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K:\OBCHOD\AKTIVNÍ SOUTĚŽE\FN OL - novostavba P4\ROZPOČET NABÍDKY - ještě zkontrolovat\"/>
    </mc:Choice>
  </mc:AlternateContent>
  <xr:revisionPtr revIDLastSave="0" documentId="13_ncr:1_{A5E69CF2-AE4D-4D3A-93C7-9C3340E4F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D.1.1_2 - ASŘ+SKŘ soupis ..." sheetId="2" r:id="rId2"/>
    <sheet name="D.1.1_2 - ASŘ+SKŘ soupis ..._01" sheetId="3" r:id="rId3"/>
    <sheet name="D.2.1 - Chodníky, zpevněn..." sheetId="4" r:id="rId4"/>
    <sheet name="D.2.2 - Chodníky, zpevněn..." sheetId="5" r:id="rId5"/>
    <sheet name="D.2.3 - Přípojka a přelož..." sheetId="6" r:id="rId6"/>
    <sheet name="D.2.4 - Přípojka a přelož..." sheetId="7" r:id="rId7"/>
    <sheet name="D.2.5 - Přípojka NN" sheetId="8" r:id="rId8"/>
    <sheet name="D.2.6.a - Telefonní kabel..." sheetId="9" r:id="rId9"/>
    <sheet name="D.2.6.b - Optický kabel z..." sheetId="10" r:id="rId10"/>
    <sheet name="D.2.6.c - Optický kabel z..." sheetId="11" r:id="rId11"/>
    <sheet name="D.2.6.d - Optický kabel z..." sheetId="12" r:id="rId12"/>
    <sheet name="D.2.6.e - Napojení parkov..." sheetId="13" r:id="rId13"/>
    <sheet name="D.2.6.f - Přeložka SEK ME..." sheetId="14" r:id="rId14"/>
    <sheet name="D.2.6.g - Přemístění SEK ..." sheetId="15" r:id="rId15"/>
    <sheet name="D.2.8 - Doplnění a přelož..." sheetId="16" r:id="rId16"/>
    <sheet name="D.2.9 - Sadové úpravy" sheetId="17" r:id="rId17"/>
    <sheet name="D.2.10 - Přípojka a přelo..." sheetId="18" r:id="rId18"/>
    <sheet name="D.2.12 - Přípojka potrubn..." sheetId="19" r:id="rId19"/>
    <sheet name="VON.1 - Vedlejší a ostatn..." sheetId="20" r:id="rId20"/>
    <sheet name="Pokyny pro vyplnění" sheetId="21" r:id="rId21"/>
  </sheets>
  <definedNames>
    <definedName name="_xlnm._FilterDatabase" localSheetId="1" hidden="1">'D.1.1_2 - ASŘ+SKŘ soupis ...'!$C$93:$K$304</definedName>
    <definedName name="_xlnm._FilterDatabase" localSheetId="2" hidden="1">'D.1.1_2 - ASŘ+SKŘ soupis ..._01'!$C$103:$K$407</definedName>
    <definedName name="_xlnm._FilterDatabase" localSheetId="3" hidden="1">'D.2.1 - Chodníky, zpevněn...'!$C$90:$K$174</definedName>
    <definedName name="_xlnm._FilterDatabase" localSheetId="17" hidden="1">'D.2.10 - Přípojka a přelo...'!$C$89:$K$162</definedName>
    <definedName name="_xlnm._FilterDatabase" localSheetId="18" hidden="1">'D.2.12 - Přípojka potrubn...'!$C$99:$K$277</definedName>
    <definedName name="_xlnm._FilterDatabase" localSheetId="4" hidden="1">'D.2.2 - Chodníky, zpevněn...'!$C$88:$K$136</definedName>
    <definedName name="_xlnm._FilterDatabase" localSheetId="5" hidden="1">'D.2.3 - Přípojka a přelož...'!$C$108:$K$798</definedName>
    <definedName name="_xlnm._FilterDatabase" localSheetId="6" hidden="1">'D.2.4 - Přípojka a přelož...'!$C$101:$K$500</definedName>
    <definedName name="_xlnm._FilterDatabase" localSheetId="7" hidden="1">'D.2.5 - Přípojka NN'!$C$88:$K$157</definedName>
    <definedName name="_xlnm._FilterDatabase" localSheetId="8" hidden="1">'D.2.6.a - Telefonní kabel...'!$C$85:$K$219</definedName>
    <definedName name="_xlnm._FilterDatabase" localSheetId="9" hidden="1">'D.2.6.b - Optický kabel z...'!$C$85:$K$166</definedName>
    <definedName name="_xlnm._FilterDatabase" localSheetId="10" hidden="1">'D.2.6.c - Optický kabel z...'!$C$85:$K$177</definedName>
    <definedName name="_xlnm._FilterDatabase" localSheetId="11" hidden="1">'D.2.6.d - Optický kabel z...'!$C$85:$K$131</definedName>
    <definedName name="_xlnm._FilterDatabase" localSheetId="12" hidden="1">'D.2.6.e - Napojení parkov...'!$C$85:$K$245</definedName>
    <definedName name="_xlnm._FilterDatabase" localSheetId="13" hidden="1">'D.2.6.f - Přeložka SEK ME...'!$C$85:$K$151</definedName>
    <definedName name="_xlnm._FilterDatabase" localSheetId="14" hidden="1">'D.2.6.g - Přemístění SEK ...'!$C$85:$K$173</definedName>
    <definedName name="_xlnm._FilterDatabase" localSheetId="15" hidden="1">'D.2.8 - Doplnění a přelož...'!$C$89:$K$134</definedName>
    <definedName name="_xlnm._FilterDatabase" localSheetId="16" hidden="1">'D.2.9 - Sadové úpravy'!$C$94:$K$199</definedName>
    <definedName name="_xlnm._FilterDatabase" localSheetId="19" hidden="1">'VON.1 - Vedlejší a ostatn...'!$C$91:$K$163</definedName>
    <definedName name="_xlnm.Print_Titles" localSheetId="1">'D.1.1_2 - ASŘ+SKŘ soupis ...'!$93:$93</definedName>
    <definedName name="_xlnm.Print_Titles" localSheetId="2">'D.1.1_2 - ASŘ+SKŘ soupis ..._01'!$103:$103</definedName>
    <definedName name="_xlnm.Print_Titles" localSheetId="3">'D.2.1 - Chodníky, zpevněn...'!$90:$90</definedName>
    <definedName name="_xlnm.Print_Titles" localSheetId="17">'D.2.10 - Přípojka a přelo...'!$89:$89</definedName>
    <definedName name="_xlnm.Print_Titles" localSheetId="18">'D.2.12 - Přípojka potrubn...'!$99:$99</definedName>
    <definedName name="_xlnm.Print_Titles" localSheetId="4">'D.2.2 - Chodníky, zpevněn...'!$88:$88</definedName>
    <definedName name="_xlnm.Print_Titles" localSheetId="5">'D.2.3 - Přípojka a přelož...'!$108:$108</definedName>
    <definedName name="_xlnm.Print_Titles" localSheetId="6">'D.2.4 - Přípojka a přelož...'!$101:$101</definedName>
    <definedName name="_xlnm.Print_Titles" localSheetId="7">'D.2.5 - Přípojka NN'!$88:$88</definedName>
    <definedName name="_xlnm.Print_Titles" localSheetId="8">'D.2.6.a - Telefonní kabel...'!$85:$85</definedName>
    <definedName name="_xlnm.Print_Titles" localSheetId="9">'D.2.6.b - Optický kabel z...'!$85:$85</definedName>
    <definedName name="_xlnm.Print_Titles" localSheetId="10">'D.2.6.c - Optický kabel z...'!$85:$85</definedName>
    <definedName name="_xlnm.Print_Titles" localSheetId="11">'D.2.6.d - Optický kabel z...'!$85:$85</definedName>
    <definedName name="_xlnm.Print_Titles" localSheetId="12">'D.2.6.e - Napojení parkov...'!$85:$85</definedName>
    <definedName name="_xlnm.Print_Titles" localSheetId="13">'D.2.6.f - Přeložka SEK ME...'!$85:$85</definedName>
    <definedName name="_xlnm.Print_Titles" localSheetId="14">'D.2.6.g - Přemístění SEK ...'!$85:$85</definedName>
    <definedName name="_xlnm.Print_Titles" localSheetId="15">'D.2.8 - Doplnění a přelož...'!$89:$89</definedName>
    <definedName name="_xlnm.Print_Titles" localSheetId="16">'D.2.9 - Sadové úpravy'!$94:$94</definedName>
    <definedName name="_xlnm.Print_Titles" localSheetId="0">'Rekapitulace stavby'!$52:$52</definedName>
    <definedName name="_xlnm.Print_Titles" localSheetId="19">'VON.1 - Vedlejší a ostatn...'!$91:$91</definedName>
    <definedName name="_xlnm.Print_Area" localSheetId="1">'D.1.1_2 - ASŘ+SKŘ soupis ...'!$C$4:$J$41,'D.1.1_2 - ASŘ+SKŘ soupis ...'!$C$47:$J$73,'D.1.1_2 - ASŘ+SKŘ soupis ...'!$C$79:$K$304</definedName>
    <definedName name="_xlnm.Print_Area" localSheetId="2">'D.1.1_2 - ASŘ+SKŘ soupis ..._01'!$C$4:$J$41,'D.1.1_2 - ASŘ+SKŘ soupis ..._01'!$C$47:$J$83,'D.1.1_2 - ASŘ+SKŘ soupis ..._01'!$C$89:$K$407</definedName>
    <definedName name="_xlnm.Print_Area" localSheetId="3">'D.2.1 - Chodníky, zpevněn...'!$C$4:$J$41,'D.2.1 - Chodníky, zpevněn...'!$C$47:$J$70,'D.2.1 - Chodníky, zpevněn...'!$C$76:$K$174</definedName>
    <definedName name="_xlnm.Print_Area" localSheetId="17">'D.2.10 - Přípojka a přelo...'!$C$4:$J$41,'D.2.10 - Přípojka a přelo...'!$C$47:$J$69,'D.2.10 - Přípojka a přelo...'!$C$75:$K$162</definedName>
    <definedName name="_xlnm.Print_Area" localSheetId="18">'D.2.12 - Přípojka potrubn...'!$C$4:$J$41,'D.2.12 - Přípojka potrubn...'!$C$47:$J$79,'D.2.12 - Přípojka potrubn...'!$C$85:$K$277</definedName>
    <definedName name="_xlnm.Print_Area" localSheetId="4">'D.2.2 - Chodníky, zpevněn...'!$C$4:$J$41,'D.2.2 - Chodníky, zpevněn...'!$C$47:$J$68,'D.2.2 - Chodníky, zpevněn...'!$C$74:$K$136</definedName>
    <definedName name="_xlnm.Print_Area" localSheetId="5">'D.2.3 - Přípojka a přelož...'!$C$4:$J$41,'D.2.3 - Přípojka a přelož...'!$C$47:$J$88,'D.2.3 - Přípojka a přelož...'!$C$94:$K$798</definedName>
    <definedName name="_xlnm.Print_Area" localSheetId="6">'D.2.4 - Přípojka a přelož...'!$C$4:$J$41,'D.2.4 - Přípojka a přelož...'!$C$47:$J$81,'D.2.4 - Přípojka a přelož...'!$C$87:$K$500</definedName>
    <definedName name="_xlnm.Print_Area" localSheetId="7">'D.2.5 - Přípojka NN'!$C$4:$J$41,'D.2.5 - Přípojka NN'!$C$47:$J$68,'D.2.5 - Přípojka NN'!$C$74:$K$157</definedName>
    <definedName name="_xlnm.Print_Area" localSheetId="8">'D.2.6.a - Telefonní kabel...'!$C$4:$J$41,'D.2.6.a - Telefonní kabel...'!$C$47:$J$65,'D.2.6.a - Telefonní kabel...'!$C$71:$K$219</definedName>
    <definedName name="_xlnm.Print_Area" localSheetId="9">'D.2.6.b - Optický kabel z...'!$C$4:$J$41,'D.2.6.b - Optický kabel z...'!$C$47:$J$65,'D.2.6.b - Optický kabel z...'!$C$71:$K$166</definedName>
    <definedName name="_xlnm.Print_Area" localSheetId="10">'D.2.6.c - Optický kabel z...'!$C$4:$J$41,'D.2.6.c - Optický kabel z...'!$C$47:$J$65,'D.2.6.c - Optický kabel z...'!$C$71:$K$177</definedName>
    <definedName name="_xlnm.Print_Area" localSheetId="11">'D.2.6.d - Optický kabel z...'!$C$4:$J$41,'D.2.6.d - Optický kabel z...'!$C$47:$J$65,'D.2.6.d - Optický kabel z...'!$C$71:$K$131</definedName>
    <definedName name="_xlnm.Print_Area" localSheetId="12">'D.2.6.e - Napojení parkov...'!$C$4:$J$41,'D.2.6.e - Napojení parkov...'!$C$47:$J$65,'D.2.6.e - Napojení parkov...'!$C$71:$K$245</definedName>
    <definedName name="_xlnm.Print_Area" localSheetId="13">'D.2.6.f - Přeložka SEK ME...'!$C$4:$J$41,'D.2.6.f - Přeložka SEK ME...'!$C$47:$J$65,'D.2.6.f - Přeložka SEK ME...'!$C$71:$K$151</definedName>
    <definedName name="_xlnm.Print_Area" localSheetId="14">'D.2.6.g - Přemístění SEK ...'!$C$4:$J$41,'D.2.6.g - Přemístění SEK ...'!$C$47:$J$65,'D.2.6.g - Přemístění SEK ...'!$C$71:$K$173</definedName>
    <definedName name="_xlnm.Print_Area" localSheetId="15">'D.2.8 - Doplnění a přelož...'!$C$4:$J$41,'D.2.8 - Doplnění a přelož...'!$C$47:$J$69,'D.2.8 - Doplnění a přelož...'!$C$75:$K$134</definedName>
    <definedName name="_xlnm.Print_Area" localSheetId="16">'D.2.9 - Sadové úpravy'!$C$4:$J$41,'D.2.9 - Sadové úpravy'!$C$47:$J$74,'D.2.9 - Sadové úpravy'!$C$80:$K$199</definedName>
    <definedName name="_xlnm.Print_Area" localSheetId="2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stavby'!$C$42:$AQ$87</definedName>
    <definedName name="_xlnm.Print_Area" localSheetId="19">'VON.1 - Vedlejší a ostatn...'!$C$4:$J$41,'VON.1 - Vedlejší a ostatn...'!$C$47:$J$71,'VON.1 - Vedlejší a ostatn...'!$C$77:$K$163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0" l="1"/>
  <c r="J38" i="20"/>
  <c r="AY86" i="1" s="1"/>
  <c r="J37" i="20"/>
  <c r="AX86" i="1" s="1"/>
  <c r="BI162" i="20"/>
  <c r="BH162" i="20"/>
  <c r="BG162" i="20"/>
  <c r="BF162" i="20"/>
  <c r="T162" i="20"/>
  <c r="R162" i="20"/>
  <c r="P162" i="20"/>
  <c r="BI161" i="20"/>
  <c r="BH161" i="20"/>
  <c r="BG161" i="20"/>
  <c r="BF161" i="20"/>
  <c r="T161" i="20"/>
  <c r="R161" i="20"/>
  <c r="P161" i="20"/>
  <c r="BI159" i="20"/>
  <c r="BH159" i="20"/>
  <c r="BG159" i="20"/>
  <c r="BF159" i="20"/>
  <c r="T159" i="20"/>
  <c r="R159" i="20"/>
  <c r="P159" i="20"/>
  <c r="BI157" i="20"/>
  <c r="BH157" i="20"/>
  <c r="BG157" i="20"/>
  <c r="BF157" i="20"/>
  <c r="T157" i="20"/>
  <c r="R157" i="20"/>
  <c r="P157" i="20"/>
  <c r="BI156" i="20"/>
  <c r="BH156" i="20"/>
  <c r="BG156" i="20"/>
  <c r="BF156" i="20"/>
  <c r="T156" i="20"/>
  <c r="R156" i="20"/>
  <c r="P156" i="20"/>
  <c r="BI153" i="20"/>
  <c r="BH153" i="20"/>
  <c r="BG153" i="20"/>
  <c r="BF153" i="20"/>
  <c r="T153" i="20"/>
  <c r="R153" i="20"/>
  <c r="P153" i="20"/>
  <c r="BI149" i="20"/>
  <c r="BH149" i="20"/>
  <c r="BG149" i="20"/>
  <c r="BF149" i="20"/>
  <c r="T149" i="20"/>
  <c r="R149" i="20"/>
  <c r="P149" i="20"/>
  <c r="BI146" i="20"/>
  <c r="BH146" i="20"/>
  <c r="BG146" i="20"/>
  <c r="BF146" i="20"/>
  <c r="T146" i="20"/>
  <c r="R146" i="20"/>
  <c r="P146" i="20"/>
  <c r="BI141" i="20"/>
  <c r="BH141" i="20"/>
  <c r="BG141" i="20"/>
  <c r="BF141" i="20"/>
  <c r="T141" i="20"/>
  <c r="R141" i="20"/>
  <c r="P141" i="20"/>
  <c r="BI138" i="20"/>
  <c r="BH138" i="20"/>
  <c r="BG138" i="20"/>
  <c r="BF138" i="20"/>
  <c r="T138" i="20"/>
  <c r="R138" i="20"/>
  <c r="P138" i="20"/>
  <c r="BI135" i="20"/>
  <c r="BH135" i="20"/>
  <c r="BG135" i="20"/>
  <c r="BF135" i="20"/>
  <c r="T135" i="20"/>
  <c r="R135" i="20"/>
  <c r="P135" i="20"/>
  <c r="BI132" i="20"/>
  <c r="BH132" i="20"/>
  <c r="BG132" i="20"/>
  <c r="BF132" i="20"/>
  <c r="T132" i="20"/>
  <c r="R132" i="20"/>
  <c r="P132" i="20"/>
  <c r="BI129" i="20"/>
  <c r="BH129" i="20"/>
  <c r="BG129" i="20"/>
  <c r="BF129" i="20"/>
  <c r="T129" i="20"/>
  <c r="R129" i="20"/>
  <c r="P129" i="20"/>
  <c r="BI121" i="20"/>
  <c r="BH121" i="20"/>
  <c r="BG121" i="20"/>
  <c r="BF121" i="20"/>
  <c r="T121" i="20"/>
  <c r="R121" i="20"/>
  <c r="P121" i="20"/>
  <c r="BI119" i="20"/>
  <c r="BH119" i="20"/>
  <c r="BG119" i="20"/>
  <c r="BF119" i="20"/>
  <c r="T119" i="20"/>
  <c r="T118" i="20"/>
  <c r="R119" i="20"/>
  <c r="R118" i="20" s="1"/>
  <c r="P119" i="20"/>
  <c r="P118" i="20" s="1"/>
  <c r="BI116" i="20"/>
  <c r="BH116" i="20"/>
  <c r="BG116" i="20"/>
  <c r="BF116" i="20"/>
  <c r="T116" i="20"/>
  <c r="R116" i="20"/>
  <c r="P116" i="20"/>
  <c r="BI114" i="20"/>
  <c r="BH114" i="20"/>
  <c r="BG114" i="20"/>
  <c r="BF114" i="20"/>
  <c r="T114" i="20"/>
  <c r="R114" i="20"/>
  <c r="P114" i="20"/>
  <c r="BI111" i="20"/>
  <c r="BH111" i="20"/>
  <c r="BG111" i="20"/>
  <c r="BF111" i="20"/>
  <c r="T111" i="20"/>
  <c r="R111" i="20"/>
  <c r="P111" i="20"/>
  <c r="BI108" i="20"/>
  <c r="BH108" i="20"/>
  <c r="BG108" i="20"/>
  <c r="BF108" i="20"/>
  <c r="T108" i="20"/>
  <c r="R108" i="20"/>
  <c r="P108" i="20"/>
  <c r="BI105" i="20"/>
  <c r="BH105" i="20"/>
  <c r="BG105" i="20"/>
  <c r="BF105" i="20"/>
  <c r="T105" i="20"/>
  <c r="R105" i="20"/>
  <c r="P105" i="20"/>
  <c r="BI102" i="20"/>
  <c r="BH102" i="20"/>
  <c r="BG102" i="20"/>
  <c r="BF102" i="20"/>
  <c r="T102" i="20"/>
  <c r="R102" i="20"/>
  <c r="P102" i="20"/>
  <c r="BI98" i="20"/>
  <c r="BH98" i="20"/>
  <c r="BG98" i="20"/>
  <c r="BF98" i="20"/>
  <c r="T98" i="20"/>
  <c r="R98" i="20"/>
  <c r="P98" i="20"/>
  <c r="BI95" i="20"/>
  <c r="BH95" i="20"/>
  <c r="BG95" i="20"/>
  <c r="BF95" i="20"/>
  <c r="T95" i="20"/>
  <c r="R95" i="20"/>
  <c r="P95" i="20"/>
  <c r="J88" i="20"/>
  <c r="F88" i="20"/>
  <c r="F86" i="20"/>
  <c r="E84" i="20"/>
  <c r="J58" i="20"/>
  <c r="F58" i="20"/>
  <c r="F56" i="20"/>
  <c r="E54" i="20"/>
  <c r="J26" i="20"/>
  <c r="E26" i="20"/>
  <c r="J89" i="20"/>
  <c r="J25" i="20"/>
  <c r="J20" i="20"/>
  <c r="E20" i="20"/>
  <c r="F89" i="20"/>
  <c r="J19" i="20"/>
  <c r="J14" i="20"/>
  <c r="J86" i="20" s="1"/>
  <c r="E7" i="20"/>
  <c r="E80" i="20"/>
  <c r="J39" i="19"/>
  <c r="J38" i="19"/>
  <c r="AY84" i="1"/>
  <c r="J37" i="19"/>
  <c r="AX84" i="1"/>
  <c r="BI276" i="19"/>
  <c r="BH276" i="19"/>
  <c r="BG276" i="19"/>
  <c r="BF276" i="19"/>
  <c r="T276" i="19"/>
  <c r="T275" i="19"/>
  <c r="R276" i="19"/>
  <c r="R275" i="19"/>
  <c r="P276" i="19"/>
  <c r="P275" i="19"/>
  <c r="BI272" i="19"/>
  <c r="BH272" i="19"/>
  <c r="BG272" i="19"/>
  <c r="BF272" i="19"/>
  <c r="T272" i="19"/>
  <c r="R272" i="19"/>
  <c r="P272" i="19"/>
  <c r="BI268" i="19"/>
  <c r="BH268" i="19"/>
  <c r="BG268" i="19"/>
  <c r="BF268" i="19"/>
  <c r="T268" i="19"/>
  <c r="R268" i="19"/>
  <c r="P268" i="19"/>
  <c r="BI264" i="19"/>
  <c r="BH264" i="19"/>
  <c r="BG264" i="19"/>
  <c r="BF264" i="19"/>
  <c r="T264" i="19"/>
  <c r="R264" i="19"/>
  <c r="P264" i="19"/>
  <c r="BI261" i="19"/>
  <c r="BH261" i="19"/>
  <c r="BG261" i="19"/>
  <c r="BF261" i="19"/>
  <c r="T261" i="19"/>
  <c r="R261" i="19"/>
  <c r="P261" i="19"/>
  <c r="BI259" i="19"/>
  <c r="BH259" i="19"/>
  <c r="BG259" i="19"/>
  <c r="BF259" i="19"/>
  <c r="T259" i="19"/>
  <c r="R259" i="19"/>
  <c r="P259" i="19"/>
  <c r="BI254" i="19"/>
  <c r="BH254" i="19"/>
  <c r="BG254" i="19"/>
  <c r="BF254" i="19"/>
  <c r="T254" i="19"/>
  <c r="R254" i="19"/>
  <c r="P254" i="19"/>
  <c r="BI251" i="19"/>
  <c r="BH251" i="19"/>
  <c r="BG251" i="19"/>
  <c r="BF251" i="19"/>
  <c r="T251" i="19"/>
  <c r="R251" i="19"/>
  <c r="P251" i="19"/>
  <c r="BI247" i="19"/>
  <c r="BH247" i="19"/>
  <c r="BG247" i="19"/>
  <c r="BF247" i="19"/>
  <c r="T247" i="19"/>
  <c r="R247" i="19"/>
  <c r="P247" i="19"/>
  <c r="BI244" i="19"/>
  <c r="BH244" i="19"/>
  <c r="BG244" i="19"/>
  <c r="BF244" i="19"/>
  <c r="T244" i="19"/>
  <c r="R244" i="19"/>
  <c r="P244" i="19"/>
  <c r="BI242" i="19"/>
  <c r="BH242" i="19"/>
  <c r="BG242" i="19"/>
  <c r="BF242" i="19"/>
  <c r="T242" i="19"/>
  <c r="R242" i="19"/>
  <c r="P242" i="19"/>
  <c r="BI240" i="19"/>
  <c r="BH240" i="19"/>
  <c r="BG240" i="19"/>
  <c r="BF240" i="19"/>
  <c r="T240" i="19"/>
  <c r="R240" i="19"/>
  <c r="P240" i="19"/>
  <c r="BI236" i="19"/>
  <c r="BH236" i="19"/>
  <c r="BG236" i="19"/>
  <c r="BF236" i="19"/>
  <c r="T236" i="19"/>
  <c r="R236" i="19"/>
  <c r="P236" i="19"/>
  <c r="BI233" i="19"/>
  <c r="BH233" i="19"/>
  <c r="BG233" i="19"/>
  <c r="BF233" i="19"/>
  <c r="T233" i="19"/>
  <c r="R233" i="19"/>
  <c r="P233" i="19"/>
  <c r="BI231" i="19"/>
  <c r="BH231" i="19"/>
  <c r="BG231" i="19"/>
  <c r="BF231" i="19"/>
  <c r="T231" i="19"/>
  <c r="R231" i="19"/>
  <c r="P231" i="19"/>
  <c r="BI227" i="19"/>
  <c r="BH227" i="19"/>
  <c r="BG227" i="19"/>
  <c r="BF227" i="19"/>
  <c r="T227" i="19"/>
  <c r="R227" i="19"/>
  <c r="P227" i="19"/>
  <c r="BI223" i="19"/>
  <c r="BH223" i="19"/>
  <c r="BG223" i="19"/>
  <c r="BF223" i="19"/>
  <c r="T223" i="19"/>
  <c r="R223" i="19"/>
  <c r="P223" i="19"/>
  <c r="BI215" i="19"/>
  <c r="BH215" i="19"/>
  <c r="BG215" i="19"/>
  <c r="BF215" i="19"/>
  <c r="T215" i="19"/>
  <c r="R215" i="19"/>
  <c r="P215" i="19"/>
  <c r="BI208" i="19"/>
  <c r="BH208" i="19"/>
  <c r="BG208" i="19"/>
  <c r="BF208" i="19"/>
  <c r="T208" i="19"/>
  <c r="R208" i="19"/>
  <c r="P208" i="19"/>
  <c r="BI199" i="19"/>
  <c r="BH199" i="19"/>
  <c r="BG199" i="19"/>
  <c r="BF199" i="19"/>
  <c r="T199" i="19"/>
  <c r="R199" i="19"/>
  <c r="P199" i="19"/>
  <c r="BI191" i="19"/>
  <c r="BH191" i="19"/>
  <c r="BG191" i="19"/>
  <c r="BF191" i="19"/>
  <c r="T191" i="19"/>
  <c r="R191" i="19"/>
  <c r="P191" i="19"/>
  <c r="BI186" i="19"/>
  <c r="BH186" i="19"/>
  <c r="BG186" i="19"/>
  <c r="BF186" i="19"/>
  <c r="T186" i="19"/>
  <c r="R186" i="19"/>
  <c r="P186" i="19"/>
  <c r="BI182" i="19"/>
  <c r="BH182" i="19"/>
  <c r="BG182" i="19"/>
  <c r="BF182" i="19"/>
  <c r="T182" i="19"/>
  <c r="R182" i="19"/>
  <c r="P182" i="19"/>
  <c r="BI180" i="19"/>
  <c r="BH180" i="19"/>
  <c r="BG180" i="19"/>
  <c r="BF180" i="19"/>
  <c r="T180" i="19"/>
  <c r="R180" i="19"/>
  <c r="P180" i="19"/>
  <c r="BI176" i="19"/>
  <c r="BH176" i="19"/>
  <c r="BG176" i="19"/>
  <c r="BF176" i="19"/>
  <c r="T176" i="19"/>
  <c r="R176" i="19"/>
  <c r="P176" i="19"/>
  <c r="BI173" i="19"/>
  <c r="BH173" i="19"/>
  <c r="BG173" i="19"/>
  <c r="BF173" i="19"/>
  <c r="T173" i="19"/>
  <c r="R173" i="19"/>
  <c r="P173" i="19"/>
  <c r="BI172" i="19"/>
  <c r="BH172" i="19"/>
  <c r="BG172" i="19"/>
  <c r="BF172" i="19"/>
  <c r="T172" i="19"/>
  <c r="R172" i="19"/>
  <c r="P172" i="19"/>
  <c r="BI171" i="19"/>
  <c r="BH171" i="19"/>
  <c r="BG171" i="19"/>
  <c r="BF171" i="19"/>
  <c r="T171" i="19"/>
  <c r="R171" i="19"/>
  <c r="P171" i="19"/>
  <c r="BI170" i="19"/>
  <c r="BH170" i="19"/>
  <c r="BG170" i="19"/>
  <c r="BF170" i="19"/>
  <c r="T170" i="19"/>
  <c r="R170" i="19"/>
  <c r="P170" i="19"/>
  <c r="BI169" i="19"/>
  <c r="BH169" i="19"/>
  <c r="BG169" i="19"/>
  <c r="BF169" i="19"/>
  <c r="T169" i="19"/>
  <c r="R169" i="19"/>
  <c r="P169" i="19"/>
  <c r="BI168" i="19"/>
  <c r="BH168" i="19"/>
  <c r="BG168" i="19"/>
  <c r="BF168" i="19"/>
  <c r="T168" i="19"/>
  <c r="R168" i="19"/>
  <c r="P168" i="19"/>
  <c r="BI167" i="19"/>
  <c r="BH167" i="19"/>
  <c r="BG167" i="19"/>
  <c r="BF167" i="19"/>
  <c r="T167" i="19"/>
  <c r="R167" i="19"/>
  <c r="P167" i="19"/>
  <c r="BI165" i="19"/>
  <c r="BH165" i="19"/>
  <c r="BG165" i="19"/>
  <c r="BF165" i="19"/>
  <c r="T165" i="19"/>
  <c r="R165" i="19"/>
  <c r="P165" i="19"/>
  <c r="BI164" i="19"/>
  <c r="BH164" i="19"/>
  <c r="BG164" i="19"/>
  <c r="BF164" i="19"/>
  <c r="T164" i="19"/>
  <c r="R164" i="19"/>
  <c r="P164" i="19"/>
  <c r="BI163" i="19"/>
  <c r="BH163" i="19"/>
  <c r="BG163" i="19"/>
  <c r="BF163" i="19"/>
  <c r="T163" i="19"/>
  <c r="R163" i="19"/>
  <c r="P163" i="19"/>
  <c r="BI162" i="19"/>
  <c r="BH162" i="19"/>
  <c r="BG162" i="19"/>
  <c r="BF162" i="19"/>
  <c r="T162" i="19"/>
  <c r="R162" i="19"/>
  <c r="P162" i="19"/>
  <c r="BI161" i="19"/>
  <c r="BH161" i="19"/>
  <c r="BG161" i="19"/>
  <c r="BF161" i="19"/>
  <c r="T161" i="19"/>
  <c r="R161" i="19"/>
  <c r="P161" i="19"/>
  <c r="BI159" i="19"/>
  <c r="BH159" i="19"/>
  <c r="BG159" i="19"/>
  <c r="BF159" i="19"/>
  <c r="T159" i="19"/>
  <c r="R159" i="19"/>
  <c r="P159" i="19"/>
  <c r="BI158" i="19"/>
  <c r="BH158" i="19"/>
  <c r="BG158" i="19"/>
  <c r="BF158" i="19"/>
  <c r="T158" i="19"/>
  <c r="R158" i="19"/>
  <c r="P158" i="19"/>
  <c r="BI157" i="19"/>
  <c r="BH157" i="19"/>
  <c r="BG157" i="19"/>
  <c r="BF157" i="19"/>
  <c r="T157" i="19"/>
  <c r="R157" i="19"/>
  <c r="P157" i="19"/>
  <c r="BI156" i="19"/>
  <c r="BH156" i="19"/>
  <c r="BG156" i="19"/>
  <c r="BF156" i="19"/>
  <c r="T156" i="19"/>
  <c r="R156" i="19"/>
  <c r="P156" i="19"/>
  <c r="BI155" i="19"/>
  <c r="BH155" i="19"/>
  <c r="BG155" i="19"/>
  <c r="BF155" i="19"/>
  <c r="T155" i="19"/>
  <c r="R155" i="19"/>
  <c r="P155" i="19"/>
  <c r="BI154" i="19"/>
  <c r="BH154" i="19"/>
  <c r="BG154" i="19"/>
  <c r="BF154" i="19"/>
  <c r="T154" i="19"/>
  <c r="R154" i="19"/>
  <c r="P154" i="19"/>
  <c r="BI153" i="19"/>
  <c r="BH153" i="19"/>
  <c r="BG153" i="19"/>
  <c r="BF153" i="19"/>
  <c r="T153" i="19"/>
  <c r="R153" i="19"/>
  <c r="P153" i="19"/>
  <c r="BI152" i="19"/>
  <c r="BH152" i="19"/>
  <c r="BG152" i="19"/>
  <c r="BF152" i="19"/>
  <c r="T152" i="19"/>
  <c r="R152" i="19"/>
  <c r="P152" i="19"/>
  <c r="BI151" i="19"/>
  <c r="BH151" i="19"/>
  <c r="BG151" i="19"/>
  <c r="BF151" i="19"/>
  <c r="T151" i="19"/>
  <c r="R151" i="19"/>
  <c r="P151" i="19"/>
  <c r="BI150" i="19"/>
  <c r="BH150" i="19"/>
  <c r="BG150" i="19"/>
  <c r="BF150" i="19"/>
  <c r="T150" i="19"/>
  <c r="R150" i="19"/>
  <c r="P150" i="19"/>
  <c r="BI149" i="19"/>
  <c r="BH149" i="19"/>
  <c r="BG149" i="19"/>
  <c r="BF149" i="19"/>
  <c r="T149" i="19"/>
  <c r="R149" i="19"/>
  <c r="P149" i="19"/>
  <c r="BI148" i="19"/>
  <c r="BH148" i="19"/>
  <c r="BG148" i="19"/>
  <c r="BF148" i="19"/>
  <c r="T148" i="19"/>
  <c r="R148" i="19"/>
  <c r="P148" i="19"/>
  <c r="BI147" i="19"/>
  <c r="BH147" i="19"/>
  <c r="BG147" i="19"/>
  <c r="BF147" i="19"/>
  <c r="T147" i="19"/>
  <c r="R147" i="19"/>
  <c r="P147" i="19"/>
  <c r="BI146" i="19"/>
  <c r="BH146" i="19"/>
  <c r="BG146" i="19"/>
  <c r="BF146" i="19"/>
  <c r="T146" i="19"/>
  <c r="R146" i="19"/>
  <c r="P146" i="19"/>
  <c r="BI144" i="19"/>
  <c r="BH144" i="19"/>
  <c r="BG144" i="19"/>
  <c r="BF144" i="19"/>
  <c r="T144" i="19"/>
  <c r="R144" i="19"/>
  <c r="P144" i="19"/>
  <c r="BI143" i="19"/>
  <c r="BH143" i="19"/>
  <c r="BG143" i="19"/>
  <c r="BF143" i="19"/>
  <c r="T143" i="19"/>
  <c r="R143" i="19"/>
  <c r="P143" i="19"/>
  <c r="BI142" i="19"/>
  <c r="BH142" i="19"/>
  <c r="BG142" i="19"/>
  <c r="BF142" i="19"/>
  <c r="T142" i="19"/>
  <c r="R142" i="19"/>
  <c r="P142" i="19"/>
  <c r="BI140" i="19"/>
  <c r="BH140" i="19"/>
  <c r="BG140" i="19"/>
  <c r="BF140" i="19"/>
  <c r="T140" i="19"/>
  <c r="R140" i="19"/>
  <c r="P140" i="19"/>
  <c r="BI139" i="19"/>
  <c r="BH139" i="19"/>
  <c r="BG139" i="19"/>
  <c r="BF139" i="19"/>
  <c r="T139" i="19"/>
  <c r="R139" i="19"/>
  <c r="P139" i="19"/>
  <c r="BI138" i="19"/>
  <c r="BH138" i="19"/>
  <c r="BG138" i="19"/>
  <c r="BF138" i="19"/>
  <c r="T138" i="19"/>
  <c r="R138" i="19"/>
  <c r="P138" i="19"/>
  <c r="BI137" i="19"/>
  <c r="BH137" i="19"/>
  <c r="BG137" i="19"/>
  <c r="BF137" i="19"/>
  <c r="T137" i="19"/>
  <c r="R137" i="19"/>
  <c r="P137" i="19"/>
  <c r="BI136" i="19"/>
  <c r="BH136" i="19"/>
  <c r="BG136" i="19"/>
  <c r="BF136" i="19"/>
  <c r="T136" i="19"/>
  <c r="R136" i="19"/>
  <c r="P136" i="19"/>
  <c r="BI135" i="19"/>
  <c r="BH135" i="19"/>
  <c r="BG135" i="19"/>
  <c r="BF135" i="19"/>
  <c r="T135" i="19"/>
  <c r="R135" i="19"/>
  <c r="P135" i="19"/>
  <c r="BI134" i="19"/>
  <c r="BH134" i="19"/>
  <c r="BG134" i="19"/>
  <c r="BF134" i="19"/>
  <c r="T134" i="19"/>
  <c r="R134" i="19"/>
  <c r="P134" i="19"/>
  <c r="BI133" i="19"/>
  <c r="BH133" i="19"/>
  <c r="BG133" i="19"/>
  <c r="BF133" i="19"/>
  <c r="T133" i="19"/>
  <c r="R133" i="19"/>
  <c r="P133" i="19"/>
  <c r="BI132" i="19"/>
  <c r="BH132" i="19"/>
  <c r="BG132" i="19"/>
  <c r="BF132" i="19"/>
  <c r="T132" i="19"/>
  <c r="R132" i="19"/>
  <c r="P132" i="19"/>
  <c r="BI131" i="19"/>
  <c r="BH131" i="19"/>
  <c r="BG131" i="19"/>
  <c r="BF131" i="19"/>
  <c r="T131" i="19"/>
  <c r="R131" i="19"/>
  <c r="P131" i="19"/>
  <c r="BI130" i="19"/>
  <c r="BH130" i="19"/>
  <c r="BG130" i="19"/>
  <c r="BF130" i="19"/>
  <c r="T130" i="19"/>
  <c r="R130" i="19"/>
  <c r="P130" i="19"/>
  <c r="BI129" i="19"/>
  <c r="BH129" i="19"/>
  <c r="BG129" i="19"/>
  <c r="BF129" i="19"/>
  <c r="T129" i="19"/>
  <c r="R129" i="19"/>
  <c r="P129" i="19"/>
  <c r="BI128" i="19"/>
  <c r="BH128" i="19"/>
  <c r="BG128" i="19"/>
  <c r="BF128" i="19"/>
  <c r="T128" i="19"/>
  <c r="R128" i="19"/>
  <c r="P128" i="19"/>
  <c r="BI127" i="19"/>
  <c r="BH127" i="19"/>
  <c r="BG127" i="19"/>
  <c r="BF127" i="19"/>
  <c r="T127" i="19"/>
  <c r="R127" i="19"/>
  <c r="P127" i="19"/>
  <c r="BI126" i="19"/>
  <c r="BH126" i="19"/>
  <c r="BG126" i="19"/>
  <c r="BF126" i="19"/>
  <c r="T126" i="19"/>
  <c r="R126" i="19"/>
  <c r="P126" i="19"/>
  <c r="BI125" i="19"/>
  <c r="BH125" i="19"/>
  <c r="BG125" i="19"/>
  <c r="BF125" i="19"/>
  <c r="T125" i="19"/>
  <c r="R125" i="19"/>
  <c r="P125" i="19"/>
  <c r="BI124" i="19"/>
  <c r="BH124" i="19"/>
  <c r="BG124" i="19"/>
  <c r="BF124" i="19"/>
  <c r="T124" i="19"/>
  <c r="R124" i="19"/>
  <c r="P124" i="19"/>
  <c r="BI123" i="19"/>
  <c r="BH123" i="19"/>
  <c r="BG123" i="19"/>
  <c r="BF123" i="19"/>
  <c r="T123" i="19"/>
  <c r="R123" i="19"/>
  <c r="P123" i="19"/>
  <c r="BI122" i="19"/>
  <c r="BH122" i="19"/>
  <c r="BG122" i="19"/>
  <c r="BF122" i="19"/>
  <c r="T122" i="19"/>
  <c r="R122" i="19"/>
  <c r="P122" i="19"/>
  <c r="BI121" i="19"/>
  <c r="BH121" i="19"/>
  <c r="BG121" i="19"/>
  <c r="BF121" i="19"/>
  <c r="T121" i="19"/>
  <c r="R121" i="19"/>
  <c r="P121" i="19"/>
  <c r="BI120" i="19"/>
  <c r="BH120" i="19"/>
  <c r="BG120" i="19"/>
  <c r="BF120" i="19"/>
  <c r="T120" i="19"/>
  <c r="R120" i="19"/>
  <c r="P120" i="19"/>
  <c r="BI118" i="19"/>
  <c r="BH118" i="19"/>
  <c r="BG118" i="19"/>
  <c r="BF118" i="19"/>
  <c r="T118" i="19"/>
  <c r="R118" i="19"/>
  <c r="P118" i="19"/>
  <c r="BI117" i="19"/>
  <c r="BH117" i="19"/>
  <c r="BG117" i="19"/>
  <c r="BF117" i="19"/>
  <c r="T117" i="19"/>
  <c r="R117" i="19"/>
  <c r="P117" i="19"/>
  <c r="BI116" i="19"/>
  <c r="BH116" i="19"/>
  <c r="BG116" i="19"/>
  <c r="BF116" i="19"/>
  <c r="T116" i="19"/>
  <c r="R116" i="19"/>
  <c r="P116" i="19"/>
  <c r="BI114" i="19"/>
  <c r="BH114" i="19"/>
  <c r="BG114" i="19"/>
  <c r="BF114" i="19"/>
  <c r="T114" i="19"/>
  <c r="R114" i="19"/>
  <c r="P114" i="19"/>
  <c r="BI113" i="19"/>
  <c r="BH113" i="19"/>
  <c r="BG113" i="19"/>
  <c r="BF113" i="19"/>
  <c r="T113" i="19"/>
  <c r="R113" i="19"/>
  <c r="P113" i="19"/>
  <c r="BI112" i="19"/>
  <c r="BH112" i="19"/>
  <c r="BG112" i="19"/>
  <c r="BF112" i="19"/>
  <c r="T112" i="19"/>
  <c r="R112" i="19"/>
  <c r="P112" i="19"/>
  <c r="BI110" i="19"/>
  <c r="BH110" i="19"/>
  <c r="BG110" i="19"/>
  <c r="BF110" i="19"/>
  <c r="T110" i="19"/>
  <c r="R110" i="19"/>
  <c r="P110" i="19"/>
  <c r="BI109" i="19"/>
  <c r="BH109" i="19"/>
  <c r="BG109" i="19"/>
  <c r="BF109" i="19"/>
  <c r="T109" i="19"/>
  <c r="R109" i="19"/>
  <c r="P109" i="19"/>
  <c r="BI108" i="19"/>
  <c r="BH108" i="19"/>
  <c r="BG108" i="19"/>
  <c r="BF108" i="19"/>
  <c r="T108" i="19"/>
  <c r="R108" i="19"/>
  <c r="P108" i="19"/>
  <c r="BI107" i="19"/>
  <c r="BH107" i="19"/>
  <c r="BG107" i="19"/>
  <c r="BF107" i="19"/>
  <c r="T107" i="19"/>
  <c r="R107" i="19"/>
  <c r="P107" i="19"/>
  <c r="BI105" i="19"/>
  <c r="BH105" i="19"/>
  <c r="BG105" i="19"/>
  <c r="BF105" i="19"/>
  <c r="T105" i="19"/>
  <c r="R105" i="19"/>
  <c r="P105" i="19"/>
  <c r="BI104" i="19"/>
  <c r="BH104" i="19"/>
  <c r="BG104" i="19"/>
  <c r="BF104" i="19"/>
  <c r="T104" i="19"/>
  <c r="R104" i="19"/>
  <c r="P104" i="19"/>
  <c r="BI103" i="19"/>
  <c r="BH103" i="19"/>
  <c r="BG103" i="19"/>
  <c r="BF103" i="19"/>
  <c r="T103" i="19"/>
  <c r="R103" i="19"/>
  <c r="P103" i="19"/>
  <c r="BI102" i="19"/>
  <c r="BH102" i="19"/>
  <c r="BG102" i="19"/>
  <c r="BF102" i="19"/>
  <c r="T102" i="19"/>
  <c r="R102" i="19"/>
  <c r="P102" i="19"/>
  <c r="J96" i="19"/>
  <c r="F96" i="19"/>
  <c r="F94" i="19"/>
  <c r="E92" i="19"/>
  <c r="J58" i="19"/>
  <c r="F58" i="19"/>
  <c r="F56" i="19"/>
  <c r="E54" i="19"/>
  <c r="J26" i="19"/>
  <c r="E26" i="19"/>
  <c r="J97" i="19" s="1"/>
  <c r="J25" i="19"/>
  <c r="J20" i="19"/>
  <c r="E20" i="19"/>
  <c r="F59" i="19" s="1"/>
  <c r="J19" i="19"/>
  <c r="J14" i="19"/>
  <c r="J94" i="19" s="1"/>
  <c r="E7" i="19"/>
  <c r="E88" i="19"/>
  <c r="J39" i="18"/>
  <c r="J38" i="18"/>
  <c r="AY82" i="1" s="1"/>
  <c r="J37" i="18"/>
  <c r="AX82" i="1"/>
  <c r="BI162" i="18"/>
  <c r="BH162" i="18"/>
  <c r="BG162" i="18"/>
  <c r="BF162" i="18"/>
  <c r="T162" i="18"/>
  <c r="R162" i="18"/>
  <c r="P162" i="18"/>
  <c r="BI161" i="18"/>
  <c r="BH161" i="18"/>
  <c r="BG161" i="18"/>
  <c r="BF161" i="18"/>
  <c r="T161" i="18"/>
  <c r="R161" i="18"/>
  <c r="P161" i="18"/>
  <c r="BI160" i="18"/>
  <c r="BH160" i="18"/>
  <c r="BG160" i="18"/>
  <c r="BF160" i="18"/>
  <c r="T160" i="18"/>
  <c r="R160" i="18"/>
  <c r="P160" i="18"/>
  <c r="BI158" i="18"/>
  <c r="BH158" i="18"/>
  <c r="BG158" i="18"/>
  <c r="BF158" i="18"/>
  <c r="T158" i="18"/>
  <c r="R158" i="18"/>
  <c r="P158" i="18"/>
  <c r="BI157" i="18"/>
  <c r="BH157" i="18"/>
  <c r="BG157" i="18"/>
  <c r="BF157" i="18"/>
  <c r="T157" i="18"/>
  <c r="R157" i="18"/>
  <c r="P157" i="18"/>
  <c r="BI156" i="18"/>
  <c r="BH156" i="18"/>
  <c r="BG156" i="18"/>
  <c r="BF156" i="18"/>
  <c r="T156" i="18"/>
  <c r="R156" i="18"/>
  <c r="P156" i="18"/>
  <c r="BI155" i="18"/>
  <c r="BH155" i="18"/>
  <c r="BG155" i="18"/>
  <c r="BF155" i="18"/>
  <c r="T155" i="18"/>
  <c r="R155" i="18"/>
  <c r="P155" i="18"/>
  <c r="BI154" i="18"/>
  <c r="BH154" i="18"/>
  <c r="BG154" i="18"/>
  <c r="BF154" i="18"/>
  <c r="T154" i="18"/>
  <c r="R154" i="18"/>
  <c r="P154" i="18"/>
  <c r="BI152" i="18"/>
  <c r="BH152" i="18"/>
  <c r="BG152" i="18"/>
  <c r="BF152" i="18"/>
  <c r="T152" i="18"/>
  <c r="R152" i="18"/>
  <c r="P152" i="18"/>
  <c r="BI151" i="18"/>
  <c r="BH151" i="18"/>
  <c r="BG151" i="18"/>
  <c r="BF151" i="18"/>
  <c r="T151" i="18"/>
  <c r="R151" i="18"/>
  <c r="P151" i="18"/>
  <c r="BI150" i="18"/>
  <c r="BH150" i="18"/>
  <c r="BG150" i="18"/>
  <c r="BF150" i="18"/>
  <c r="T150" i="18"/>
  <c r="R150" i="18"/>
  <c r="P150" i="18"/>
  <c r="BI149" i="18"/>
  <c r="BH149" i="18"/>
  <c r="BG149" i="18"/>
  <c r="BF149" i="18"/>
  <c r="T149" i="18"/>
  <c r="R149" i="18"/>
  <c r="P149" i="18"/>
  <c r="BI148" i="18"/>
  <c r="BH148" i="18"/>
  <c r="BG148" i="18"/>
  <c r="BF148" i="18"/>
  <c r="T148" i="18"/>
  <c r="R148" i="18"/>
  <c r="P148" i="18"/>
  <c r="BI146" i="18"/>
  <c r="BH146" i="18"/>
  <c r="BG146" i="18"/>
  <c r="BF146" i="18"/>
  <c r="T146" i="18"/>
  <c r="R146" i="18"/>
  <c r="P146" i="18"/>
  <c r="BI145" i="18"/>
  <c r="BH145" i="18"/>
  <c r="BG145" i="18"/>
  <c r="BF145" i="18"/>
  <c r="T145" i="18"/>
  <c r="R145" i="18"/>
  <c r="P145" i="18"/>
  <c r="BI144" i="18"/>
  <c r="BH144" i="18"/>
  <c r="BG144" i="18"/>
  <c r="BF144" i="18"/>
  <c r="T144" i="18"/>
  <c r="R144" i="18"/>
  <c r="P144" i="18"/>
  <c r="BI143" i="18"/>
  <c r="BH143" i="18"/>
  <c r="BG143" i="18"/>
  <c r="BF143" i="18"/>
  <c r="T143" i="18"/>
  <c r="R143" i="18"/>
  <c r="P143" i="18"/>
  <c r="BI142" i="18"/>
  <c r="BH142" i="18"/>
  <c r="BG142" i="18"/>
  <c r="BF142" i="18"/>
  <c r="T142" i="18"/>
  <c r="R142" i="18"/>
  <c r="P142" i="18"/>
  <c r="BI141" i="18"/>
  <c r="BH141" i="18"/>
  <c r="BG141" i="18"/>
  <c r="BF141" i="18"/>
  <c r="T141" i="18"/>
  <c r="R141" i="18"/>
  <c r="P141" i="18"/>
  <c r="BI140" i="18"/>
  <c r="BH140" i="18"/>
  <c r="BG140" i="18"/>
  <c r="BF140" i="18"/>
  <c r="T140" i="18"/>
  <c r="R140" i="18"/>
  <c r="P140" i="18"/>
  <c r="BI139" i="18"/>
  <c r="BH139" i="18"/>
  <c r="BG139" i="18"/>
  <c r="BF139" i="18"/>
  <c r="T139" i="18"/>
  <c r="R139" i="18"/>
  <c r="P139" i="18"/>
  <c r="BI138" i="18"/>
  <c r="BH138" i="18"/>
  <c r="BG138" i="18"/>
  <c r="BF138" i="18"/>
  <c r="T138" i="18"/>
  <c r="R138" i="18"/>
  <c r="P138" i="18"/>
  <c r="BI137" i="18"/>
  <c r="BH137" i="18"/>
  <c r="BG137" i="18"/>
  <c r="BF137" i="18"/>
  <c r="T137" i="18"/>
  <c r="R137" i="18"/>
  <c r="P137" i="18"/>
  <c r="BI136" i="18"/>
  <c r="BH136" i="18"/>
  <c r="BG136" i="18"/>
  <c r="BF136" i="18"/>
  <c r="T136" i="18"/>
  <c r="R136" i="18"/>
  <c r="P136" i="18"/>
  <c r="BI135" i="18"/>
  <c r="BH135" i="18"/>
  <c r="BG135" i="18"/>
  <c r="BF135" i="18"/>
  <c r="T135" i="18"/>
  <c r="R135" i="18"/>
  <c r="P135" i="18"/>
  <c r="BI134" i="18"/>
  <c r="BH134" i="18"/>
  <c r="BG134" i="18"/>
  <c r="BF134" i="18"/>
  <c r="T134" i="18"/>
  <c r="R134" i="18"/>
  <c r="P134" i="18"/>
  <c r="BI133" i="18"/>
  <c r="BH133" i="18"/>
  <c r="BG133" i="18"/>
  <c r="BF133" i="18"/>
  <c r="T133" i="18"/>
  <c r="R133" i="18"/>
  <c r="P133" i="18"/>
  <c r="BI132" i="18"/>
  <c r="BH132" i="18"/>
  <c r="BG132" i="18"/>
  <c r="BF132" i="18"/>
  <c r="T132" i="18"/>
  <c r="R132" i="18"/>
  <c r="P132" i="18"/>
  <c r="BI131" i="18"/>
  <c r="BH131" i="18"/>
  <c r="BG131" i="18"/>
  <c r="BF131" i="18"/>
  <c r="T131" i="18"/>
  <c r="R131" i="18"/>
  <c r="P131" i="18"/>
  <c r="BI130" i="18"/>
  <c r="BH130" i="18"/>
  <c r="BG130" i="18"/>
  <c r="BF130" i="18"/>
  <c r="T130" i="18"/>
  <c r="R130" i="18"/>
  <c r="P130" i="18"/>
  <c r="BI129" i="18"/>
  <c r="BH129" i="18"/>
  <c r="BG129" i="18"/>
  <c r="BF129" i="18"/>
  <c r="T129" i="18"/>
  <c r="R129" i="18"/>
  <c r="P129" i="18"/>
  <c r="BI128" i="18"/>
  <c r="BH128" i="18"/>
  <c r="BG128" i="18"/>
  <c r="BF128" i="18"/>
  <c r="T128" i="18"/>
  <c r="R128" i="18"/>
  <c r="P128" i="18"/>
  <c r="BI127" i="18"/>
  <c r="BH127" i="18"/>
  <c r="BG127" i="18"/>
  <c r="BF127" i="18"/>
  <c r="T127" i="18"/>
  <c r="R127" i="18"/>
  <c r="P127" i="18"/>
  <c r="BI126" i="18"/>
  <c r="BH126" i="18"/>
  <c r="BG126" i="18"/>
  <c r="BF126" i="18"/>
  <c r="T126" i="18"/>
  <c r="R126" i="18"/>
  <c r="P126" i="18"/>
  <c r="BI125" i="18"/>
  <c r="BH125" i="18"/>
  <c r="BG125" i="18"/>
  <c r="BF125" i="18"/>
  <c r="T125" i="18"/>
  <c r="R125" i="18"/>
  <c r="P125" i="18"/>
  <c r="BI124" i="18"/>
  <c r="BH124" i="18"/>
  <c r="BG124" i="18"/>
  <c r="BF124" i="18"/>
  <c r="T124" i="18"/>
  <c r="R124" i="18"/>
  <c r="P124" i="18"/>
  <c r="BI123" i="18"/>
  <c r="BH123" i="18"/>
  <c r="BG123" i="18"/>
  <c r="BF123" i="18"/>
  <c r="T123" i="18"/>
  <c r="R123" i="18"/>
  <c r="P123" i="18"/>
  <c r="BI122" i="18"/>
  <c r="BH122" i="18"/>
  <c r="BG122" i="18"/>
  <c r="BF122" i="18"/>
  <c r="T122" i="18"/>
  <c r="R122" i="18"/>
  <c r="P122" i="18"/>
  <c r="BI121" i="18"/>
  <c r="BH121" i="18"/>
  <c r="BG121" i="18"/>
  <c r="BF121" i="18"/>
  <c r="T121" i="18"/>
  <c r="R121" i="18"/>
  <c r="P121" i="18"/>
  <c r="BI120" i="18"/>
  <c r="BH120" i="18"/>
  <c r="BG120" i="18"/>
  <c r="BF120" i="18"/>
  <c r="T120" i="18"/>
  <c r="R120" i="18"/>
  <c r="P120" i="18"/>
  <c r="BI119" i="18"/>
  <c r="BH119" i="18"/>
  <c r="BG119" i="18"/>
  <c r="BF119" i="18"/>
  <c r="T119" i="18"/>
  <c r="R119" i="18"/>
  <c r="P119" i="18"/>
  <c r="BI117" i="18"/>
  <c r="BH117" i="18"/>
  <c r="BG117" i="18"/>
  <c r="BF117" i="18"/>
  <c r="T117" i="18"/>
  <c r="R117" i="18"/>
  <c r="P117" i="18"/>
  <c r="BI115" i="18"/>
  <c r="BH115" i="18"/>
  <c r="BG115" i="18"/>
  <c r="BF115" i="18"/>
  <c r="T115" i="18"/>
  <c r="R115" i="18"/>
  <c r="P115" i="18"/>
  <c r="BI114" i="18"/>
  <c r="BH114" i="18"/>
  <c r="BG114" i="18"/>
  <c r="BF114" i="18"/>
  <c r="T114" i="18"/>
  <c r="R114" i="18"/>
  <c r="P114" i="18"/>
  <c r="BI113" i="18"/>
  <c r="BH113" i="18"/>
  <c r="BG113" i="18"/>
  <c r="BF113" i="18"/>
  <c r="T113" i="18"/>
  <c r="R113" i="18"/>
  <c r="P113" i="18"/>
  <c r="BI111" i="18"/>
  <c r="BH111" i="18"/>
  <c r="BG111" i="18"/>
  <c r="BF111" i="18"/>
  <c r="T111" i="18"/>
  <c r="R111" i="18"/>
  <c r="P111" i="18"/>
  <c r="BI110" i="18"/>
  <c r="BH110" i="18"/>
  <c r="BG110" i="18"/>
  <c r="BF110" i="18"/>
  <c r="T110" i="18"/>
  <c r="R110" i="18"/>
  <c r="P110" i="18"/>
  <c r="BI108" i="18"/>
  <c r="BH108" i="18"/>
  <c r="BG108" i="18"/>
  <c r="BF108" i="18"/>
  <c r="T108" i="18"/>
  <c r="R108" i="18"/>
  <c r="P108" i="18"/>
  <c r="BI107" i="18"/>
  <c r="BH107" i="18"/>
  <c r="BG107" i="18"/>
  <c r="BF107" i="18"/>
  <c r="T107" i="18"/>
  <c r="R107" i="18"/>
  <c r="P107" i="18"/>
  <c r="BI106" i="18"/>
  <c r="BH106" i="18"/>
  <c r="BG106" i="18"/>
  <c r="BF106" i="18"/>
  <c r="T106" i="18"/>
  <c r="R106" i="18"/>
  <c r="P106" i="18"/>
  <c r="BI104" i="18"/>
  <c r="BH104" i="18"/>
  <c r="BG104" i="18"/>
  <c r="BF104" i="18"/>
  <c r="T104" i="18"/>
  <c r="R104" i="18"/>
  <c r="P104" i="18"/>
  <c r="BI102" i="18"/>
  <c r="BH102" i="18"/>
  <c r="BG102" i="18"/>
  <c r="BF102" i="18"/>
  <c r="T102" i="18"/>
  <c r="R102" i="18"/>
  <c r="P102" i="18"/>
  <c r="BI100" i="18"/>
  <c r="BH100" i="18"/>
  <c r="BG100" i="18"/>
  <c r="BF100" i="18"/>
  <c r="T100" i="18"/>
  <c r="R100" i="18"/>
  <c r="P100" i="18"/>
  <c r="BI98" i="18"/>
  <c r="BH98" i="18"/>
  <c r="BG98" i="18"/>
  <c r="BF98" i="18"/>
  <c r="T98" i="18"/>
  <c r="R98" i="18"/>
  <c r="P98" i="18"/>
  <c r="BI96" i="18"/>
  <c r="BH96" i="18"/>
  <c r="BG96" i="18"/>
  <c r="BF96" i="18"/>
  <c r="T96" i="18"/>
  <c r="R96" i="18"/>
  <c r="P96" i="18"/>
  <c r="BI94" i="18"/>
  <c r="BH94" i="18"/>
  <c r="BG94" i="18"/>
  <c r="BF94" i="18"/>
  <c r="T94" i="18"/>
  <c r="R94" i="18"/>
  <c r="P94" i="18"/>
  <c r="BI92" i="18"/>
  <c r="BH92" i="18"/>
  <c r="BG92" i="18"/>
  <c r="BF92" i="18"/>
  <c r="T92" i="18"/>
  <c r="R92" i="18"/>
  <c r="P92" i="18"/>
  <c r="J86" i="18"/>
  <c r="F86" i="18"/>
  <c r="F84" i="18"/>
  <c r="E82" i="18"/>
  <c r="J58" i="18"/>
  <c r="F58" i="18"/>
  <c r="F56" i="18"/>
  <c r="E54" i="18"/>
  <c r="J26" i="18"/>
  <c r="E26" i="18"/>
  <c r="J87" i="18" s="1"/>
  <c r="J25" i="18"/>
  <c r="J20" i="18"/>
  <c r="E20" i="18"/>
  <c r="F87" i="18" s="1"/>
  <c r="J19" i="18"/>
  <c r="J14" i="18"/>
  <c r="J56" i="18" s="1"/>
  <c r="E7" i="18"/>
  <c r="E50" i="18"/>
  <c r="J39" i="17"/>
  <c r="J38" i="17"/>
  <c r="AY80" i="1" s="1"/>
  <c r="J37" i="17"/>
  <c r="AX80" i="1"/>
  <c r="BI199" i="17"/>
  <c r="BH199" i="17"/>
  <c r="BG199" i="17"/>
  <c r="BF199" i="17"/>
  <c r="T199" i="17"/>
  <c r="R199" i="17"/>
  <c r="P199" i="17"/>
  <c r="BI198" i="17"/>
  <c r="BH198" i="17"/>
  <c r="BG198" i="17"/>
  <c r="BF198" i="17"/>
  <c r="T198" i="17"/>
  <c r="R198" i="17"/>
  <c r="P198" i="17"/>
  <c r="BI197" i="17"/>
  <c r="BH197" i="17"/>
  <c r="BG197" i="17"/>
  <c r="BF197" i="17"/>
  <c r="T197" i="17"/>
  <c r="R197" i="17"/>
  <c r="P197" i="17"/>
  <c r="BI196" i="17"/>
  <c r="BH196" i="17"/>
  <c r="BG196" i="17"/>
  <c r="BF196" i="17"/>
  <c r="T196" i="17"/>
  <c r="R196" i="17"/>
  <c r="P196" i="17"/>
  <c r="BI195" i="17"/>
  <c r="BH195" i="17"/>
  <c r="BG195" i="17"/>
  <c r="BF195" i="17"/>
  <c r="T195" i="17"/>
  <c r="R195" i="17"/>
  <c r="P195" i="17"/>
  <c r="BI193" i="17"/>
  <c r="BH193" i="17"/>
  <c r="BG193" i="17"/>
  <c r="BF193" i="17"/>
  <c r="T193" i="17"/>
  <c r="R193" i="17"/>
  <c r="P193" i="17"/>
  <c r="BI192" i="17"/>
  <c r="BH192" i="17"/>
  <c r="BG192" i="17"/>
  <c r="BF192" i="17"/>
  <c r="T192" i="17"/>
  <c r="R192" i="17"/>
  <c r="P192" i="17"/>
  <c r="BI191" i="17"/>
  <c r="BH191" i="17"/>
  <c r="BG191" i="17"/>
  <c r="BF191" i="17"/>
  <c r="T191" i="17"/>
  <c r="R191" i="17"/>
  <c r="P191" i="17"/>
  <c r="BI190" i="17"/>
  <c r="BH190" i="17"/>
  <c r="BG190" i="17"/>
  <c r="BF190" i="17"/>
  <c r="T190" i="17"/>
  <c r="R190" i="17"/>
  <c r="P190" i="17"/>
  <c r="BI189" i="17"/>
  <c r="BH189" i="17"/>
  <c r="BG189" i="17"/>
  <c r="BF189" i="17"/>
  <c r="T189" i="17"/>
  <c r="R189" i="17"/>
  <c r="P189" i="17"/>
  <c r="BI188" i="17"/>
  <c r="BH188" i="17"/>
  <c r="BG188" i="17"/>
  <c r="BF188" i="17"/>
  <c r="T188" i="17"/>
  <c r="R188" i="17"/>
  <c r="P188" i="17"/>
  <c r="BI187" i="17"/>
  <c r="BH187" i="17"/>
  <c r="BG187" i="17"/>
  <c r="BF187" i="17"/>
  <c r="T187" i="17"/>
  <c r="R187" i="17"/>
  <c r="P187" i="17"/>
  <c r="BI186" i="17"/>
  <c r="BH186" i="17"/>
  <c r="BG186" i="17"/>
  <c r="BF186" i="17"/>
  <c r="T186" i="17"/>
  <c r="R186" i="17"/>
  <c r="P186" i="17"/>
  <c r="BI185" i="17"/>
  <c r="BH185" i="17"/>
  <c r="BG185" i="17"/>
  <c r="BF185" i="17"/>
  <c r="T185" i="17"/>
  <c r="R185" i="17"/>
  <c r="P185" i="17"/>
  <c r="BI184" i="17"/>
  <c r="BH184" i="17"/>
  <c r="BG184" i="17"/>
  <c r="BF184" i="17"/>
  <c r="T184" i="17"/>
  <c r="R184" i="17"/>
  <c r="P184" i="17"/>
  <c r="BI183" i="17"/>
  <c r="BH183" i="17"/>
  <c r="BG183" i="17"/>
  <c r="BF183" i="17"/>
  <c r="T183" i="17"/>
  <c r="R183" i="17"/>
  <c r="P183" i="17"/>
  <c r="BI181" i="17"/>
  <c r="BH181" i="17"/>
  <c r="BG181" i="17"/>
  <c r="BF181" i="17"/>
  <c r="T181" i="17"/>
  <c r="T180" i="17" s="1"/>
  <c r="R181" i="17"/>
  <c r="R180" i="17"/>
  <c r="P181" i="17"/>
  <c r="P180" i="17" s="1"/>
  <c r="BI179" i="17"/>
  <c r="BH179" i="17"/>
  <c r="BG179" i="17"/>
  <c r="BF179" i="17"/>
  <c r="T179" i="17"/>
  <c r="R179" i="17"/>
  <c r="P179" i="17"/>
  <c r="BI178" i="17"/>
  <c r="BH178" i="17"/>
  <c r="BG178" i="17"/>
  <c r="BF178" i="17"/>
  <c r="T178" i="17"/>
  <c r="R178" i="17"/>
  <c r="P178" i="17"/>
  <c r="BI177" i="17"/>
  <c r="BH177" i="17"/>
  <c r="BG177" i="17"/>
  <c r="BF177" i="17"/>
  <c r="T177" i="17"/>
  <c r="R177" i="17"/>
  <c r="P177" i="17"/>
  <c r="BI176" i="17"/>
  <c r="BH176" i="17"/>
  <c r="BG176" i="17"/>
  <c r="BF176" i="17"/>
  <c r="T176" i="17"/>
  <c r="R176" i="17"/>
  <c r="P176" i="17"/>
  <c r="BI175" i="17"/>
  <c r="BH175" i="17"/>
  <c r="BG175" i="17"/>
  <c r="BF175" i="17"/>
  <c r="T175" i="17"/>
  <c r="R175" i="17"/>
  <c r="P175" i="17"/>
  <c r="BI174" i="17"/>
  <c r="BH174" i="17"/>
  <c r="BG174" i="17"/>
  <c r="BF174" i="17"/>
  <c r="T174" i="17"/>
  <c r="R174" i="17"/>
  <c r="P174" i="17"/>
  <c r="BI173" i="17"/>
  <c r="BH173" i="17"/>
  <c r="BG173" i="17"/>
  <c r="BF173" i="17"/>
  <c r="T173" i="17"/>
  <c r="R173" i="17"/>
  <c r="P173" i="17"/>
  <c r="BI172" i="17"/>
  <c r="BH172" i="17"/>
  <c r="BG172" i="17"/>
  <c r="BF172" i="17"/>
  <c r="T172" i="17"/>
  <c r="R172" i="17"/>
  <c r="P172" i="17"/>
  <c r="BI170" i="17"/>
  <c r="BH170" i="17"/>
  <c r="BG170" i="17"/>
  <c r="BF170" i="17"/>
  <c r="T170" i="17"/>
  <c r="R170" i="17"/>
  <c r="P170" i="17"/>
  <c r="BI169" i="17"/>
  <c r="BH169" i="17"/>
  <c r="BG169" i="17"/>
  <c r="BF169" i="17"/>
  <c r="T169" i="17"/>
  <c r="R169" i="17"/>
  <c r="P169" i="17"/>
  <c r="BI168" i="17"/>
  <c r="BH168" i="17"/>
  <c r="BG168" i="17"/>
  <c r="BF168" i="17"/>
  <c r="T168" i="17"/>
  <c r="R168" i="17"/>
  <c r="P168" i="17"/>
  <c r="BI165" i="17"/>
  <c r="BH165" i="17"/>
  <c r="BG165" i="17"/>
  <c r="BF165" i="17"/>
  <c r="T165" i="17"/>
  <c r="R165" i="17"/>
  <c r="P165" i="17"/>
  <c r="BI164" i="17"/>
  <c r="BH164" i="17"/>
  <c r="BG164" i="17"/>
  <c r="BF164" i="17"/>
  <c r="T164" i="17"/>
  <c r="R164" i="17"/>
  <c r="P164" i="17"/>
  <c r="BI163" i="17"/>
  <c r="BH163" i="17"/>
  <c r="BG163" i="17"/>
  <c r="BF163" i="17"/>
  <c r="T163" i="17"/>
  <c r="R163" i="17"/>
  <c r="P163" i="17"/>
  <c r="BI162" i="17"/>
  <c r="BH162" i="17"/>
  <c r="BG162" i="17"/>
  <c r="BF162" i="17"/>
  <c r="T162" i="17"/>
  <c r="R162" i="17"/>
  <c r="P162" i="17"/>
  <c r="BI161" i="17"/>
  <c r="BH161" i="17"/>
  <c r="BG161" i="17"/>
  <c r="BF161" i="17"/>
  <c r="T161" i="17"/>
  <c r="R161" i="17"/>
  <c r="P161" i="17"/>
  <c r="BI160" i="17"/>
  <c r="BH160" i="17"/>
  <c r="BG160" i="17"/>
  <c r="BF160" i="17"/>
  <c r="T160" i="17"/>
  <c r="R160" i="17"/>
  <c r="P160" i="17"/>
  <c r="BI158" i="17"/>
  <c r="BH158" i="17"/>
  <c r="BG158" i="17"/>
  <c r="BF158" i="17"/>
  <c r="T158" i="17"/>
  <c r="R158" i="17"/>
  <c r="P158" i="17"/>
  <c r="BI157" i="17"/>
  <c r="BH157" i="17"/>
  <c r="BG157" i="17"/>
  <c r="BF157" i="17"/>
  <c r="T157" i="17"/>
  <c r="R157" i="17"/>
  <c r="P157" i="17"/>
  <c r="BI156" i="17"/>
  <c r="BH156" i="17"/>
  <c r="BG156" i="17"/>
  <c r="BF156" i="17"/>
  <c r="T156" i="17"/>
  <c r="R156" i="17"/>
  <c r="P156" i="17"/>
  <c r="BI155" i="17"/>
  <c r="BH155" i="17"/>
  <c r="BG155" i="17"/>
  <c r="BF155" i="17"/>
  <c r="T155" i="17"/>
  <c r="R155" i="17"/>
  <c r="P155" i="17"/>
  <c r="BI154" i="17"/>
  <c r="BH154" i="17"/>
  <c r="BG154" i="17"/>
  <c r="BF154" i="17"/>
  <c r="T154" i="17"/>
  <c r="R154" i="17"/>
  <c r="P154" i="17"/>
  <c r="BI153" i="17"/>
  <c r="BH153" i="17"/>
  <c r="BG153" i="17"/>
  <c r="BF153" i="17"/>
  <c r="T153" i="17"/>
  <c r="R153" i="17"/>
  <c r="P153" i="17"/>
  <c r="BI152" i="17"/>
  <c r="BH152" i="17"/>
  <c r="BG152" i="17"/>
  <c r="BF152" i="17"/>
  <c r="T152" i="17"/>
  <c r="R152" i="17"/>
  <c r="P152" i="17"/>
  <c r="BI151" i="17"/>
  <c r="BH151" i="17"/>
  <c r="BG151" i="17"/>
  <c r="BF151" i="17"/>
  <c r="T151" i="17"/>
  <c r="R151" i="17"/>
  <c r="P151" i="17"/>
  <c r="BI150" i="17"/>
  <c r="BH150" i="17"/>
  <c r="BG150" i="17"/>
  <c r="BF150" i="17"/>
  <c r="T150" i="17"/>
  <c r="R150" i="17"/>
  <c r="P150" i="17"/>
  <c r="BI149" i="17"/>
  <c r="BH149" i="17"/>
  <c r="BG149" i="17"/>
  <c r="BF149" i="17"/>
  <c r="T149" i="17"/>
  <c r="R149" i="17"/>
  <c r="P149" i="17"/>
  <c r="BI148" i="17"/>
  <c r="BH148" i="17"/>
  <c r="BG148" i="17"/>
  <c r="BF148" i="17"/>
  <c r="T148" i="17"/>
  <c r="R148" i="17"/>
  <c r="P148" i="17"/>
  <c r="BI147" i="17"/>
  <c r="BH147" i="17"/>
  <c r="BG147" i="17"/>
  <c r="BF147" i="17"/>
  <c r="T147" i="17"/>
  <c r="R147" i="17"/>
  <c r="P147" i="17"/>
  <c r="BI146" i="17"/>
  <c r="BH146" i="17"/>
  <c r="BG146" i="17"/>
  <c r="BF146" i="17"/>
  <c r="T146" i="17"/>
  <c r="R146" i="17"/>
  <c r="P146" i="17"/>
  <c r="BI145" i="17"/>
  <c r="BH145" i="17"/>
  <c r="BG145" i="17"/>
  <c r="BF145" i="17"/>
  <c r="T145" i="17"/>
  <c r="R145" i="17"/>
  <c r="P145" i="17"/>
  <c r="BI144" i="17"/>
  <c r="BH144" i="17"/>
  <c r="BG144" i="17"/>
  <c r="BF144" i="17"/>
  <c r="T144" i="17"/>
  <c r="R144" i="17"/>
  <c r="P144" i="17"/>
  <c r="BI143" i="17"/>
  <c r="BH143" i="17"/>
  <c r="BG143" i="17"/>
  <c r="BF143" i="17"/>
  <c r="T143" i="17"/>
  <c r="R143" i="17"/>
  <c r="P143" i="17"/>
  <c r="BI142" i="17"/>
  <c r="BH142" i="17"/>
  <c r="BG142" i="17"/>
  <c r="BF142" i="17"/>
  <c r="T142" i="17"/>
  <c r="R142" i="17"/>
  <c r="P142" i="17"/>
  <c r="BI141" i="17"/>
  <c r="BH141" i="17"/>
  <c r="BG141" i="17"/>
  <c r="BF141" i="17"/>
  <c r="T141" i="17"/>
  <c r="R141" i="17"/>
  <c r="P141" i="17"/>
  <c r="BI140" i="17"/>
  <c r="BH140" i="17"/>
  <c r="BG140" i="17"/>
  <c r="BF140" i="17"/>
  <c r="T140" i="17"/>
  <c r="R140" i="17"/>
  <c r="P140" i="17"/>
  <c r="BI139" i="17"/>
  <c r="BH139" i="17"/>
  <c r="BG139" i="17"/>
  <c r="BF139" i="17"/>
  <c r="T139" i="17"/>
  <c r="R139" i="17"/>
  <c r="P139" i="17"/>
  <c r="BI138" i="17"/>
  <c r="BH138" i="17"/>
  <c r="BG138" i="17"/>
  <c r="BF138" i="17"/>
  <c r="T138" i="17"/>
  <c r="R138" i="17"/>
  <c r="P138" i="17"/>
  <c r="BI137" i="17"/>
  <c r="BH137" i="17"/>
  <c r="BG137" i="17"/>
  <c r="BF137" i="17"/>
  <c r="T137" i="17"/>
  <c r="R137" i="17"/>
  <c r="P137" i="17"/>
  <c r="BI136" i="17"/>
  <c r="BH136" i="17"/>
  <c r="BG136" i="17"/>
  <c r="BF136" i="17"/>
  <c r="T136" i="17"/>
  <c r="R136" i="17"/>
  <c r="P136" i="17"/>
  <c r="BI135" i="17"/>
  <c r="BH135" i="17"/>
  <c r="BG135" i="17"/>
  <c r="BF135" i="17"/>
  <c r="T135" i="17"/>
  <c r="R135" i="17"/>
  <c r="P135" i="17"/>
  <c r="BI134" i="17"/>
  <c r="BH134" i="17"/>
  <c r="BG134" i="17"/>
  <c r="BF134" i="17"/>
  <c r="T134" i="17"/>
  <c r="R134" i="17"/>
  <c r="P134" i="17"/>
  <c r="BI133" i="17"/>
  <c r="BH133" i="17"/>
  <c r="BG133" i="17"/>
  <c r="BF133" i="17"/>
  <c r="T133" i="17"/>
  <c r="R133" i="17"/>
  <c r="P133" i="17"/>
  <c r="BI132" i="17"/>
  <c r="BH132" i="17"/>
  <c r="BG132" i="17"/>
  <c r="BF132" i="17"/>
  <c r="T132" i="17"/>
  <c r="R132" i="17"/>
  <c r="P132" i="17"/>
  <c r="BI131" i="17"/>
  <c r="BH131" i="17"/>
  <c r="BG131" i="17"/>
  <c r="BF131" i="17"/>
  <c r="T131" i="17"/>
  <c r="R131" i="17"/>
  <c r="P131" i="17"/>
  <c r="BI130" i="17"/>
  <c r="BH130" i="17"/>
  <c r="BG130" i="17"/>
  <c r="BF130" i="17"/>
  <c r="T130" i="17"/>
  <c r="R130" i="17"/>
  <c r="P130" i="17"/>
  <c r="BI129" i="17"/>
  <c r="BH129" i="17"/>
  <c r="BG129" i="17"/>
  <c r="BF129" i="17"/>
  <c r="T129" i="17"/>
  <c r="R129" i="17"/>
  <c r="P129" i="17"/>
  <c r="BI128" i="17"/>
  <c r="BH128" i="17"/>
  <c r="BG128" i="17"/>
  <c r="BF128" i="17"/>
  <c r="T128" i="17"/>
  <c r="R128" i="17"/>
  <c r="P128" i="17"/>
  <c r="BI126" i="17"/>
  <c r="BH126" i="17"/>
  <c r="BG126" i="17"/>
  <c r="BF126" i="17"/>
  <c r="T126" i="17"/>
  <c r="R126" i="17"/>
  <c r="P126" i="17"/>
  <c r="BI125" i="17"/>
  <c r="BH125" i="17"/>
  <c r="BG125" i="17"/>
  <c r="BF125" i="17"/>
  <c r="T125" i="17"/>
  <c r="R125" i="17"/>
  <c r="P125" i="17"/>
  <c r="BI124" i="17"/>
  <c r="BH124" i="17"/>
  <c r="BG124" i="17"/>
  <c r="BF124" i="17"/>
  <c r="T124" i="17"/>
  <c r="R124" i="17"/>
  <c r="P124" i="17"/>
  <c r="BI123" i="17"/>
  <c r="BH123" i="17"/>
  <c r="BG123" i="17"/>
  <c r="BF123" i="17"/>
  <c r="T123" i="17"/>
  <c r="R123" i="17"/>
  <c r="P123" i="17"/>
  <c r="BI122" i="17"/>
  <c r="BH122" i="17"/>
  <c r="BG122" i="17"/>
  <c r="BF122" i="17"/>
  <c r="T122" i="17"/>
  <c r="R122" i="17"/>
  <c r="P122" i="17"/>
  <c r="BI121" i="17"/>
  <c r="BH121" i="17"/>
  <c r="BG121" i="17"/>
  <c r="BF121" i="17"/>
  <c r="T121" i="17"/>
  <c r="R121" i="17"/>
  <c r="P121" i="17"/>
  <c r="BI120" i="17"/>
  <c r="BH120" i="17"/>
  <c r="BG120" i="17"/>
  <c r="BF120" i="17"/>
  <c r="T120" i="17"/>
  <c r="R120" i="17"/>
  <c r="P120" i="17"/>
  <c r="BI119" i="17"/>
  <c r="BH119" i="17"/>
  <c r="BG119" i="17"/>
  <c r="BF119" i="17"/>
  <c r="T119" i="17"/>
  <c r="R119" i="17"/>
  <c r="P119" i="17"/>
  <c r="BI118" i="17"/>
  <c r="BH118" i="17"/>
  <c r="BG118" i="17"/>
  <c r="BF118" i="17"/>
  <c r="T118" i="17"/>
  <c r="R118" i="17"/>
  <c r="P118" i="17"/>
  <c r="BI117" i="17"/>
  <c r="BH117" i="17"/>
  <c r="BG117" i="17"/>
  <c r="BF117" i="17"/>
  <c r="T117" i="17"/>
  <c r="R117" i="17"/>
  <c r="P117" i="17"/>
  <c r="BI116" i="17"/>
  <c r="BH116" i="17"/>
  <c r="BG116" i="17"/>
  <c r="BF116" i="17"/>
  <c r="T116" i="17"/>
  <c r="R116" i="17"/>
  <c r="P116" i="17"/>
  <c r="BI115" i="17"/>
  <c r="BH115" i="17"/>
  <c r="BG115" i="17"/>
  <c r="BF115" i="17"/>
  <c r="T115" i="17"/>
  <c r="R115" i="17"/>
  <c r="P115" i="17"/>
  <c r="BI114" i="17"/>
  <c r="BH114" i="17"/>
  <c r="BG114" i="17"/>
  <c r="BF114" i="17"/>
  <c r="T114" i="17"/>
  <c r="R114" i="17"/>
  <c r="P114" i="17"/>
  <c r="BI113" i="17"/>
  <c r="BH113" i="17"/>
  <c r="BG113" i="17"/>
  <c r="BF113" i="17"/>
  <c r="T113" i="17"/>
  <c r="R113" i="17"/>
  <c r="P113" i="17"/>
  <c r="BI112" i="17"/>
  <c r="BH112" i="17"/>
  <c r="BG112" i="17"/>
  <c r="BF112" i="17"/>
  <c r="T112" i="17"/>
  <c r="R112" i="17"/>
  <c r="P112" i="17"/>
  <c r="BI111" i="17"/>
  <c r="BH111" i="17"/>
  <c r="BG111" i="17"/>
  <c r="BF111" i="17"/>
  <c r="T111" i="17"/>
  <c r="R111" i="17"/>
  <c r="P111" i="17"/>
  <c r="BI110" i="17"/>
  <c r="BH110" i="17"/>
  <c r="BG110" i="17"/>
  <c r="BF110" i="17"/>
  <c r="T110" i="17"/>
  <c r="R110" i="17"/>
  <c r="P110" i="17"/>
  <c r="BI109" i="17"/>
  <c r="BH109" i="17"/>
  <c r="BG109" i="17"/>
  <c r="BF109" i="17"/>
  <c r="T109" i="17"/>
  <c r="R109" i="17"/>
  <c r="P109" i="17"/>
  <c r="BI108" i="17"/>
  <c r="BH108" i="17"/>
  <c r="BG108" i="17"/>
  <c r="BF108" i="17"/>
  <c r="T108" i="17"/>
  <c r="R108" i="17"/>
  <c r="P108" i="17"/>
  <c r="BI106" i="17"/>
  <c r="BH106" i="17"/>
  <c r="BG106" i="17"/>
  <c r="BF106" i="17"/>
  <c r="T106" i="17"/>
  <c r="R106" i="17"/>
  <c r="P106" i="17"/>
  <c r="BI105" i="17"/>
  <c r="BH105" i="17"/>
  <c r="BG105" i="17"/>
  <c r="BF105" i="17"/>
  <c r="T105" i="17"/>
  <c r="R105" i="17"/>
  <c r="P105" i="17"/>
  <c r="BI104" i="17"/>
  <c r="BH104" i="17"/>
  <c r="BG104" i="17"/>
  <c r="BF104" i="17"/>
  <c r="T104" i="17"/>
  <c r="R104" i="17"/>
  <c r="P104" i="17"/>
  <c r="BI103" i="17"/>
  <c r="BH103" i="17"/>
  <c r="BG103" i="17"/>
  <c r="BF103" i="17"/>
  <c r="T103" i="17"/>
  <c r="R103" i="17"/>
  <c r="P103" i="17"/>
  <c r="BI102" i="17"/>
  <c r="BH102" i="17"/>
  <c r="BG102" i="17"/>
  <c r="BF102" i="17"/>
  <c r="T102" i="17"/>
  <c r="R102" i="17"/>
  <c r="P102" i="17"/>
  <c r="BI101" i="17"/>
  <c r="BH101" i="17"/>
  <c r="BG101" i="17"/>
  <c r="BF101" i="17"/>
  <c r="T101" i="17"/>
  <c r="R101" i="17"/>
  <c r="P101" i="17"/>
  <c r="BI100" i="17"/>
  <c r="BH100" i="17"/>
  <c r="BG100" i="17"/>
  <c r="BF100" i="17"/>
  <c r="T100" i="17"/>
  <c r="R100" i="17"/>
  <c r="P100" i="17"/>
  <c r="BI99" i="17"/>
  <c r="BH99" i="17"/>
  <c r="BG99" i="17"/>
  <c r="BF99" i="17"/>
  <c r="T99" i="17"/>
  <c r="R99" i="17"/>
  <c r="P99" i="17"/>
  <c r="BI98" i="17"/>
  <c r="BH98" i="17"/>
  <c r="BG98" i="17"/>
  <c r="BF98" i="17"/>
  <c r="T98" i="17"/>
  <c r="R98" i="17"/>
  <c r="P98" i="17"/>
  <c r="BI97" i="17"/>
  <c r="BH97" i="17"/>
  <c r="BG97" i="17"/>
  <c r="BF97" i="17"/>
  <c r="T97" i="17"/>
  <c r="R97" i="17"/>
  <c r="P97" i="17"/>
  <c r="J91" i="17"/>
  <c r="F91" i="17"/>
  <c r="F89" i="17"/>
  <c r="E87" i="17"/>
  <c r="J58" i="17"/>
  <c r="F58" i="17"/>
  <c r="F56" i="17"/>
  <c r="E54" i="17"/>
  <c r="J26" i="17"/>
  <c r="E26" i="17"/>
  <c r="J92" i="17"/>
  <c r="J25" i="17"/>
  <c r="J20" i="17"/>
  <c r="E20" i="17"/>
  <c r="F92" i="17" s="1"/>
  <c r="J19" i="17"/>
  <c r="J14" i="17"/>
  <c r="J89" i="17"/>
  <c r="E7" i="17"/>
  <c r="E83" i="17" s="1"/>
  <c r="J39" i="16"/>
  <c r="J38" i="16"/>
  <c r="AY78" i="1" s="1"/>
  <c r="J37" i="16"/>
  <c r="AX78" i="1" s="1"/>
  <c r="BI134" i="16"/>
  <c r="BH134" i="16"/>
  <c r="BG134" i="16"/>
  <c r="BF134" i="16"/>
  <c r="T134" i="16"/>
  <c r="R134" i="16"/>
  <c r="P134" i="16"/>
  <c r="BI133" i="16"/>
  <c r="BH133" i="16"/>
  <c r="BG133" i="16"/>
  <c r="BF133" i="16"/>
  <c r="T133" i="16"/>
  <c r="R133" i="16"/>
  <c r="P133" i="16"/>
  <c r="BI132" i="16"/>
  <c r="BH132" i="16"/>
  <c r="BG132" i="16"/>
  <c r="BF132" i="16"/>
  <c r="T132" i="16"/>
  <c r="R132" i="16"/>
  <c r="P132" i="16"/>
  <c r="BI131" i="16"/>
  <c r="BH131" i="16"/>
  <c r="BG131" i="16"/>
  <c r="BF131" i="16"/>
  <c r="T131" i="16"/>
  <c r="R131" i="16"/>
  <c r="P131" i="16"/>
  <c r="BI129" i="16"/>
  <c r="BH129" i="16"/>
  <c r="BG129" i="16"/>
  <c r="BF129" i="16"/>
  <c r="T129" i="16"/>
  <c r="R129" i="16"/>
  <c r="P129" i="16"/>
  <c r="BI128" i="16"/>
  <c r="BH128" i="16"/>
  <c r="BG128" i="16"/>
  <c r="BF128" i="16"/>
  <c r="T128" i="16"/>
  <c r="R128" i="16"/>
  <c r="P128" i="16"/>
  <c r="BI127" i="16"/>
  <c r="BH127" i="16"/>
  <c r="BG127" i="16"/>
  <c r="BF127" i="16"/>
  <c r="T127" i="16"/>
  <c r="R127" i="16"/>
  <c r="P127" i="16"/>
  <c r="BI126" i="16"/>
  <c r="BH126" i="16"/>
  <c r="BG126" i="16"/>
  <c r="BF126" i="16"/>
  <c r="T126" i="16"/>
  <c r="R126" i="16"/>
  <c r="P126" i="16"/>
  <c r="BI125" i="16"/>
  <c r="BH125" i="16"/>
  <c r="BG125" i="16"/>
  <c r="BF125" i="16"/>
  <c r="T125" i="16"/>
  <c r="R125" i="16"/>
  <c r="P125" i="16"/>
  <c r="BI124" i="16"/>
  <c r="BH124" i="16"/>
  <c r="BG124" i="16"/>
  <c r="BF124" i="16"/>
  <c r="T124" i="16"/>
  <c r="R124" i="16"/>
  <c r="P124" i="16"/>
  <c r="BI122" i="16"/>
  <c r="BH122" i="16"/>
  <c r="BG122" i="16"/>
  <c r="BF122" i="16"/>
  <c r="T122" i="16"/>
  <c r="R122" i="16"/>
  <c r="P122" i="16"/>
  <c r="BI121" i="16"/>
  <c r="BH121" i="16"/>
  <c r="BG121" i="16"/>
  <c r="BF121" i="16"/>
  <c r="T121" i="16"/>
  <c r="R121" i="16"/>
  <c r="P121" i="16"/>
  <c r="BI120" i="16"/>
  <c r="BH120" i="16"/>
  <c r="BG120" i="16"/>
  <c r="BF120" i="16"/>
  <c r="T120" i="16"/>
  <c r="R120" i="16"/>
  <c r="P120" i="16"/>
  <c r="BI119" i="16"/>
  <c r="BH119" i="16"/>
  <c r="BG119" i="16"/>
  <c r="BF119" i="16"/>
  <c r="T119" i="16"/>
  <c r="R119" i="16"/>
  <c r="P119" i="16"/>
  <c r="BI118" i="16"/>
  <c r="BH118" i="16"/>
  <c r="BG118" i="16"/>
  <c r="BF118" i="16"/>
  <c r="T118" i="16"/>
  <c r="R118" i="16"/>
  <c r="P118" i="16"/>
  <c r="BI117" i="16"/>
  <c r="BH117" i="16"/>
  <c r="BG117" i="16"/>
  <c r="BF117" i="16"/>
  <c r="T117" i="16"/>
  <c r="R117" i="16"/>
  <c r="P117" i="16"/>
  <c r="BI116" i="16"/>
  <c r="BH116" i="16"/>
  <c r="BG116" i="16"/>
  <c r="BF116" i="16"/>
  <c r="T116" i="16"/>
  <c r="R116" i="16"/>
  <c r="P116" i="16"/>
  <c r="BI115" i="16"/>
  <c r="BH115" i="16"/>
  <c r="BG115" i="16"/>
  <c r="BF115" i="16"/>
  <c r="T115" i="16"/>
  <c r="R115" i="16"/>
  <c r="P115" i="16"/>
  <c r="BI113" i="16"/>
  <c r="BH113" i="16"/>
  <c r="BG113" i="16"/>
  <c r="BF113" i="16"/>
  <c r="T113" i="16"/>
  <c r="R113" i="16"/>
  <c r="P113" i="16"/>
  <c r="BI112" i="16"/>
  <c r="BH112" i="16"/>
  <c r="BG112" i="16"/>
  <c r="BF112" i="16"/>
  <c r="T112" i="16"/>
  <c r="R112" i="16"/>
  <c r="P112" i="16"/>
  <c r="BI111" i="16"/>
  <c r="BH111" i="16"/>
  <c r="BG111" i="16"/>
  <c r="BF111" i="16"/>
  <c r="T111" i="16"/>
  <c r="R111" i="16"/>
  <c r="P111" i="16"/>
  <c r="BI110" i="16"/>
  <c r="BH110" i="16"/>
  <c r="BG110" i="16"/>
  <c r="BF110" i="16"/>
  <c r="T110" i="16"/>
  <c r="R110" i="16"/>
  <c r="P110" i="16"/>
  <c r="BI109" i="16"/>
  <c r="BH109" i="16"/>
  <c r="BG109" i="16"/>
  <c r="BF109" i="16"/>
  <c r="T109" i="16"/>
  <c r="R109" i="16"/>
  <c r="P109" i="16"/>
  <c r="BI108" i="16"/>
  <c r="BH108" i="16"/>
  <c r="BG108" i="16"/>
  <c r="BF108" i="16"/>
  <c r="T108" i="16"/>
  <c r="R108" i="16"/>
  <c r="P108" i="16"/>
  <c r="BI107" i="16"/>
  <c r="BH107" i="16"/>
  <c r="BG107" i="16"/>
  <c r="BF107" i="16"/>
  <c r="T107" i="16"/>
  <c r="R107" i="16"/>
  <c r="P107" i="16"/>
  <c r="BI106" i="16"/>
  <c r="BH106" i="16"/>
  <c r="BG106" i="16"/>
  <c r="BF106" i="16"/>
  <c r="T106" i="16"/>
  <c r="R106" i="16"/>
  <c r="P106" i="16"/>
  <c r="BI105" i="16"/>
  <c r="BH105" i="16"/>
  <c r="BG105" i="16"/>
  <c r="BF105" i="16"/>
  <c r="T105" i="16"/>
  <c r="R105" i="16"/>
  <c r="P105" i="16"/>
  <c r="BI104" i="16"/>
  <c r="BH104" i="16"/>
  <c r="BG104" i="16"/>
  <c r="BF104" i="16"/>
  <c r="T104" i="16"/>
  <c r="R104" i="16"/>
  <c r="P104" i="16"/>
  <c r="BI103" i="16"/>
  <c r="BH103" i="16"/>
  <c r="BG103" i="16"/>
  <c r="BF103" i="16"/>
  <c r="T103" i="16"/>
  <c r="R103" i="16"/>
  <c r="P103" i="16"/>
  <c r="BI102" i="16"/>
  <c r="BH102" i="16"/>
  <c r="BG102" i="16"/>
  <c r="BF102" i="16"/>
  <c r="T102" i="16"/>
  <c r="R102" i="16"/>
  <c r="P102" i="16"/>
  <c r="BI101" i="16"/>
  <c r="BH101" i="16"/>
  <c r="BG101" i="16"/>
  <c r="BF101" i="16"/>
  <c r="T101" i="16"/>
  <c r="R101" i="16"/>
  <c r="P101" i="16"/>
  <c r="BI99" i="16"/>
  <c r="BH99" i="16"/>
  <c r="BG99" i="16"/>
  <c r="BF99" i="16"/>
  <c r="T99" i="16"/>
  <c r="R99" i="16"/>
  <c r="P99" i="16"/>
  <c r="BI98" i="16"/>
  <c r="BH98" i="16"/>
  <c r="BG98" i="16"/>
  <c r="BF98" i="16"/>
  <c r="T98" i="16"/>
  <c r="R98" i="16"/>
  <c r="P98" i="16"/>
  <c r="BI97" i="16"/>
  <c r="BH97" i="16"/>
  <c r="BG97" i="16"/>
  <c r="BF97" i="16"/>
  <c r="T97" i="16"/>
  <c r="R97" i="16"/>
  <c r="P97" i="16"/>
  <c r="BI96" i="16"/>
  <c r="BH96" i="16"/>
  <c r="BG96" i="16"/>
  <c r="BF96" i="16"/>
  <c r="T96" i="16"/>
  <c r="R96" i="16"/>
  <c r="P96" i="16"/>
  <c r="BI94" i="16"/>
  <c r="BH94" i="16"/>
  <c r="BG94" i="16"/>
  <c r="BF94" i="16"/>
  <c r="T94" i="16"/>
  <c r="R94" i="16"/>
  <c r="P94" i="16"/>
  <c r="BI93" i="16"/>
  <c r="BH93" i="16"/>
  <c r="BG93" i="16"/>
  <c r="BF93" i="16"/>
  <c r="T93" i="16"/>
  <c r="R93" i="16"/>
  <c r="P93" i="16"/>
  <c r="BI92" i="16"/>
  <c r="BH92" i="16"/>
  <c r="BG92" i="16"/>
  <c r="BF92" i="16"/>
  <c r="T92" i="16"/>
  <c r="R92" i="16"/>
  <c r="P92" i="16"/>
  <c r="J86" i="16"/>
  <c r="F86" i="16"/>
  <c r="F84" i="16"/>
  <c r="E82" i="16"/>
  <c r="J58" i="16"/>
  <c r="F58" i="16"/>
  <c r="F56" i="16"/>
  <c r="E54" i="16"/>
  <c r="J26" i="16"/>
  <c r="E26" i="16"/>
  <c r="J87" i="16" s="1"/>
  <c r="J25" i="16"/>
  <c r="J20" i="16"/>
  <c r="E20" i="16"/>
  <c r="F87" i="16"/>
  <c r="J19" i="16"/>
  <c r="J14" i="16"/>
  <c r="J84" i="16"/>
  <c r="E7" i="16"/>
  <c r="E78" i="16"/>
  <c r="J39" i="15"/>
  <c r="J38" i="15"/>
  <c r="AY76" i="1"/>
  <c r="J37" i="15"/>
  <c r="AX76" i="1" s="1"/>
  <c r="BI170" i="15"/>
  <c r="BH170" i="15"/>
  <c r="BG170" i="15"/>
  <c r="BF170" i="15"/>
  <c r="T170" i="15"/>
  <c r="R170" i="15"/>
  <c r="P170" i="15"/>
  <c r="BI166" i="15"/>
  <c r="BH166" i="15"/>
  <c r="BG166" i="15"/>
  <c r="BF166" i="15"/>
  <c r="T166" i="15"/>
  <c r="R166" i="15"/>
  <c r="P166" i="15"/>
  <c r="BI162" i="15"/>
  <c r="BH162" i="15"/>
  <c r="BG162" i="15"/>
  <c r="BF162" i="15"/>
  <c r="T162" i="15"/>
  <c r="R162" i="15"/>
  <c r="P162" i="15"/>
  <c r="BI158" i="15"/>
  <c r="BH158" i="15"/>
  <c r="BG158" i="15"/>
  <c r="BF158" i="15"/>
  <c r="T158" i="15"/>
  <c r="R158" i="15"/>
  <c r="P158" i="15"/>
  <c r="BI154" i="15"/>
  <c r="BH154" i="15"/>
  <c r="BG154" i="15"/>
  <c r="BF154" i="15"/>
  <c r="T154" i="15"/>
  <c r="R154" i="15"/>
  <c r="P154" i="15"/>
  <c r="BI150" i="15"/>
  <c r="BH150" i="15"/>
  <c r="BG150" i="15"/>
  <c r="BF150" i="15"/>
  <c r="T150" i="15"/>
  <c r="R150" i="15"/>
  <c r="P150" i="15"/>
  <c r="BI146" i="15"/>
  <c r="BH146" i="15"/>
  <c r="BG146" i="15"/>
  <c r="BF146" i="15"/>
  <c r="T146" i="15"/>
  <c r="R146" i="15"/>
  <c r="P146" i="15"/>
  <c r="BI142" i="15"/>
  <c r="BH142" i="15"/>
  <c r="BG142" i="15"/>
  <c r="BF142" i="15"/>
  <c r="T142" i="15"/>
  <c r="R142" i="15"/>
  <c r="P142" i="15"/>
  <c r="BI138" i="15"/>
  <c r="BH138" i="15"/>
  <c r="BG138" i="15"/>
  <c r="BF138" i="15"/>
  <c r="T138" i="15"/>
  <c r="R138" i="15"/>
  <c r="P138" i="15"/>
  <c r="BI134" i="15"/>
  <c r="BH134" i="15"/>
  <c r="BG134" i="15"/>
  <c r="BF134" i="15"/>
  <c r="T134" i="15"/>
  <c r="R134" i="15"/>
  <c r="P134" i="15"/>
  <c r="BI130" i="15"/>
  <c r="BH130" i="15"/>
  <c r="BG130" i="15"/>
  <c r="BF130" i="15"/>
  <c r="T130" i="15"/>
  <c r="R130" i="15"/>
  <c r="P130" i="15"/>
  <c r="BI129" i="15"/>
  <c r="BH129" i="15"/>
  <c r="BG129" i="15"/>
  <c r="BF129" i="15"/>
  <c r="T129" i="15"/>
  <c r="R129" i="15"/>
  <c r="P129" i="15"/>
  <c r="BI125" i="15"/>
  <c r="BH125" i="15"/>
  <c r="BG125" i="15"/>
  <c r="BF125" i="15"/>
  <c r="T125" i="15"/>
  <c r="R125" i="15"/>
  <c r="P125" i="15"/>
  <c r="BI121" i="15"/>
  <c r="BH121" i="15"/>
  <c r="BG121" i="15"/>
  <c r="BF121" i="15"/>
  <c r="T121" i="15"/>
  <c r="R121" i="15"/>
  <c r="P121" i="15"/>
  <c r="BI117" i="15"/>
  <c r="BH117" i="15"/>
  <c r="BG117" i="15"/>
  <c r="BF117" i="15"/>
  <c r="T117" i="15"/>
  <c r="R117" i="15"/>
  <c r="P117" i="15"/>
  <c r="BI113" i="15"/>
  <c r="BH113" i="15"/>
  <c r="BG113" i="15"/>
  <c r="BF113" i="15"/>
  <c r="T113" i="15"/>
  <c r="R113" i="15"/>
  <c r="P113" i="15"/>
  <c r="BI109" i="15"/>
  <c r="BH109" i="15"/>
  <c r="BG109" i="15"/>
  <c r="BF109" i="15"/>
  <c r="T109" i="15"/>
  <c r="R109" i="15"/>
  <c r="P109" i="15"/>
  <c r="BI108" i="15"/>
  <c r="BH108" i="15"/>
  <c r="BG108" i="15"/>
  <c r="BF108" i="15"/>
  <c r="T108" i="15"/>
  <c r="R108" i="15"/>
  <c r="P108" i="15"/>
  <c r="BI104" i="15"/>
  <c r="BH104" i="15"/>
  <c r="BG104" i="15"/>
  <c r="BF104" i="15"/>
  <c r="T104" i="15"/>
  <c r="R104" i="15"/>
  <c r="P104" i="15"/>
  <c r="BI103" i="15"/>
  <c r="BH103" i="15"/>
  <c r="BG103" i="15"/>
  <c r="BF103" i="15"/>
  <c r="T103" i="15"/>
  <c r="R103" i="15"/>
  <c r="P103" i="15"/>
  <c r="BI99" i="15"/>
  <c r="BH99" i="15"/>
  <c r="BG99" i="15"/>
  <c r="BF99" i="15"/>
  <c r="T99" i="15"/>
  <c r="R99" i="15"/>
  <c r="P99" i="15"/>
  <c r="BI98" i="15"/>
  <c r="BH98" i="15"/>
  <c r="BG98" i="15"/>
  <c r="BF98" i="15"/>
  <c r="T98" i="15"/>
  <c r="R98" i="15"/>
  <c r="P98" i="15"/>
  <c r="BI94" i="15"/>
  <c r="BH94" i="15"/>
  <c r="BG94" i="15"/>
  <c r="BF94" i="15"/>
  <c r="T94" i="15"/>
  <c r="R94" i="15"/>
  <c r="P94" i="15"/>
  <c r="BI93" i="15"/>
  <c r="BH93" i="15"/>
  <c r="BG93" i="15"/>
  <c r="BF93" i="15"/>
  <c r="T93" i="15"/>
  <c r="R93" i="15"/>
  <c r="P93" i="15"/>
  <c r="BI89" i="15"/>
  <c r="BH89" i="15"/>
  <c r="BG89" i="15"/>
  <c r="BF89" i="15"/>
  <c r="T89" i="15"/>
  <c r="R89" i="15"/>
  <c r="P89" i="15"/>
  <c r="BI88" i="15"/>
  <c r="BH88" i="15"/>
  <c r="BG88" i="15"/>
  <c r="BF88" i="15"/>
  <c r="T88" i="15"/>
  <c r="R88" i="15"/>
  <c r="P88" i="15"/>
  <c r="J82" i="15"/>
  <c r="F82" i="15"/>
  <c r="F80" i="15"/>
  <c r="E78" i="15"/>
  <c r="J58" i="15"/>
  <c r="F58" i="15"/>
  <c r="F56" i="15"/>
  <c r="E54" i="15"/>
  <c r="J26" i="15"/>
  <c r="E26" i="15"/>
  <c r="J83" i="15" s="1"/>
  <c r="J25" i="15"/>
  <c r="J20" i="15"/>
  <c r="E20" i="15"/>
  <c r="F83" i="15" s="1"/>
  <c r="J19" i="15"/>
  <c r="J14" i="15"/>
  <c r="J80" i="15" s="1"/>
  <c r="E7" i="15"/>
  <c r="E74" i="15"/>
  <c r="J39" i="14"/>
  <c r="J38" i="14"/>
  <c r="AY75" i="1" s="1"/>
  <c r="J37" i="14"/>
  <c r="AX75" i="1"/>
  <c r="BI148" i="14"/>
  <c r="BH148" i="14"/>
  <c r="BG148" i="14"/>
  <c r="BF148" i="14"/>
  <c r="T148" i="14"/>
  <c r="R148" i="14"/>
  <c r="P148" i="14"/>
  <c r="BI144" i="14"/>
  <c r="BH144" i="14"/>
  <c r="BG144" i="14"/>
  <c r="BF144" i="14"/>
  <c r="T144" i="14"/>
  <c r="R144" i="14"/>
  <c r="P144" i="14"/>
  <c r="BI140" i="14"/>
  <c r="BH140" i="14"/>
  <c r="BG140" i="14"/>
  <c r="BF140" i="14"/>
  <c r="T140" i="14"/>
  <c r="R140" i="14"/>
  <c r="P140" i="14"/>
  <c r="BI136" i="14"/>
  <c r="BH136" i="14"/>
  <c r="BG136" i="14"/>
  <c r="BF136" i="14"/>
  <c r="T136" i="14"/>
  <c r="R136" i="14"/>
  <c r="P136" i="14"/>
  <c r="BI132" i="14"/>
  <c r="BH132" i="14"/>
  <c r="BG132" i="14"/>
  <c r="BF132" i="14"/>
  <c r="T132" i="14"/>
  <c r="R132" i="14"/>
  <c r="P132" i="14"/>
  <c r="BI128" i="14"/>
  <c r="BH128" i="14"/>
  <c r="BG128" i="14"/>
  <c r="BF128" i="14"/>
  <c r="T128" i="14"/>
  <c r="R128" i="14"/>
  <c r="P128" i="14"/>
  <c r="BI124" i="14"/>
  <c r="BH124" i="14"/>
  <c r="BG124" i="14"/>
  <c r="BF124" i="14"/>
  <c r="T124" i="14"/>
  <c r="R124" i="14"/>
  <c r="P124" i="14"/>
  <c r="BI123" i="14"/>
  <c r="BH123" i="14"/>
  <c r="BG123" i="14"/>
  <c r="BF123" i="14"/>
  <c r="T123" i="14"/>
  <c r="R123" i="14"/>
  <c r="P123" i="14"/>
  <c r="BI119" i="14"/>
  <c r="BH119" i="14"/>
  <c r="BG119" i="14"/>
  <c r="BF119" i="14"/>
  <c r="T119" i="14"/>
  <c r="R119" i="14"/>
  <c r="P119" i="14"/>
  <c r="BI115" i="14"/>
  <c r="BH115" i="14"/>
  <c r="BG115" i="14"/>
  <c r="BF115" i="14"/>
  <c r="T115" i="14"/>
  <c r="R115" i="14"/>
  <c r="P115" i="14"/>
  <c r="BI111" i="14"/>
  <c r="BH111" i="14"/>
  <c r="BG111" i="14"/>
  <c r="BF111" i="14"/>
  <c r="T111" i="14"/>
  <c r="R111" i="14"/>
  <c r="P111" i="14"/>
  <c r="BI107" i="14"/>
  <c r="BH107" i="14"/>
  <c r="BG107" i="14"/>
  <c r="BF107" i="14"/>
  <c r="T107" i="14"/>
  <c r="R107" i="14"/>
  <c r="P107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8" i="14"/>
  <c r="BH98" i="14"/>
  <c r="BG98" i="14"/>
  <c r="BF98" i="14"/>
  <c r="T98" i="14"/>
  <c r="R98" i="14"/>
  <c r="P98" i="14"/>
  <c r="BI94" i="14"/>
  <c r="BH94" i="14"/>
  <c r="BG94" i="14"/>
  <c r="BF94" i="14"/>
  <c r="T94" i="14"/>
  <c r="R94" i="14"/>
  <c r="P94" i="14"/>
  <c r="BI93" i="14"/>
  <c r="BH93" i="14"/>
  <c r="BG93" i="14"/>
  <c r="BF93" i="14"/>
  <c r="T93" i="14"/>
  <c r="R93" i="14"/>
  <c r="P93" i="14"/>
  <c r="BI89" i="14"/>
  <c r="BH89" i="14"/>
  <c r="BG89" i="14"/>
  <c r="BF89" i="14"/>
  <c r="T89" i="14"/>
  <c r="R89" i="14"/>
  <c r="P89" i="14"/>
  <c r="BI88" i="14"/>
  <c r="BH88" i="14"/>
  <c r="BG88" i="14"/>
  <c r="BF88" i="14"/>
  <c r="T88" i="14"/>
  <c r="R88" i="14"/>
  <c r="P88" i="14"/>
  <c r="J82" i="14"/>
  <c r="F82" i="14"/>
  <c r="F80" i="14"/>
  <c r="E78" i="14"/>
  <c r="J58" i="14"/>
  <c r="F58" i="14"/>
  <c r="F56" i="14"/>
  <c r="E54" i="14"/>
  <c r="J26" i="14"/>
  <c r="E26" i="14"/>
  <c r="J83" i="14"/>
  <c r="J25" i="14"/>
  <c r="J20" i="14"/>
  <c r="E20" i="14"/>
  <c r="F83" i="14"/>
  <c r="J19" i="14"/>
  <c r="J14" i="14"/>
  <c r="J80" i="14"/>
  <c r="E7" i="14"/>
  <c r="E74" i="14" s="1"/>
  <c r="J39" i="13"/>
  <c r="J38" i="13"/>
  <c r="AY74" i="1"/>
  <c r="J37" i="13"/>
  <c r="AX74" i="1" s="1"/>
  <c r="BI242" i="13"/>
  <c r="BH242" i="13"/>
  <c r="BG242" i="13"/>
  <c r="BF242" i="13"/>
  <c r="T242" i="13"/>
  <c r="R242" i="13"/>
  <c r="P242" i="13"/>
  <c r="BI238" i="13"/>
  <c r="BH238" i="13"/>
  <c r="BG238" i="13"/>
  <c r="BF238" i="13"/>
  <c r="T238" i="13"/>
  <c r="R238" i="13"/>
  <c r="P238" i="13"/>
  <c r="BI234" i="13"/>
  <c r="BH234" i="13"/>
  <c r="BG234" i="13"/>
  <c r="BF234" i="13"/>
  <c r="T234" i="13"/>
  <c r="R234" i="13"/>
  <c r="P234" i="13"/>
  <c r="BI230" i="13"/>
  <c r="BH230" i="13"/>
  <c r="BG230" i="13"/>
  <c r="BF230" i="13"/>
  <c r="T230" i="13"/>
  <c r="R230" i="13"/>
  <c r="P230" i="13"/>
  <c r="BI226" i="13"/>
  <c r="BH226" i="13"/>
  <c r="BG226" i="13"/>
  <c r="BF226" i="13"/>
  <c r="T226" i="13"/>
  <c r="R226" i="13"/>
  <c r="P226" i="13"/>
  <c r="BI225" i="13"/>
  <c r="BH225" i="13"/>
  <c r="BG225" i="13"/>
  <c r="BF225" i="13"/>
  <c r="T225" i="13"/>
  <c r="R225" i="13"/>
  <c r="P225" i="13"/>
  <c r="BI221" i="13"/>
  <c r="BH221" i="13"/>
  <c r="BG221" i="13"/>
  <c r="BF221" i="13"/>
  <c r="T221" i="13"/>
  <c r="R221" i="13"/>
  <c r="P221" i="13"/>
  <c r="BI217" i="13"/>
  <c r="BH217" i="13"/>
  <c r="BG217" i="13"/>
  <c r="BF217" i="13"/>
  <c r="T217" i="13"/>
  <c r="R217" i="13"/>
  <c r="P217" i="13"/>
  <c r="BI213" i="13"/>
  <c r="BH213" i="13"/>
  <c r="BG213" i="13"/>
  <c r="BF213" i="13"/>
  <c r="T213" i="13"/>
  <c r="R213" i="13"/>
  <c r="P213" i="13"/>
  <c r="BI209" i="13"/>
  <c r="BH209" i="13"/>
  <c r="BG209" i="13"/>
  <c r="BF209" i="13"/>
  <c r="T209" i="13"/>
  <c r="R209" i="13"/>
  <c r="P209" i="13"/>
  <c r="BI205" i="13"/>
  <c r="BH205" i="13"/>
  <c r="BG205" i="13"/>
  <c r="BF205" i="13"/>
  <c r="T205" i="13"/>
  <c r="R205" i="13"/>
  <c r="P205" i="13"/>
  <c r="BI204" i="13"/>
  <c r="BH204" i="13"/>
  <c r="BG204" i="13"/>
  <c r="BF204" i="13"/>
  <c r="T204" i="13"/>
  <c r="R204" i="13"/>
  <c r="P204" i="13"/>
  <c r="BI200" i="13"/>
  <c r="BH200" i="13"/>
  <c r="BG200" i="13"/>
  <c r="BF200" i="13"/>
  <c r="T200" i="13"/>
  <c r="R200" i="13"/>
  <c r="P200" i="13"/>
  <c r="BI199" i="13"/>
  <c r="BH199" i="13"/>
  <c r="BG199" i="13"/>
  <c r="BF199" i="13"/>
  <c r="T199" i="13"/>
  <c r="R199" i="13"/>
  <c r="P199" i="13"/>
  <c r="BI195" i="13"/>
  <c r="BH195" i="13"/>
  <c r="BG195" i="13"/>
  <c r="BF195" i="13"/>
  <c r="T195" i="13"/>
  <c r="R195" i="13"/>
  <c r="P195" i="13"/>
  <c r="BI191" i="13"/>
  <c r="BH191" i="13"/>
  <c r="BG191" i="13"/>
  <c r="BF191" i="13"/>
  <c r="T191" i="13"/>
  <c r="R191" i="13"/>
  <c r="P191" i="13"/>
  <c r="BI187" i="13"/>
  <c r="BH187" i="13"/>
  <c r="BG187" i="13"/>
  <c r="BF187" i="13"/>
  <c r="T187" i="13"/>
  <c r="R187" i="13"/>
  <c r="P187" i="13"/>
  <c r="BI183" i="13"/>
  <c r="BH183" i="13"/>
  <c r="BG183" i="13"/>
  <c r="BF183" i="13"/>
  <c r="T183" i="13"/>
  <c r="R183" i="13"/>
  <c r="P183" i="13"/>
  <c r="BI179" i="13"/>
  <c r="BH179" i="13"/>
  <c r="BG179" i="13"/>
  <c r="BF179" i="13"/>
  <c r="T179" i="13"/>
  <c r="R179" i="13"/>
  <c r="P179" i="13"/>
  <c r="BI175" i="13"/>
  <c r="BH175" i="13"/>
  <c r="BG175" i="13"/>
  <c r="BF175" i="13"/>
  <c r="T175" i="13"/>
  <c r="R175" i="13"/>
  <c r="P175" i="13"/>
  <c r="BI171" i="13"/>
  <c r="BH171" i="13"/>
  <c r="BG171" i="13"/>
  <c r="BF171" i="13"/>
  <c r="T171" i="13"/>
  <c r="R171" i="13"/>
  <c r="P171" i="13"/>
  <c r="BI167" i="13"/>
  <c r="BH167" i="13"/>
  <c r="BG167" i="13"/>
  <c r="BF167" i="13"/>
  <c r="T167" i="13"/>
  <c r="R167" i="13"/>
  <c r="P167" i="13"/>
  <c r="BI166" i="13"/>
  <c r="BH166" i="13"/>
  <c r="BG166" i="13"/>
  <c r="BF166" i="13"/>
  <c r="T166" i="13"/>
  <c r="R166" i="13"/>
  <c r="P166" i="13"/>
  <c r="BI162" i="13"/>
  <c r="BH162" i="13"/>
  <c r="BG162" i="13"/>
  <c r="BF162" i="13"/>
  <c r="T162" i="13"/>
  <c r="R162" i="13"/>
  <c r="P162" i="13"/>
  <c r="BI161" i="13"/>
  <c r="BH161" i="13"/>
  <c r="BG161" i="13"/>
  <c r="BF161" i="13"/>
  <c r="T161" i="13"/>
  <c r="R161" i="13"/>
  <c r="P161" i="13"/>
  <c r="BI157" i="13"/>
  <c r="BH157" i="13"/>
  <c r="BG157" i="13"/>
  <c r="BF157" i="13"/>
  <c r="T157" i="13"/>
  <c r="R157" i="13"/>
  <c r="P157" i="13"/>
  <c r="BI156" i="13"/>
  <c r="BH156" i="13"/>
  <c r="BG156" i="13"/>
  <c r="BF156" i="13"/>
  <c r="T156" i="13"/>
  <c r="R156" i="13"/>
  <c r="P156" i="13"/>
  <c r="BI152" i="13"/>
  <c r="BH152" i="13"/>
  <c r="BG152" i="13"/>
  <c r="BF152" i="13"/>
  <c r="T152" i="13"/>
  <c r="R152" i="13"/>
  <c r="P152" i="13"/>
  <c r="BI151" i="13"/>
  <c r="BH151" i="13"/>
  <c r="BG151" i="13"/>
  <c r="BF151" i="13"/>
  <c r="T151" i="13"/>
  <c r="R151" i="13"/>
  <c r="P151" i="13"/>
  <c r="BI147" i="13"/>
  <c r="BH147" i="13"/>
  <c r="BG147" i="13"/>
  <c r="BF147" i="13"/>
  <c r="T147" i="13"/>
  <c r="R147" i="13"/>
  <c r="P147" i="13"/>
  <c r="BI146" i="13"/>
  <c r="BH146" i="13"/>
  <c r="BG146" i="13"/>
  <c r="BF146" i="13"/>
  <c r="T146" i="13"/>
  <c r="R146" i="13"/>
  <c r="P146" i="13"/>
  <c r="BI142" i="13"/>
  <c r="BH142" i="13"/>
  <c r="BG142" i="13"/>
  <c r="BF142" i="13"/>
  <c r="T142" i="13"/>
  <c r="R142" i="13"/>
  <c r="P142" i="13"/>
  <c r="BI141" i="13"/>
  <c r="BH141" i="13"/>
  <c r="BG141" i="13"/>
  <c r="BF141" i="13"/>
  <c r="T141" i="13"/>
  <c r="R141" i="13"/>
  <c r="P141" i="13"/>
  <c r="BI137" i="13"/>
  <c r="BH137" i="13"/>
  <c r="BG137" i="13"/>
  <c r="BF137" i="13"/>
  <c r="T137" i="13"/>
  <c r="R137" i="13"/>
  <c r="P137" i="13"/>
  <c r="BI136" i="13"/>
  <c r="BH136" i="13"/>
  <c r="BG136" i="13"/>
  <c r="BF136" i="13"/>
  <c r="T136" i="13"/>
  <c r="R136" i="13"/>
  <c r="P136" i="13"/>
  <c r="BI135" i="13"/>
  <c r="BH135" i="13"/>
  <c r="BG135" i="13"/>
  <c r="BF135" i="13"/>
  <c r="T135" i="13"/>
  <c r="R135" i="13"/>
  <c r="P135" i="13"/>
  <c r="BI134" i="13"/>
  <c r="BH134" i="13"/>
  <c r="BG134" i="13"/>
  <c r="BF134" i="13"/>
  <c r="T134" i="13"/>
  <c r="R134" i="13"/>
  <c r="P134" i="13"/>
  <c r="BI130" i="13"/>
  <c r="BH130" i="13"/>
  <c r="BG130" i="13"/>
  <c r="BF130" i="13"/>
  <c r="T130" i="13"/>
  <c r="R130" i="13"/>
  <c r="P130" i="13"/>
  <c r="BI129" i="13"/>
  <c r="BH129" i="13"/>
  <c r="BG129" i="13"/>
  <c r="BF129" i="13"/>
  <c r="T129" i="13"/>
  <c r="R129" i="13"/>
  <c r="P129" i="13"/>
  <c r="BI125" i="13"/>
  <c r="BH125" i="13"/>
  <c r="BG125" i="13"/>
  <c r="BF125" i="13"/>
  <c r="T125" i="13"/>
  <c r="R125" i="13"/>
  <c r="P125" i="13"/>
  <c r="BI124" i="13"/>
  <c r="BH124" i="13"/>
  <c r="BG124" i="13"/>
  <c r="BF124" i="13"/>
  <c r="T124" i="13"/>
  <c r="R124" i="13"/>
  <c r="P124" i="13"/>
  <c r="BI120" i="13"/>
  <c r="BH120" i="13"/>
  <c r="BG120" i="13"/>
  <c r="BF120" i="13"/>
  <c r="T120" i="13"/>
  <c r="R120" i="13"/>
  <c r="P120" i="13"/>
  <c r="BI119" i="13"/>
  <c r="BH119" i="13"/>
  <c r="BG119" i="13"/>
  <c r="BF119" i="13"/>
  <c r="T119" i="13"/>
  <c r="R119" i="13"/>
  <c r="P119" i="13"/>
  <c r="BI115" i="13"/>
  <c r="BH115" i="13"/>
  <c r="BG115" i="13"/>
  <c r="BF115" i="13"/>
  <c r="T115" i="13"/>
  <c r="R115" i="13"/>
  <c r="P115" i="13"/>
  <c r="BI114" i="13"/>
  <c r="BH114" i="13"/>
  <c r="BG114" i="13"/>
  <c r="BF114" i="13"/>
  <c r="T114" i="13"/>
  <c r="R114" i="13"/>
  <c r="P114" i="13"/>
  <c r="BI110" i="13"/>
  <c r="BH110" i="13"/>
  <c r="BG110" i="13"/>
  <c r="BF110" i="13"/>
  <c r="T110" i="13"/>
  <c r="R110" i="13"/>
  <c r="P110" i="13"/>
  <c r="BI109" i="13"/>
  <c r="BH109" i="13"/>
  <c r="BG109" i="13"/>
  <c r="BF109" i="13"/>
  <c r="T109" i="13"/>
  <c r="R109" i="13"/>
  <c r="P109" i="13"/>
  <c r="BI104" i="13"/>
  <c r="BH104" i="13"/>
  <c r="BG104" i="13"/>
  <c r="BF104" i="13"/>
  <c r="T104" i="13"/>
  <c r="R104" i="13"/>
  <c r="P104" i="13"/>
  <c r="BI103" i="13"/>
  <c r="BH103" i="13"/>
  <c r="BG103" i="13"/>
  <c r="BF103" i="13"/>
  <c r="T103" i="13"/>
  <c r="R103" i="13"/>
  <c r="P103" i="13"/>
  <c r="BI99" i="13"/>
  <c r="BH99" i="13"/>
  <c r="BG99" i="13"/>
  <c r="BF99" i="13"/>
  <c r="T99" i="13"/>
  <c r="R99" i="13"/>
  <c r="P99" i="13"/>
  <c r="BI98" i="13"/>
  <c r="BH98" i="13"/>
  <c r="BG98" i="13"/>
  <c r="BF98" i="13"/>
  <c r="T98" i="13"/>
  <c r="R98" i="13"/>
  <c r="P98" i="13"/>
  <c r="BI94" i="13"/>
  <c r="BH94" i="13"/>
  <c r="BG94" i="13"/>
  <c r="BF94" i="13"/>
  <c r="T94" i="13"/>
  <c r="R94" i="13"/>
  <c r="P94" i="13"/>
  <c r="BI93" i="13"/>
  <c r="BH93" i="13"/>
  <c r="BG93" i="13"/>
  <c r="BF93" i="13"/>
  <c r="T93" i="13"/>
  <c r="R93" i="13"/>
  <c r="P93" i="13"/>
  <c r="BI89" i="13"/>
  <c r="BH89" i="13"/>
  <c r="BG89" i="13"/>
  <c r="BF89" i="13"/>
  <c r="T89" i="13"/>
  <c r="R89" i="13"/>
  <c r="P89" i="13"/>
  <c r="BI88" i="13"/>
  <c r="BH88" i="13"/>
  <c r="BG88" i="13"/>
  <c r="BF88" i="13"/>
  <c r="T88" i="13"/>
  <c r="R88" i="13"/>
  <c r="P88" i="13"/>
  <c r="J82" i="13"/>
  <c r="F82" i="13"/>
  <c r="F80" i="13"/>
  <c r="E78" i="13"/>
  <c r="J58" i="13"/>
  <c r="F58" i="13"/>
  <c r="F56" i="13"/>
  <c r="E54" i="13"/>
  <c r="J26" i="13"/>
  <c r="E26" i="13"/>
  <c r="J83" i="13" s="1"/>
  <c r="J25" i="13"/>
  <c r="J20" i="13"/>
  <c r="E20" i="13"/>
  <c r="F83" i="13" s="1"/>
  <c r="J19" i="13"/>
  <c r="J14" i="13"/>
  <c r="J80" i="13" s="1"/>
  <c r="E7" i="13"/>
  <c r="E74" i="13" s="1"/>
  <c r="J39" i="12"/>
  <c r="J38" i="12"/>
  <c r="AY73" i="1" s="1"/>
  <c r="J37" i="12"/>
  <c r="AX73" i="1"/>
  <c r="BI128" i="12"/>
  <c r="BH128" i="12"/>
  <c r="BG128" i="12"/>
  <c r="BF128" i="12"/>
  <c r="T128" i="12"/>
  <c r="R128" i="12"/>
  <c r="P128" i="12"/>
  <c r="BI124" i="12"/>
  <c r="BH124" i="12"/>
  <c r="BG124" i="12"/>
  <c r="BF124" i="12"/>
  <c r="T124" i="12"/>
  <c r="R124" i="12"/>
  <c r="P124" i="12"/>
  <c r="BI123" i="12"/>
  <c r="BH123" i="12"/>
  <c r="BG123" i="12"/>
  <c r="BF123" i="12"/>
  <c r="T123" i="12"/>
  <c r="R123" i="12"/>
  <c r="P123" i="12"/>
  <c r="BI119" i="12"/>
  <c r="BH119" i="12"/>
  <c r="BG119" i="12"/>
  <c r="BF119" i="12"/>
  <c r="T119" i="12"/>
  <c r="R119" i="12"/>
  <c r="P119" i="12"/>
  <c r="BI115" i="12"/>
  <c r="BH115" i="12"/>
  <c r="BG115" i="12"/>
  <c r="BF115" i="12"/>
  <c r="T115" i="12"/>
  <c r="R115" i="12"/>
  <c r="P115" i="12"/>
  <c r="BI111" i="12"/>
  <c r="BH111" i="12"/>
  <c r="BG111" i="12"/>
  <c r="BF111" i="12"/>
  <c r="T111" i="12"/>
  <c r="R111" i="12"/>
  <c r="P111" i="12"/>
  <c r="BI107" i="12"/>
  <c r="BH107" i="12"/>
  <c r="BG107" i="12"/>
  <c r="BF107" i="12"/>
  <c r="T107" i="12"/>
  <c r="R107" i="12"/>
  <c r="P107" i="12"/>
  <c r="BI106" i="12"/>
  <c r="BH106" i="12"/>
  <c r="BG106" i="12"/>
  <c r="BF106" i="12"/>
  <c r="T106" i="12"/>
  <c r="R106" i="12"/>
  <c r="P106" i="12"/>
  <c r="BI102" i="12"/>
  <c r="BH102" i="12"/>
  <c r="BG102" i="12"/>
  <c r="BF102" i="12"/>
  <c r="T102" i="12"/>
  <c r="R102" i="12"/>
  <c r="P102" i="12"/>
  <c r="BI101" i="12"/>
  <c r="BH101" i="12"/>
  <c r="BG101" i="12"/>
  <c r="BF101" i="12"/>
  <c r="T101" i="12"/>
  <c r="R101" i="12"/>
  <c r="P101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5" i="12"/>
  <c r="BH95" i="12"/>
  <c r="BG95" i="12"/>
  <c r="BF95" i="12"/>
  <c r="T95" i="12"/>
  <c r="R95" i="12"/>
  <c r="P95" i="12"/>
  <c r="BI94" i="12"/>
  <c r="BH94" i="12"/>
  <c r="BG94" i="12"/>
  <c r="BF94" i="12"/>
  <c r="T94" i="12"/>
  <c r="R94" i="12"/>
  <c r="P94" i="12"/>
  <c r="BI89" i="12"/>
  <c r="BH89" i="12"/>
  <c r="BG89" i="12"/>
  <c r="BF89" i="12"/>
  <c r="T89" i="12"/>
  <c r="R89" i="12"/>
  <c r="P89" i="12"/>
  <c r="BI88" i="12"/>
  <c r="BH88" i="12"/>
  <c r="BG88" i="12"/>
  <c r="BF88" i="12"/>
  <c r="T88" i="12"/>
  <c r="R88" i="12"/>
  <c r="P88" i="12"/>
  <c r="J82" i="12"/>
  <c r="F82" i="12"/>
  <c r="F80" i="12"/>
  <c r="E78" i="12"/>
  <c r="J58" i="12"/>
  <c r="F58" i="12"/>
  <c r="F56" i="12"/>
  <c r="E54" i="12"/>
  <c r="J26" i="12"/>
  <c r="E26" i="12"/>
  <c r="J59" i="12" s="1"/>
  <c r="J25" i="12"/>
  <c r="J20" i="12"/>
  <c r="E20" i="12"/>
  <c r="F83" i="12"/>
  <c r="J19" i="12"/>
  <c r="J14" i="12"/>
  <c r="J80" i="12" s="1"/>
  <c r="E7" i="12"/>
  <c r="E50" i="12"/>
  <c r="J39" i="11"/>
  <c r="J38" i="11"/>
  <c r="AY72" i="1"/>
  <c r="J37" i="11"/>
  <c r="AX72" i="1" s="1"/>
  <c r="BI174" i="11"/>
  <c r="BH174" i="11"/>
  <c r="BG174" i="11"/>
  <c r="BF174" i="11"/>
  <c r="T174" i="11"/>
  <c r="R174" i="11"/>
  <c r="P174" i="11"/>
  <c r="BI170" i="11"/>
  <c r="BH170" i="11"/>
  <c r="BG170" i="11"/>
  <c r="BF170" i="11"/>
  <c r="T170" i="11"/>
  <c r="R170" i="11"/>
  <c r="P170" i="11"/>
  <c r="BI166" i="11"/>
  <c r="BH166" i="11"/>
  <c r="BG166" i="11"/>
  <c r="BF166" i="11"/>
  <c r="T166" i="11"/>
  <c r="R166" i="11"/>
  <c r="P166" i="11"/>
  <c r="BI162" i="11"/>
  <c r="BH162" i="11"/>
  <c r="BG162" i="11"/>
  <c r="BF162" i="11"/>
  <c r="T162" i="11"/>
  <c r="R162" i="11"/>
  <c r="P162" i="11"/>
  <c r="BI158" i="11"/>
  <c r="BH158" i="11"/>
  <c r="BG158" i="11"/>
  <c r="BF158" i="11"/>
  <c r="T158" i="11"/>
  <c r="R158" i="11"/>
  <c r="P158" i="11"/>
  <c r="BI154" i="11"/>
  <c r="BH154" i="11"/>
  <c r="BG154" i="11"/>
  <c r="BF154" i="11"/>
  <c r="T154" i="11"/>
  <c r="R154" i="11"/>
  <c r="P154" i="11"/>
  <c r="BI150" i="11"/>
  <c r="BH150" i="11"/>
  <c r="BG150" i="11"/>
  <c r="BF150" i="11"/>
  <c r="T150" i="11"/>
  <c r="R150" i="11"/>
  <c r="P150" i="11"/>
  <c r="BI146" i="11"/>
  <c r="BH146" i="11"/>
  <c r="BG146" i="11"/>
  <c r="BF146" i="11"/>
  <c r="T146" i="11"/>
  <c r="R146" i="11"/>
  <c r="P146" i="11"/>
  <c r="BI142" i="11"/>
  <c r="BH142" i="11"/>
  <c r="BG142" i="11"/>
  <c r="BF142" i="11"/>
  <c r="T142" i="11"/>
  <c r="R142" i="11"/>
  <c r="P142" i="11"/>
  <c r="BI141" i="11"/>
  <c r="BH141" i="11"/>
  <c r="BG141" i="11"/>
  <c r="BF141" i="11"/>
  <c r="T141" i="11"/>
  <c r="R141" i="11"/>
  <c r="P141" i="11"/>
  <c r="BI137" i="11"/>
  <c r="BH137" i="11"/>
  <c r="BG137" i="11"/>
  <c r="BF137" i="11"/>
  <c r="T137" i="11"/>
  <c r="R137" i="11"/>
  <c r="P137" i="11"/>
  <c r="BI133" i="11"/>
  <c r="BH133" i="11"/>
  <c r="BG133" i="11"/>
  <c r="BF133" i="11"/>
  <c r="T133" i="11"/>
  <c r="R133" i="11"/>
  <c r="P133" i="11"/>
  <c r="BI129" i="11"/>
  <c r="BH129" i="11"/>
  <c r="BG129" i="11"/>
  <c r="BF129" i="11"/>
  <c r="T129" i="11"/>
  <c r="R129" i="11"/>
  <c r="P129" i="11"/>
  <c r="BI125" i="11"/>
  <c r="BH125" i="11"/>
  <c r="BG125" i="11"/>
  <c r="BF125" i="11"/>
  <c r="T125" i="11"/>
  <c r="R125" i="11"/>
  <c r="P125" i="11"/>
  <c r="BI121" i="11"/>
  <c r="BH121" i="11"/>
  <c r="BG121" i="11"/>
  <c r="BF121" i="11"/>
  <c r="T121" i="11"/>
  <c r="R121" i="11"/>
  <c r="P121" i="11"/>
  <c r="BI117" i="11"/>
  <c r="BH117" i="11"/>
  <c r="BG117" i="11"/>
  <c r="BF117" i="11"/>
  <c r="T117" i="11"/>
  <c r="R117" i="11"/>
  <c r="P117" i="11"/>
  <c r="BI113" i="11"/>
  <c r="BH113" i="11"/>
  <c r="BG113" i="11"/>
  <c r="BF113" i="11"/>
  <c r="T113" i="11"/>
  <c r="R113" i="11"/>
  <c r="P113" i="11"/>
  <c r="BI109" i="11"/>
  <c r="BH109" i="11"/>
  <c r="BG109" i="11"/>
  <c r="BF109" i="11"/>
  <c r="T109" i="11"/>
  <c r="R109" i="11"/>
  <c r="P109" i="11"/>
  <c r="BI105" i="11"/>
  <c r="BH105" i="11"/>
  <c r="BG105" i="11"/>
  <c r="BF105" i="11"/>
  <c r="T105" i="11"/>
  <c r="R105" i="11"/>
  <c r="P105" i="11"/>
  <c r="BI104" i="11"/>
  <c r="BH104" i="11"/>
  <c r="BG104" i="11"/>
  <c r="BF104" i="11"/>
  <c r="T104" i="11"/>
  <c r="R104" i="11"/>
  <c r="P104" i="11"/>
  <c r="BI100" i="11"/>
  <c r="BH100" i="11"/>
  <c r="BG100" i="11"/>
  <c r="BF100" i="11"/>
  <c r="T100" i="11"/>
  <c r="R100" i="11"/>
  <c r="P100" i="11"/>
  <c r="BI99" i="11"/>
  <c r="BH99" i="11"/>
  <c r="BG99" i="11"/>
  <c r="BF99" i="11"/>
  <c r="T99" i="11"/>
  <c r="R99" i="11"/>
  <c r="P99" i="11"/>
  <c r="BI94" i="11"/>
  <c r="BH94" i="11"/>
  <c r="BG94" i="11"/>
  <c r="BF94" i="11"/>
  <c r="T94" i="11"/>
  <c r="R94" i="11"/>
  <c r="P94" i="11"/>
  <c r="BI89" i="11"/>
  <c r="BH89" i="11"/>
  <c r="BG89" i="11"/>
  <c r="BF89" i="11"/>
  <c r="T89" i="11"/>
  <c r="R89" i="11"/>
  <c r="P89" i="11"/>
  <c r="BI88" i="11"/>
  <c r="BH88" i="11"/>
  <c r="BG88" i="11"/>
  <c r="BF88" i="11"/>
  <c r="T88" i="11"/>
  <c r="R88" i="11"/>
  <c r="P88" i="11"/>
  <c r="J82" i="11"/>
  <c r="F82" i="11"/>
  <c r="F80" i="11"/>
  <c r="E78" i="11"/>
  <c r="J58" i="11"/>
  <c r="F58" i="11"/>
  <c r="F56" i="11"/>
  <c r="E54" i="11"/>
  <c r="J26" i="11"/>
  <c r="E26" i="11"/>
  <c r="J83" i="11" s="1"/>
  <c r="J25" i="11"/>
  <c r="J20" i="11"/>
  <c r="E20" i="11"/>
  <c r="F59" i="11"/>
  <c r="J19" i="11"/>
  <c r="J14" i="11"/>
  <c r="J80" i="11" s="1"/>
  <c r="E7" i="11"/>
  <c r="E74" i="11"/>
  <c r="J39" i="10"/>
  <c r="J38" i="10"/>
  <c r="AY71" i="1"/>
  <c r="J37" i="10"/>
  <c r="AX71" i="1" s="1"/>
  <c r="BI163" i="10"/>
  <c r="BH163" i="10"/>
  <c r="BG163" i="10"/>
  <c r="BF163" i="10"/>
  <c r="T163" i="10"/>
  <c r="R163" i="10"/>
  <c r="P163" i="10"/>
  <c r="BI159" i="10"/>
  <c r="BH159" i="10"/>
  <c r="BG159" i="10"/>
  <c r="BF159" i="10"/>
  <c r="T159" i="10"/>
  <c r="R159" i="10"/>
  <c r="P159" i="10"/>
  <c r="BI155" i="10"/>
  <c r="BH155" i="10"/>
  <c r="BG155" i="10"/>
  <c r="BF155" i="10"/>
  <c r="T155" i="10"/>
  <c r="R155" i="10"/>
  <c r="P155" i="10"/>
  <c r="BI151" i="10"/>
  <c r="BH151" i="10"/>
  <c r="BG151" i="10"/>
  <c r="BF151" i="10"/>
  <c r="T151" i="10"/>
  <c r="R151" i="10"/>
  <c r="P151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2" i="10"/>
  <c r="BH142" i="10"/>
  <c r="BG142" i="10"/>
  <c r="BF142" i="10"/>
  <c r="T142" i="10"/>
  <c r="R142" i="10"/>
  <c r="P142" i="10"/>
  <c r="BI138" i="10"/>
  <c r="BH138" i="10"/>
  <c r="BG138" i="10"/>
  <c r="BF138" i="10"/>
  <c r="T138" i="10"/>
  <c r="R138" i="10"/>
  <c r="P138" i="10"/>
  <c r="BI134" i="10"/>
  <c r="BH134" i="10"/>
  <c r="BG134" i="10"/>
  <c r="BF134" i="10"/>
  <c r="T134" i="10"/>
  <c r="R134" i="10"/>
  <c r="P134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5" i="10"/>
  <c r="BH125" i="10"/>
  <c r="BG125" i="10"/>
  <c r="BF125" i="10"/>
  <c r="T125" i="10"/>
  <c r="R125" i="10"/>
  <c r="P125" i="10"/>
  <c r="BI121" i="10"/>
  <c r="BH121" i="10"/>
  <c r="BG121" i="10"/>
  <c r="BF121" i="10"/>
  <c r="T121" i="10"/>
  <c r="R121" i="10"/>
  <c r="P121" i="10"/>
  <c r="BI120" i="10"/>
  <c r="BH120" i="10"/>
  <c r="BG120" i="10"/>
  <c r="BF120" i="10"/>
  <c r="T120" i="10"/>
  <c r="R120" i="10"/>
  <c r="P120" i="10"/>
  <c r="BI116" i="10"/>
  <c r="BH116" i="10"/>
  <c r="BG116" i="10"/>
  <c r="BF116" i="10"/>
  <c r="T116" i="10"/>
  <c r="R116" i="10"/>
  <c r="P116" i="10"/>
  <c r="BI112" i="10"/>
  <c r="BH112" i="10"/>
  <c r="BG112" i="10"/>
  <c r="BF112" i="10"/>
  <c r="T112" i="10"/>
  <c r="R112" i="10"/>
  <c r="P112" i="10"/>
  <c r="BI108" i="10"/>
  <c r="BH108" i="10"/>
  <c r="BG108" i="10"/>
  <c r="BF108" i="10"/>
  <c r="T108" i="10"/>
  <c r="R108" i="10"/>
  <c r="P108" i="10"/>
  <c r="BI104" i="10"/>
  <c r="BH104" i="10"/>
  <c r="BG104" i="10"/>
  <c r="BF104" i="10"/>
  <c r="T104" i="10"/>
  <c r="R104" i="10"/>
  <c r="P104" i="10"/>
  <c r="BI100" i="10"/>
  <c r="BH100" i="10"/>
  <c r="BG100" i="10"/>
  <c r="BF100" i="10"/>
  <c r="T100" i="10"/>
  <c r="R100" i="10"/>
  <c r="P100" i="10"/>
  <c r="BI99" i="10"/>
  <c r="BH99" i="10"/>
  <c r="BG99" i="10"/>
  <c r="BF99" i="10"/>
  <c r="T99" i="10"/>
  <c r="R99" i="10"/>
  <c r="P99" i="10"/>
  <c r="BI95" i="10"/>
  <c r="BH95" i="10"/>
  <c r="BG95" i="10"/>
  <c r="BF95" i="10"/>
  <c r="T95" i="10"/>
  <c r="R95" i="10"/>
  <c r="P95" i="10"/>
  <c r="BI94" i="10"/>
  <c r="BH94" i="10"/>
  <c r="BG94" i="10"/>
  <c r="BF94" i="10"/>
  <c r="T94" i="10"/>
  <c r="R94" i="10"/>
  <c r="P94" i="10"/>
  <c r="BI89" i="10"/>
  <c r="BH89" i="10"/>
  <c r="BG89" i="10"/>
  <c r="BF89" i="10"/>
  <c r="T89" i="10"/>
  <c r="R89" i="10"/>
  <c r="P89" i="10"/>
  <c r="BI88" i="10"/>
  <c r="BH88" i="10"/>
  <c r="BG88" i="10"/>
  <c r="BF88" i="10"/>
  <c r="T88" i="10"/>
  <c r="R88" i="10"/>
  <c r="P88" i="10"/>
  <c r="J82" i="10"/>
  <c r="F82" i="10"/>
  <c r="F80" i="10"/>
  <c r="E78" i="10"/>
  <c r="J58" i="10"/>
  <c r="F58" i="10"/>
  <c r="F56" i="10"/>
  <c r="E54" i="10"/>
  <c r="J26" i="10"/>
  <c r="E26" i="10"/>
  <c r="J83" i="10" s="1"/>
  <c r="J25" i="10"/>
  <c r="J20" i="10"/>
  <c r="E20" i="10"/>
  <c r="F83" i="10"/>
  <c r="J19" i="10"/>
  <c r="J14" i="10"/>
  <c r="J80" i="10"/>
  <c r="E7" i="10"/>
  <c r="E74" i="10"/>
  <c r="J39" i="9"/>
  <c r="J38" i="9"/>
  <c r="AY70" i="1"/>
  <c r="J37" i="9"/>
  <c r="AX70" i="1" s="1"/>
  <c r="BI216" i="9"/>
  <c r="BH216" i="9"/>
  <c r="BG216" i="9"/>
  <c r="BF216" i="9"/>
  <c r="T216" i="9"/>
  <c r="R216" i="9"/>
  <c r="P216" i="9"/>
  <c r="BI212" i="9"/>
  <c r="BH212" i="9"/>
  <c r="BG212" i="9"/>
  <c r="BF212" i="9"/>
  <c r="T212" i="9"/>
  <c r="R212" i="9"/>
  <c r="P212" i="9"/>
  <c r="BI208" i="9"/>
  <c r="BH208" i="9"/>
  <c r="BG208" i="9"/>
  <c r="BF208" i="9"/>
  <c r="T208" i="9"/>
  <c r="R208" i="9"/>
  <c r="P208" i="9"/>
  <c r="BI204" i="9"/>
  <c r="BH204" i="9"/>
  <c r="BG204" i="9"/>
  <c r="BF204" i="9"/>
  <c r="T204" i="9"/>
  <c r="R204" i="9"/>
  <c r="P204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5" i="9"/>
  <c r="BH195" i="9"/>
  <c r="BG195" i="9"/>
  <c r="BF195" i="9"/>
  <c r="T195" i="9"/>
  <c r="R195" i="9"/>
  <c r="P195" i="9"/>
  <c r="BI191" i="9"/>
  <c r="BH191" i="9"/>
  <c r="BG191" i="9"/>
  <c r="BF191" i="9"/>
  <c r="T191" i="9"/>
  <c r="R191" i="9"/>
  <c r="P191" i="9"/>
  <c r="BI187" i="9"/>
  <c r="BH187" i="9"/>
  <c r="BG187" i="9"/>
  <c r="BF187" i="9"/>
  <c r="T187" i="9"/>
  <c r="R187" i="9"/>
  <c r="P187" i="9"/>
  <c r="BI183" i="9"/>
  <c r="BH183" i="9"/>
  <c r="BG183" i="9"/>
  <c r="BF183" i="9"/>
  <c r="T183" i="9"/>
  <c r="R183" i="9"/>
  <c r="P183" i="9"/>
  <c r="BI179" i="9"/>
  <c r="BH179" i="9"/>
  <c r="BG179" i="9"/>
  <c r="BF179" i="9"/>
  <c r="T179" i="9"/>
  <c r="R179" i="9"/>
  <c r="P179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5" i="9"/>
  <c r="BH165" i="9"/>
  <c r="BG165" i="9"/>
  <c r="BF165" i="9"/>
  <c r="T165" i="9"/>
  <c r="R165" i="9"/>
  <c r="P165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6" i="9"/>
  <c r="BH156" i="9"/>
  <c r="BG156" i="9"/>
  <c r="BF156" i="9"/>
  <c r="T156" i="9"/>
  <c r="R156" i="9"/>
  <c r="P156" i="9"/>
  <c r="BI152" i="9"/>
  <c r="BH152" i="9"/>
  <c r="BG152" i="9"/>
  <c r="BF152" i="9"/>
  <c r="T152" i="9"/>
  <c r="R152" i="9"/>
  <c r="P152" i="9"/>
  <c r="BI148" i="9"/>
  <c r="BH148" i="9"/>
  <c r="BG148" i="9"/>
  <c r="BF148" i="9"/>
  <c r="T148" i="9"/>
  <c r="R148" i="9"/>
  <c r="P148" i="9"/>
  <c r="BI144" i="9"/>
  <c r="BH144" i="9"/>
  <c r="BG144" i="9"/>
  <c r="BF144" i="9"/>
  <c r="T144" i="9"/>
  <c r="R144" i="9"/>
  <c r="P144" i="9"/>
  <c r="BI139" i="9"/>
  <c r="BH139" i="9"/>
  <c r="BG139" i="9"/>
  <c r="BF139" i="9"/>
  <c r="T139" i="9"/>
  <c r="R139" i="9"/>
  <c r="P139" i="9"/>
  <c r="BI135" i="9"/>
  <c r="BH135" i="9"/>
  <c r="BG135" i="9"/>
  <c r="BF135" i="9"/>
  <c r="T135" i="9"/>
  <c r="R135" i="9"/>
  <c r="P135" i="9"/>
  <c r="BI131" i="9"/>
  <c r="BH131" i="9"/>
  <c r="BG131" i="9"/>
  <c r="BF131" i="9"/>
  <c r="T131" i="9"/>
  <c r="R131" i="9"/>
  <c r="P131" i="9"/>
  <c r="BI129" i="9"/>
  <c r="BH129" i="9"/>
  <c r="BG129" i="9"/>
  <c r="BF129" i="9"/>
  <c r="T129" i="9"/>
  <c r="R129" i="9"/>
  <c r="P129" i="9"/>
  <c r="BI128" i="9"/>
  <c r="BH128" i="9"/>
  <c r="BG128" i="9"/>
  <c r="BF128" i="9"/>
  <c r="T128" i="9"/>
  <c r="R128" i="9"/>
  <c r="P128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4" i="9"/>
  <c r="BH114" i="9"/>
  <c r="BG114" i="9"/>
  <c r="BF114" i="9"/>
  <c r="T114" i="9"/>
  <c r="R114" i="9"/>
  <c r="P114" i="9"/>
  <c r="BI113" i="9"/>
  <c r="BH113" i="9"/>
  <c r="BG113" i="9"/>
  <c r="BF113" i="9"/>
  <c r="T113" i="9"/>
  <c r="R113" i="9"/>
  <c r="P113" i="9"/>
  <c r="BI109" i="9"/>
  <c r="BH109" i="9"/>
  <c r="BG109" i="9"/>
  <c r="BF109" i="9"/>
  <c r="T109" i="9"/>
  <c r="R109" i="9"/>
  <c r="P109" i="9"/>
  <c r="BI108" i="9"/>
  <c r="BH108" i="9"/>
  <c r="BG108" i="9"/>
  <c r="BF108" i="9"/>
  <c r="T108" i="9"/>
  <c r="R108" i="9"/>
  <c r="P108" i="9"/>
  <c r="BI104" i="9"/>
  <c r="BH104" i="9"/>
  <c r="BG104" i="9"/>
  <c r="BF104" i="9"/>
  <c r="T104" i="9"/>
  <c r="R104" i="9"/>
  <c r="P104" i="9"/>
  <c r="BI103" i="9"/>
  <c r="BH103" i="9"/>
  <c r="BG103" i="9"/>
  <c r="BF103" i="9"/>
  <c r="T103" i="9"/>
  <c r="R103" i="9"/>
  <c r="P103" i="9"/>
  <c r="BI99" i="9"/>
  <c r="BH99" i="9"/>
  <c r="BG99" i="9"/>
  <c r="BF99" i="9"/>
  <c r="T99" i="9"/>
  <c r="R99" i="9"/>
  <c r="P99" i="9"/>
  <c r="BI98" i="9"/>
  <c r="BH98" i="9"/>
  <c r="BG98" i="9"/>
  <c r="BF98" i="9"/>
  <c r="T98" i="9"/>
  <c r="R98" i="9"/>
  <c r="P98" i="9"/>
  <c r="BI94" i="9"/>
  <c r="BH94" i="9"/>
  <c r="BG94" i="9"/>
  <c r="BF94" i="9"/>
  <c r="T94" i="9"/>
  <c r="R94" i="9"/>
  <c r="P94" i="9"/>
  <c r="BI93" i="9"/>
  <c r="BH93" i="9"/>
  <c r="BG93" i="9"/>
  <c r="BF93" i="9"/>
  <c r="T93" i="9"/>
  <c r="R93" i="9"/>
  <c r="P93" i="9"/>
  <c r="BI89" i="9"/>
  <c r="BH89" i="9"/>
  <c r="BG89" i="9"/>
  <c r="BF89" i="9"/>
  <c r="T89" i="9"/>
  <c r="R89" i="9"/>
  <c r="P89" i="9"/>
  <c r="BI88" i="9"/>
  <c r="BH88" i="9"/>
  <c r="BG88" i="9"/>
  <c r="BF88" i="9"/>
  <c r="T88" i="9"/>
  <c r="R88" i="9"/>
  <c r="P88" i="9"/>
  <c r="J82" i="9"/>
  <c r="F82" i="9"/>
  <c r="F80" i="9"/>
  <c r="E78" i="9"/>
  <c r="J58" i="9"/>
  <c r="F58" i="9"/>
  <c r="F56" i="9"/>
  <c r="E54" i="9"/>
  <c r="J26" i="9"/>
  <c r="E26" i="9"/>
  <c r="J83" i="9" s="1"/>
  <c r="J25" i="9"/>
  <c r="J20" i="9"/>
  <c r="E20" i="9"/>
  <c r="F83" i="9" s="1"/>
  <c r="J19" i="9"/>
  <c r="J14" i="9"/>
  <c r="J80" i="9" s="1"/>
  <c r="E7" i="9"/>
  <c r="E74" i="9"/>
  <c r="J39" i="8"/>
  <c r="J38" i="8"/>
  <c r="AY68" i="1" s="1"/>
  <c r="J37" i="8"/>
  <c r="AX68" i="1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BI118" i="8"/>
  <c r="BH118" i="8"/>
  <c r="BG118" i="8"/>
  <c r="BF118" i="8"/>
  <c r="T118" i="8"/>
  <c r="R118" i="8"/>
  <c r="P118" i="8"/>
  <c r="BI117" i="8"/>
  <c r="BH117" i="8"/>
  <c r="BG117" i="8"/>
  <c r="BF117" i="8"/>
  <c r="T117" i="8"/>
  <c r="R117" i="8"/>
  <c r="P117" i="8"/>
  <c r="BI116" i="8"/>
  <c r="BH116" i="8"/>
  <c r="BG116" i="8"/>
  <c r="BF116" i="8"/>
  <c r="T116" i="8"/>
  <c r="R116" i="8"/>
  <c r="P116" i="8"/>
  <c r="BI115" i="8"/>
  <c r="BH115" i="8"/>
  <c r="BG115" i="8"/>
  <c r="BF115" i="8"/>
  <c r="T115" i="8"/>
  <c r="R115" i="8"/>
  <c r="P115" i="8"/>
  <c r="BI114" i="8"/>
  <c r="BH114" i="8"/>
  <c r="BG114" i="8"/>
  <c r="BF114" i="8"/>
  <c r="T114" i="8"/>
  <c r="R114" i="8"/>
  <c r="P114" i="8"/>
  <c r="BI113" i="8"/>
  <c r="BH113" i="8"/>
  <c r="BG113" i="8"/>
  <c r="BF113" i="8"/>
  <c r="T113" i="8"/>
  <c r="R113" i="8"/>
  <c r="P113" i="8"/>
  <c r="BI112" i="8"/>
  <c r="BH112" i="8"/>
  <c r="BG112" i="8"/>
  <c r="BF112" i="8"/>
  <c r="T112" i="8"/>
  <c r="R112" i="8"/>
  <c r="P112" i="8"/>
  <c r="BI111" i="8"/>
  <c r="BH111" i="8"/>
  <c r="BG111" i="8"/>
  <c r="BF111" i="8"/>
  <c r="T111" i="8"/>
  <c r="R111" i="8"/>
  <c r="P111" i="8"/>
  <c r="BI110" i="8"/>
  <c r="BH110" i="8"/>
  <c r="BG110" i="8"/>
  <c r="BF110" i="8"/>
  <c r="T110" i="8"/>
  <c r="R110" i="8"/>
  <c r="P110" i="8"/>
  <c r="BI109" i="8"/>
  <c r="BH109" i="8"/>
  <c r="BG109" i="8"/>
  <c r="BF109" i="8"/>
  <c r="T109" i="8"/>
  <c r="R109" i="8"/>
  <c r="P109" i="8"/>
  <c r="BI108" i="8"/>
  <c r="BH108" i="8"/>
  <c r="BG108" i="8"/>
  <c r="BF108" i="8"/>
  <c r="T108" i="8"/>
  <c r="R108" i="8"/>
  <c r="P108" i="8"/>
  <c r="BI107" i="8"/>
  <c r="BH107" i="8"/>
  <c r="BG107" i="8"/>
  <c r="BF107" i="8"/>
  <c r="T107" i="8"/>
  <c r="R107" i="8"/>
  <c r="P107" i="8"/>
  <c r="BI106" i="8"/>
  <c r="BH106" i="8"/>
  <c r="BG106" i="8"/>
  <c r="BF106" i="8"/>
  <c r="T106" i="8"/>
  <c r="R106" i="8"/>
  <c r="P106" i="8"/>
  <c r="BI105" i="8"/>
  <c r="BH105" i="8"/>
  <c r="BG105" i="8"/>
  <c r="BF105" i="8"/>
  <c r="T105" i="8"/>
  <c r="R105" i="8"/>
  <c r="P105" i="8"/>
  <c r="BI104" i="8"/>
  <c r="BH104" i="8"/>
  <c r="BG104" i="8"/>
  <c r="BF104" i="8"/>
  <c r="T104" i="8"/>
  <c r="R104" i="8"/>
  <c r="P104" i="8"/>
  <c r="BI103" i="8"/>
  <c r="BH103" i="8"/>
  <c r="BG103" i="8"/>
  <c r="BF103" i="8"/>
  <c r="T103" i="8"/>
  <c r="R103" i="8"/>
  <c r="P103" i="8"/>
  <c r="BI102" i="8"/>
  <c r="BH102" i="8"/>
  <c r="BG102" i="8"/>
  <c r="BF102" i="8"/>
  <c r="T102" i="8"/>
  <c r="R102" i="8"/>
  <c r="P102" i="8"/>
  <c r="BI96" i="8"/>
  <c r="BH96" i="8"/>
  <c r="BG96" i="8"/>
  <c r="BF96" i="8"/>
  <c r="T96" i="8"/>
  <c r="R96" i="8"/>
  <c r="P96" i="8"/>
  <c r="BI95" i="8"/>
  <c r="BH95" i="8"/>
  <c r="BG95" i="8"/>
  <c r="BF95" i="8"/>
  <c r="T95" i="8"/>
  <c r="R95" i="8"/>
  <c r="P95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2" i="8"/>
  <c r="BH92" i="8"/>
  <c r="BG92" i="8"/>
  <c r="BF92" i="8"/>
  <c r="T92" i="8"/>
  <c r="R92" i="8"/>
  <c r="P92" i="8"/>
  <c r="BI91" i="8"/>
  <c r="BH91" i="8"/>
  <c r="BG91" i="8"/>
  <c r="BF91" i="8"/>
  <c r="T91" i="8"/>
  <c r="R91" i="8"/>
  <c r="P91" i="8"/>
  <c r="J85" i="8"/>
  <c r="F85" i="8"/>
  <c r="F83" i="8"/>
  <c r="E81" i="8"/>
  <c r="J58" i="8"/>
  <c r="F58" i="8"/>
  <c r="F56" i="8"/>
  <c r="E54" i="8"/>
  <c r="J26" i="8"/>
  <c r="E26" i="8"/>
  <c r="J86" i="8" s="1"/>
  <c r="J25" i="8"/>
  <c r="J20" i="8"/>
  <c r="E20" i="8"/>
  <c r="F86" i="8"/>
  <c r="J19" i="8"/>
  <c r="J14" i="8"/>
  <c r="J83" i="8" s="1"/>
  <c r="E7" i="8"/>
  <c r="E77" i="8"/>
  <c r="J39" i="7"/>
  <c r="J38" i="7"/>
  <c r="AY66" i="1"/>
  <c r="J37" i="7"/>
  <c r="AX66" i="1" s="1"/>
  <c r="BI495" i="7"/>
  <c r="BH495" i="7"/>
  <c r="BG495" i="7"/>
  <c r="BF495" i="7"/>
  <c r="T495" i="7"/>
  <c r="R495" i="7"/>
  <c r="P495" i="7"/>
  <c r="BI491" i="7"/>
  <c r="BH491" i="7"/>
  <c r="BG491" i="7"/>
  <c r="BF491" i="7"/>
  <c r="T491" i="7"/>
  <c r="R491" i="7"/>
  <c r="P491" i="7"/>
  <c r="BI487" i="7"/>
  <c r="BH487" i="7"/>
  <c r="BG487" i="7"/>
  <c r="BF487" i="7"/>
  <c r="T487" i="7"/>
  <c r="R487" i="7"/>
  <c r="P487" i="7"/>
  <c r="BI486" i="7"/>
  <c r="BH486" i="7"/>
  <c r="BG486" i="7"/>
  <c r="BF486" i="7"/>
  <c r="T486" i="7"/>
  <c r="R486" i="7"/>
  <c r="P486" i="7"/>
  <c r="BI482" i="7"/>
  <c r="BH482" i="7"/>
  <c r="BG482" i="7"/>
  <c r="BF482" i="7"/>
  <c r="T482" i="7"/>
  <c r="R482" i="7"/>
  <c r="P482" i="7"/>
  <c r="BI478" i="7"/>
  <c r="BH478" i="7"/>
  <c r="BG478" i="7"/>
  <c r="BF478" i="7"/>
  <c r="T478" i="7"/>
  <c r="R478" i="7"/>
  <c r="P478" i="7"/>
  <c r="BI474" i="7"/>
  <c r="BH474" i="7"/>
  <c r="BG474" i="7"/>
  <c r="BF474" i="7"/>
  <c r="T474" i="7"/>
  <c r="R474" i="7"/>
  <c r="P474" i="7"/>
  <c r="BI470" i="7"/>
  <c r="BH470" i="7"/>
  <c r="BG470" i="7"/>
  <c r="BF470" i="7"/>
  <c r="T470" i="7"/>
  <c r="R470" i="7"/>
  <c r="P470" i="7"/>
  <c r="BI466" i="7"/>
  <c r="BH466" i="7"/>
  <c r="BG466" i="7"/>
  <c r="BF466" i="7"/>
  <c r="T466" i="7"/>
  <c r="R466" i="7"/>
  <c r="P466" i="7"/>
  <c r="BI462" i="7"/>
  <c r="BH462" i="7"/>
  <c r="BG462" i="7"/>
  <c r="BF462" i="7"/>
  <c r="T462" i="7"/>
  <c r="R462" i="7"/>
  <c r="P462" i="7"/>
  <c r="BI458" i="7"/>
  <c r="BH458" i="7"/>
  <c r="BG458" i="7"/>
  <c r="BF458" i="7"/>
  <c r="T458" i="7"/>
  <c r="R458" i="7"/>
  <c r="P458" i="7"/>
  <c r="BI454" i="7"/>
  <c r="BH454" i="7"/>
  <c r="BG454" i="7"/>
  <c r="BF454" i="7"/>
  <c r="T454" i="7"/>
  <c r="R454" i="7"/>
  <c r="P454" i="7"/>
  <c r="BI450" i="7"/>
  <c r="BH450" i="7"/>
  <c r="BG450" i="7"/>
  <c r="BF450" i="7"/>
  <c r="T450" i="7"/>
  <c r="R450" i="7"/>
  <c r="P450" i="7"/>
  <c r="BI446" i="7"/>
  <c r="BH446" i="7"/>
  <c r="BG446" i="7"/>
  <c r="BF446" i="7"/>
  <c r="T446" i="7"/>
  <c r="R446" i="7"/>
  <c r="P446" i="7"/>
  <c r="BI442" i="7"/>
  <c r="BH442" i="7"/>
  <c r="BG442" i="7"/>
  <c r="BF442" i="7"/>
  <c r="T442" i="7"/>
  <c r="R442" i="7"/>
  <c r="P442" i="7"/>
  <c r="BI438" i="7"/>
  <c r="BH438" i="7"/>
  <c r="BG438" i="7"/>
  <c r="BF438" i="7"/>
  <c r="T438" i="7"/>
  <c r="R438" i="7"/>
  <c r="P438" i="7"/>
  <c r="BI434" i="7"/>
  <c r="BH434" i="7"/>
  <c r="BG434" i="7"/>
  <c r="BF434" i="7"/>
  <c r="T434" i="7"/>
  <c r="R434" i="7"/>
  <c r="P434" i="7"/>
  <c r="BI430" i="7"/>
  <c r="BH430" i="7"/>
  <c r="BG430" i="7"/>
  <c r="BF430" i="7"/>
  <c r="T430" i="7"/>
  <c r="R430" i="7"/>
  <c r="P430" i="7"/>
  <c r="BI426" i="7"/>
  <c r="BH426" i="7"/>
  <c r="BG426" i="7"/>
  <c r="BF426" i="7"/>
  <c r="T426" i="7"/>
  <c r="R426" i="7"/>
  <c r="P426" i="7"/>
  <c r="BI422" i="7"/>
  <c r="BH422" i="7"/>
  <c r="BG422" i="7"/>
  <c r="BF422" i="7"/>
  <c r="T422" i="7"/>
  <c r="R422" i="7"/>
  <c r="P422" i="7"/>
  <c r="BI418" i="7"/>
  <c r="BH418" i="7"/>
  <c r="BG418" i="7"/>
  <c r="BF418" i="7"/>
  <c r="T418" i="7"/>
  <c r="R418" i="7"/>
  <c r="P418" i="7"/>
  <c r="BI414" i="7"/>
  <c r="BH414" i="7"/>
  <c r="BG414" i="7"/>
  <c r="BF414" i="7"/>
  <c r="T414" i="7"/>
  <c r="R414" i="7"/>
  <c r="P414" i="7"/>
  <c r="BI410" i="7"/>
  <c r="BH410" i="7"/>
  <c r="BG410" i="7"/>
  <c r="BF410" i="7"/>
  <c r="T410" i="7"/>
  <c r="R410" i="7"/>
  <c r="P410" i="7"/>
  <c r="BI406" i="7"/>
  <c r="BH406" i="7"/>
  <c r="BG406" i="7"/>
  <c r="BF406" i="7"/>
  <c r="T406" i="7"/>
  <c r="R406" i="7"/>
  <c r="P406" i="7"/>
  <c r="BI402" i="7"/>
  <c r="BH402" i="7"/>
  <c r="BG402" i="7"/>
  <c r="BF402" i="7"/>
  <c r="T402" i="7"/>
  <c r="R402" i="7"/>
  <c r="P402" i="7"/>
  <c r="BI398" i="7"/>
  <c r="BH398" i="7"/>
  <c r="BG398" i="7"/>
  <c r="BF398" i="7"/>
  <c r="T398" i="7"/>
  <c r="R398" i="7"/>
  <c r="P398" i="7"/>
  <c r="BI394" i="7"/>
  <c r="BH394" i="7"/>
  <c r="BG394" i="7"/>
  <c r="BF394" i="7"/>
  <c r="T394" i="7"/>
  <c r="R394" i="7"/>
  <c r="P394" i="7"/>
  <c r="BI390" i="7"/>
  <c r="BH390" i="7"/>
  <c r="BG390" i="7"/>
  <c r="BF390" i="7"/>
  <c r="T390" i="7"/>
  <c r="R390" i="7"/>
  <c r="P390" i="7"/>
  <c r="BI386" i="7"/>
  <c r="BH386" i="7"/>
  <c r="BG386" i="7"/>
  <c r="BF386" i="7"/>
  <c r="T386" i="7"/>
  <c r="R386" i="7"/>
  <c r="P386" i="7"/>
  <c r="BI382" i="7"/>
  <c r="BH382" i="7"/>
  <c r="BG382" i="7"/>
  <c r="BF382" i="7"/>
  <c r="T382" i="7"/>
  <c r="R382" i="7"/>
  <c r="P382" i="7"/>
  <c r="BI378" i="7"/>
  <c r="BH378" i="7"/>
  <c r="BG378" i="7"/>
  <c r="BF378" i="7"/>
  <c r="T378" i="7"/>
  <c r="R378" i="7"/>
  <c r="P378" i="7"/>
  <c r="BI374" i="7"/>
  <c r="BH374" i="7"/>
  <c r="BG374" i="7"/>
  <c r="BF374" i="7"/>
  <c r="T374" i="7"/>
  <c r="R374" i="7"/>
  <c r="P374" i="7"/>
  <c r="BI370" i="7"/>
  <c r="BH370" i="7"/>
  <c r="BG370" i="7"/>
  <c r="BF370" i="7"/>
  <c r="T370" i="7"/>
  <c r="R370" i="7"/>
  <c r="P370" i="7"/>
  <c r="BI366" i="7"/>
  <c r="BH366" i="7"/>
  <c r="BG366" i="7"/>
  <c r="BF366" i="7"/>
  <c r="T366" i="7"/>
  <c r="R366" i="7"/>
  <c r="P366" i="7"/>
  <c r="BI362" i="7"/>
  <c r="BH362" i="7"/>
  <c r="BG362" i="7"/>
  <c r="BF362" i="7"/>
  <c r="T362" i="7"/>
  <c r="R362" i="7"/>
  <c r="P362" i="7"/>
  <c r="BI358" i="7"/>
  <c r="BH358" i="7"/>
  <c r="BG358" i="7"/>
  <c r="BF358" i="7"/>
  <c r="T358" i="7"/>
  <c r="R358" i="7"/>
  <c r="P358" i="7"/>
  <c r="BI354" i="7"/>
  <c r="BH354" i="7"/>
  <c r="BG354" i="7"/>
  <c r="BF354" i="7"/>
  <c r="T354" i="7"/>
  <c r="R354" i="7"/>
  <c r="P354" i="7"/>
  <c r="BI350" i="7"/>
  <c r="BH350" i="7"/>
  <c r="BG350" i="7"/>
  <c r="BF350" i="7"/>
  <c r="T350" i="7"/>
  <c r="R350" i="7"/>
  <c r="P350" i="7"/>
  <c r="BI345" i="7"/>
  <c r="BH345" i="7"/>
  <c r="BG345" i="7"/>
  <c r="BF345" i="7"/>
  <c r="T345" i="7"/>
  <c r="R345" i="7"/>
  <c r="P345" i="7"/>
  <c r="BI341" i="7"/>
  <c r="BH341" i="7"/>
  <c r="BG341" i="7"/>
  <c r="BF341" i="7"/>
  <c r="T341" i="7"/>
  <c r="R341" i="7"/>
  <c r="P341" i="7"/>
  <c r="BI337" i="7"/>
  <c r="BH337" i="7"/>
  <c r="BG337" i="7"/>
  <c r="BF337" i="7"/>
  <c r="T337" i="7"/>
  <c r="T336" i="7"/>
  <c r="R337" i="7"/>
  <c r="R336" i="7" s="1"/>
  <c r="P337" i="7"/>
  <c r="P336" i="7"/>
  <c r="BI332" i="7"/>
  <c r="BH332" i="7"/>
  <c r="BG332" i="7"/>
  <c r="BF332" i="7"/>
  <c r="T332" i="7"/>
  <c r="T331" i="7" s="1"/>
  <c r="R332" i="7"/>
  <c r="R331" i="7"/>
  <c r="P332" i="7"/>
  <c r="P331" i="7"/>
  <c r="BI327" i="7"/>
  <c r="BH327" i="7"/>
  <c r="BG327" i="7"/>
  <c r="BF327" i="7"/>
  <c r="T327" i="7"/>
  <c r="R327" i="7"/>
  <c r="P327" i="7"/>
  <c r="BI323" i="7"/>
  <c r="BH323" i="7"/>
  <c r="BG323" i="7"/>
  <c r="BF323" i="7"/>
  <c r="T323" i="7"/>
  <c r="R323" i="7"/>
  <c r="P323" i="7"/>
  <c r="BI319" i="7"/>
  <c r="BH319" i="7"/>
  <c r="BG319" i="7"/>
  <c r="BF319" i="7"/>
  <c r="T319" i="7"/>
  <c r="R319" i="7"/>
  <c r="P319" i="7"/>
  <c r="BI315" i="7"/>
  <c r="BH315" i="7"/>
  <c r="BG315" i="7"/>
  <c r="BF315" i="7"/>
  <c r="T315" i="7"/>
  <c r="R315" i="7"/>
  <c r="P315" i="7"/>
  <c r="BI311" i="7"/>
  <c r="BH311" i="7"/>
  <c r="BG311" i="7"/>
  <c r="BF311" i="7"/>
  <c r="T311" i="7"/>
  <c r="R311" i="7"/>
  <c r="P311" i="7"/>
  <c r="BI305" i="7"/>
  <c r="BH305" i="7"/>
  <c r="BG305" i="7"/>
  <c r="BF305" i="7"/>
  <c r="T305" i="7"/>
  <c r="R305" i="7"/>
  <c r="P305" i="7"/>
  <c r="BI301" i="7"/>
  <c r="BH301" i="7"/>
  <c r="BG301" i="7"/>
  <c r="BF301" i="7"/>
  <c r="T301" i="7"/>
  <c r="R301" i="7"/>
  <c r="P301" i="7"/>
  <c r="BI297" i="7"/>
  <c r="BH297" i="7"/>
  <c r="BG297" i="7"/>
  <c r="BF297" i="7"/>
  <c r="T297" i="7"/>
  <c r="R297" i="7"/>
  <c r="P297" i="7"/>
  <c r="BI293" i="7"/>
  <c r="BH293" i="7"/>
  <c r="BG293" i="7"/>
  <c r="BF293" i="7"/>
  <c r="T293" i="7"/>
  <c r="R293" i="7"/>
  <c r="P293" i="7"/>
  <c r="BI289" i="7"/>
  <c r="BH289" i="7"/>
  <c r="BG289" i="7"/>
  <c r="BF289" i="7"/>
  <c r="T289" i="7"/>
  <c r="R289" i="7"/>
  <c r="P289" i="7"/>
  <c r="BI286" i="7"/>
  <c r="BH286" i="7"/>
  <c r="BG286" i="7"/>
  <c r="BF286" i="7"/>
  <c r="T286" i="7"/>
  <c r="R286" i="7"/>
  <c r="P286" i="7"/>
  <c r="BI282" i="7"/>
  <c r="BH282" i="7"/>
  <c r="BG282" i="7"/>
  <c r="BF282" i="7"/>
  <c r="T282" i="7"/>
  <c r="R282" i="7"/>
  <c r="P282" i="7"/>
  <c r="BI278" i="7"/>
  <c r="BH278" i="7"/>
  <c r="BG278" i="7"/>
  <c r="BF278" i="7"/>
  <c r="T278" i="7"/>
  <c r="R278" i="7"/>
  <c r="P278" i="7"/>
  <c r="BI274" i="7"/>
  <c r="BH274" i="7"/>
  <c r="BG274" i="7"/>
  <c r="BF274" i="7"/>
  <c r="T274" i="7"/>
  <c r="R274" i="7"/>
  <c r="P274" i="7"/>
  <c r="BI269" i="7"/>
  <c r="BH269" i="7"/>
  <c r="BG269" i="7"/>
  <c r="BF269" i="7"/>
  <c r="T269" i="7"/>
  <c r="R269" i="7"/>
  <c r="P269" i="7"/>
  <c r="BI265" i="7"/>
  <c r="BH265" i="7"/>
  <c r="BG265" i="7"/>
  <c r="BF265" i="7"/>
  <c r="T265" i="7"/>
  <c r="R265" i="7"/>
  <c r="P265" i="7"/>
  <c r="BI261" i="7"/>
  <c r="BH261" i="7"/>
  <c r="BG261" i="7"/>
  <c r="BF261" i="7"/>
  <c r="T261" i="7"/>
  <c r="R261" i="7"/>
  <c r="P261" i="7"/>
  <c r="BI257" i="7"/>
  <c r="BH257" i="7"/>
  <c r="BG257" i="7"/>
  <c r="BF257" i="7"/>
  <c r="T257" i="7"/>
  <c r="R257" i="7"/>
  <c r="P257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5" i="7"/>
  <c r="BH245" i="7"/>
  <c r="BG245" i="7"/>
  <c r="BF245" i="7"/>
  <c r="T245" i="7"/>
  <c r="R245" i="7"/>
  <c r="P245" i="7"/>
  <c r="BI241" i="7"/>
  <c r="BH241" i="7"/>
  <c r="BG241" i="7"/>
  <c r="BF241" i="7"/>
  <c r="T241" i="7"/>
  <c r="R241" i="7"/>
  <c r="P241" i="7"/>
  <c r="BI237" i="7"/>
  <c r="BH237" i="7"/>
  <c r="BG237" i="7"/>
  <c r="BF237" i="7"/>
  <c r="T237" i="7"/>
  <c r="R237" i="7"/>
  <c r="P237" i="7"/>
  <c r="BI233" i="7"/>
  <c r="BH233" i="7"/>
  <c r="BG233" i="7"/>
  <c r="BF233" i="7"/>
  <c r="T233" i="7"/>
  <c r="R233" i="7"/>
  <c r="P233" i="7"/>
  <c r="BI229" i="7"/>
  <c r="BH229" i="7"/>
  <c r="BG229" i="7"/>
  <c r="BF229" i="7"/>
  <c r="T229" i="7"/>
  <c r="R229" i="7"/>
  <c r="P229" i="7"/>
  <c r="BI220" i="7"/>
  <c r="BH220" i="7"/>
  <c r="BG220" i="7"/>
  <c r="BF220" i="7"/>
  <c r="T220" i="7"/>
  <c r="R220" i="7"/>
  <c r="P220" i="7"/>
  <c r="BI212" i="7"/>
  <c r="BH212" i="7"/>
  <c r="BG212" i="7"/>
  <c r="BF212" i="7"/>
  <c r="T212" i="7"/>
  <c r="R212" i="7"/>
  <c r="P212" i="7"/>
  <c r="BI205" i="7"/>
  <c r="BH205" i="7"/>
  <c r="BG205" i="7"/>
  <c r="BF205" i="7"/>
  <c r="T205" i="7"/>
  <c r="T204" i="7"/>
  <c r="R205" i="7"/>
  <c r="R204" i="7" s="1"/>
  <c r="P205" i="7"/>
  <c r="P204" i="7"/>
  <c r="BI200" i="7"/>
  <c r="BH200" i="7"/>
  <c r="BG200" i="7"/>
  <c r="BF200" i="7"/>
  <c r="T200" i="7"/>
  <c r="T199" i="7" s="1"/>
  <c r="R200" i="7"/>
  <c r="R199" i="7"/>
  <c r="P200" i="7"/>
  <c r="P199" i="7"/>
  <c r="BI193" i="7"/>
  <c r="BH193" i="7"/>
  <c r="BG193" i="7"/>
  <c r="BF193" i="7"/>
  <c r="T193" i="7"/>
  <c r="T192" i="7"/>
  <c r="R193" i="7"/>
  <c r="R192" i="7"/>
  <c r="P193" i="7"/>
  <c r="P192" i="7"/>
  <c r="BI188" i="7"/>
  <c r="BH188" i="7"/>
  <c r="BG188" i="7"/>
  <c r="BF188" i="7"/>
  <c r="T188" i="7"/>
  <c r="T187" i="7"/>
  <c r="R188" i="7"/>
  <c r="R187" i="7"/>
  <c r="P188" i="7"/>
  <c r="P187" i="7" s="1"/>
  <c r="BI183" i="7"/>
  <c r="BH183" i="7"/>
  <c r="BG183" i="7"/>
  <c r="BF183" i="7"/>
  <c r="T183" i="7"/>
  <c r="R183" i="7"/>
  <c r="P183" i="7"/>
  <c r="BI179" i="7"/>
  <c r="BH179" i="7"/>
  <c r="BG179" i="7"/>
  <c r="BF179" i="7"/>
  <c r="T179" i="7"/>
  <c r="R179" i="7"/>
  <c r="P179" i="7"/>
  <c r="BI174" i="7"/>
  <c r="BH174" i="7"/>
  <c r="BG174" i="7"/>
  <c r="BF174" i="7"/>
  <c r="T174" i="7"/>
  <c r="R174" i="7"/>
  <c r="P174" i="7"/>
  <c r="BI170" i="7"/>
  <c r="BH170" i="7"/>
  <c r="BG170" i="7"/>
  <c r="BF170" i="7"/>
  <c r="T170" i="7"/>
  <c r="R170" i="7"/>
  <c r="P170" i="7"/>
  <c r="BI166" i="7"/>
  <c r="BH166" i="7"/>
  <c r="BG166" i="7"/>
  <c r="BF166" i="7"/>
  <c r="T166" i="7"/>
  <c r="R166" i="7"/>
  <c r="P166" i="7"/>
  <c r="BI162" i="7"/>
  <c r="BH162" i="7"/>
  <c r="BG162" i="7"/>
  <c r="BF162" i="7"/>
  <c r="T162" i="7"/>
  <c r="R162" i="7"/>
  <c r="P162" i="7"/>
  <c r="BI157" i="7"/>
  <c r="BH157" i="7"/>
  <c r="BG157" i="7"/>
  <c r="BF157" i="7"/>
  <c r="T157" i="7"/>
  <c r="R157" i="7"/>
  <c r="P157" i="7"/>
  <c r="BI153" i="7"/>
  <c r="BH153" i="7"/>
  <c r="BG153" i="7"/>
  <c r="BF153" i="7"/>
  <c r="T153" i="7"/>
  <c r="R153" i="7"/>
  <c r="P153" i="7"/>
  <c r="BI148" i="7"/>
  <c r="BH148" i="7"/>
  <c r="BG148" i="7"/>
  <c r="BF148" i="7"/>
  <c r="T148" i="7"/>
  <c r="R148" i="7"/>
  <c r="P148" i="7"/>
  <c r="BI144" i="7"/>
  <c r="BH144" i="7"/>
  <c r="BG144" i="7"/>
  <c r="BF144" i="7"/>
  <c r="T144" i="7"/>
  <c r="R144" i="7"/>
  <c r="P144" i="7"/>
  <c r="BI140" i="7"/>
  <c r="BH140" i="7"/>
  <c r="BG140" i="7"/>
  <c r="BF140" i="7"/>
  <c r="T140" i="7"/>
  <c r="R140" i="7"/>
  <c r="P140" i="7"/>
  <c r="BI136" i="7"/>
  <c r="BH136" i="7"/>
  <c r="BG136" i="7"/>
  <c r="BF136" i="7"/>
  <c r="T136" i="7"/>
  <c r="R136" i="7"/>
  <c r="P136" i="7"/>
  <c r="BI127" i="7"/>
  <c r="BH127" i="7"/>
  <c r="BG127" i="7"/>
  <c r="BF127" i="7"/>
  <c r="T127" i="7"/>
  <c r="T126" i="7" s="1"/>
  <c r="R127" i="7"/>
  <c r="R126" i="7"/>
  <c r="P127" i="7"/>
  <c r="P126" i="7"/>
  <c r="BI122" i="7"/>
  <c r="BH122" i="7"/>
  <c r="BG122" i="7"/>
  <c r="BF122" i="7"/>
  <c r="T122" i="7"/>
  <c r="R122" i="7"/>
  <c r="P122" i="7"/>
  <c r="BI118" i="7"/>
  <c r="BH118" i="7"/>
  <c r="BG118" i="7"/>
  <c r="BF118" i="7"/>
  <c r="T118" i="7"/>
  <c r="R118" i="7"/>
  <c r="P118" i="7"/>
  <c r="BI112" i="7"/>
  <c r="BH112" i="7"/>
  <c r="BG112" i="7"/>
  <c r="BF112" i="7"/>
  <c r="T112" i="7"/>
  <c r="R112" i="7"/>
  <c r="P112" i="7"/>
  <c r="BI108" i="7"/>
  <c r="BH108" i="7"/>
  <c r="BG108" i="7"/>
  <c r="BF108" i="7"/>
  <c r="T108" i="7"/>
  <c r="R108" i="7"/>
  <c r="P108" i="7"/>
  <c r="BI104" i="7"/>
  <c r="BH104" i="7"/>
  <c r="BG104" i="7"/>
  <c r="BF104" i="7"/>
  <c r="T104" i="7"/>
  <c r="R104" i="7"/>
  <c r="P104" i="7"/>
  <c r="J98" i="7"/>
  <c r="F98" i="7"/>
  <c r="F96" i="7"/>
  <c r="E94" i="7"/>
  <c r="J58" i="7"/>
  <c r="F58" i="7"/>
  <c r="F56" i="7"/>
  <c r="E54" i="7"/>
  <c r="J26" i="7"/>
  <c r="E26" i="7"/>
  <c r="J99" i="7"/>
  <c r="J25" i="7"/>
  <c r="J20" i="7"/>
  <c r="E20" i="7"/>
  <c r="F99" i="7" s="1"/>
  <c r="J19" i="7"/>
  <c r="J14" i="7"/>
  <c r="J96" i="7"/>
  <c r="E7" i="7"/>
  <c r="E90" i="7"/>
  <c r="J39" i="6"/>
  <c r="J38" i="6"/>
  <c r="AY64" i="1" s="1"/>
  <c r="J37" i="6"/>
  <c r="AX64" i="1" s="1"/>
  <c r="BI789" i="6"/>
  <c r="BH789" i="6"/>
  <c r="BG789" i="6"/>
  <c r="BF789" i="6"/>
  <c r="T789" i="6"/>
  <c r="R789" i="6"/>
  <c r="P789" i="6"/>
  <c r="BI785" i="6"/>
  <c r="BH785" i="6"/>
  <c r="BG785" i="6"/>
  <c r="BF785" i="6"/>
  <c r="T785" i="6"/>
  <c r="R785" i="6"/>
  <c r="P785" i="6"/>
  <c r="BI781" i="6"/>
  <c r="BH781" i="6"/>
  <c r="BG781" i="6"/>
  <c r="BF781" i="6"/>
  <c r="T781" i="6"/>
  <c r="R781" i="6"/>
  <c r="P781" i="6"/>
  <c r="BI777" i="6"/>
  <c r="BH777" i="6"/>
  <c r="BG777" i="6"/>
  <c r="BF777" i="6"/>
  <c r="T777" i="6"/>
  <c r="R777" i="6"/>
  <c r="P777" i="6"/>
  <c r="BI773" i="6"/>
  <c r="BH773" i="6"/>
  <c r="BG773" i="6"/>
  <c r="BF773" i="6"/>
  <c r="T773" i="6"/>
  <c r="R773" i="6"/>
  <c r="P773" i="6"/>
  <c r="BI769" i="6"/>
  <c r="BH769" i="6"/>
  <c r="BG769" i="6"/>
  <c r="BF769" i="6"/>
  <c r="T769" i="6"/>
  <c r="R769" i="6"/>
  <c r="P769" i="6"/>
  <c r="BI765" i="6"/>
  <c r="BH765" i="6"/>
  <c r="BG765" i="6"/>
  <c r="BF765" i="6"/>
  <c r="T765" i="6"/>
  <c r="R765" i="6"/>
  <c r="P765" i="6"/>
  <c r="BI761" i="6"/>
  <c r="BH761" i="6"/>
  <c r="BG761" i="6"/>
  <c r="BF761" i="6"/>
  <c r="T761" i="6"/>
  <c r="R761" i="6"/>
  <c r="P761" i="6"/>
  <c r="BI757" i="6"/>
  <c r="BH757" i="6"/>
  <c r="BG757" i="6"/>
  <c r="BF757" i="6"/>
  <c r="T757" i="6"/>
  <c r="R757" i="6"/>
  <c r="P757" i="6"/>
  <c r="BI751" i="6"/>
  <c r="BH751" i="6"/>
  <c r="BG751" i="6"/>
  <c r="BF751" i="6"/>
  <c r="T751" i="6"/>
  <c r="R751" i="6"/>
  <c r="P751" i="6"/>
  <c r="BI747" i="6"/>
  <c r="BH747" i="6"/>
  <c r="BG747" i="6"/>
  <c r="BF747" i="6"/>
  <c r="T747" i="6"/>
  <c r="R747" i="6"/>
  <c r="P747" i="6"/>
  <c r="BI743" i="6"/>
  <c r="BH743" i="6"/>
  <c r="BG743" i="6"/>
  <c r="BF743" i="6"/>
  <c r="T743" i="6"/>
  <c r="R743" i="6"/>
  <c r="P743" i="6"/>
  <c r="BI739" i="6"/>
  <c r="BH739" i="6"/>
  <c r="BG739" i="6"/>
  <c r="BF739" i="6"/>
  <c r="T739" i="6"/>
  <c r="R739" i="6"/>
  <c r="P739" i="6"/>
  <c r="BI735" i="6"/>
  <c r="BH735" i="6"/>
  <c r="BG735" i="6"/>
  <c r="BF735" i="6"/>
  <c r="T735" i="6"/>
  <c r="R735" i="6"/>
  <c r="P735" i="6"/>
  <c r="BI731" i="6"/>
  <c r="BH731" i="6"/>
  <c r="BG731" i="6"/>
  <c r="BF731" i="6"/>
  <c r="T731" i="6"/>
  <c r="R731" i="6"/>
  <c r="P731" i="6"/>
  <c r="BI727" i="6"/>
  <c r="BH727" i="6"/>
  <c r="BG727" i="6"/>
  <c r="BF727" i="6"/>
  <c r="T727" i="6"/>
  <c r="R727" i="6"/>
  <c r="P727" i="6"/>
  <c r="BI723" i="6"/>
  <c r="BH723" i="6"/>
  <c r="BG723" i="6"/>
  <c r="BF723" i="6"/>
  <c r="T723" i="6"/>
  <c r="R723" i="6"/>
  <c r="P723" i="6"/>
  <c r="BI719" i="6"/>
  <c r="BH719" i="6"/>
  <c r="BG719" i="6"/>
  <c r="BF719" i="6"/>
  <c r="T719" i="6"/>
  <c r="R719" i="6"/>
  <c r="P719" i="6"/>
  <c r="BI715" i="6"/>
  <c r="BH715" i="6"/>
  <c r="BG715" i="6"/>
  <c r="BF715" i="6"/>
  <c r="T715" i="6"/>
  <c r="R715" i="6"/>
  <c r="P715" i="6"/>
  <c r="BI711" i="6"/>
  <c r="BH711" i="6"/>
  <c r="BG711" i="6"/>
  <c r="BF711" i="6"/>
  <c r="T711" i="6"/>
  <c r="R711" i="6"/>
  <c r="P711" i="6"/>
  <c r="BI707" i="6"/>
  <c r="BH707" i="6"/>
  <c r="BG707" i="6"/>
  <c r="BF707" i="6"/>
  <c r="T707" i="6"/>
  <c r="R707" i="6"/>
  <c r="P707" i="6"/>
  <c r="BI703" i="6"/>
  <c r="BH703" i="6"/>
  <c r="BG703" i="6"/>
  <c r="BF703" i="6"/>
  <c r="T703" i="6"/>
  <c r="R703" i="6"/>
  <c r="P703" i="6"/>
  <c r="BI699" i="6"/>
  <c r="BH699" i="6"/>
  <c r="BG699" i="6"/>
  <c r="BF699" i="6"/>
  <c r="T699" i="6"/>
  <c r="R699" i="6"/>
  <c r="P699" i="6"/>
  <c r="BI695" i="6"/>
  <c r="BH695" i="6"/>
  <c r="BG695" i="6"/>
  <c r="BF695" i="6"/>
  <c r="T695" i="6"/>
  <c r="R695" i="6"/>
  <c r="P695" i="6"/>
  <c r="BI691" i="6"/>
  <c r="BH691" i="6"/>
  <c r="BG691" i="6"/>
  <c r="BF691" i="6"/>
  <c r="T691" i="6"/>
  <c r="R691" i="6"/>
  <c r="P691" i="6"/>
  <c r="BI687" i="6"/>
  <c r="BH687" i="6"/>
  <c r="BG687" i="6"/>
  <c r="BF687" i="6"/>
  <c r="T687" i="6"/>
  <c r="R687" i="6"/>
  <c r="P687" i="6"/>
  <c r="BI683" i="6"/>
  <c r="BH683" i="6"/>
  <c r="BG683" i="6"/>
  <c r="BF683" i="6"/>
  <c r="T683" i="6"/>
  <c r="R683" i="6"/>
  <c r="P683" i="6"/>
  <c r="BI679" i="6"/>
  <c r="BH679" i="6"/>
  <c r="BG679" i="6"/>
  <c r="BF679" i="6"/>
  <c r="T679" i="6"/>
  <c r="R679" i="6"/>
  <c r="P679" i="6"/>
  <c r="BI675" i="6"/>
  <c r="BH675" i="6"/>
  <c r="BG675" i="6"/>
  <c r="BF675" i="6"/>
  <c r="T675" i="6"/>
  <c r="R675" i="6"/>
  <c r="P675" i="6"/>
  <c r="BI671" i="6"/>
  <c r="BH671" i="6"/>
  <c r="BG671" i="6"/>
  <c r="BF671" i="6"/>
  <c r="T671" i="6"/>
  <c r="R671" i="6"/>
  <c r="P671" i="6"/>
  <c r="BI667" i="6"/>
  <c r="BH667" i="6"/>
  <c r="BG667" i="6"/>
  <c r="BF667" i="6"/>
  <c r="T667" i="6"/>
  <c r="R667" i="6"/>
  <c r="P667" i="6"/>
  <c r="BI663" i="6"/>
  <c r="BH663" i="6"/>
  <c r="BG663" i="6"/>
  <c r="BF663" i="6"/>
  <c r="T663" i="6"/>
  <c r="R663" i="6"/>
  <c r="P663" i="6"/>
  <c r="BI659" i="6"/>
  <c r="BH659" i="6"/>
  <c r="BG659" i="6"/>
  <c r="BF659" i="6"/>
  <c r="T659" i="6"/>
  <c r="R659" i="6"/>
  <c r="P659" i="6"/>
  <c r="BI655" i="6"/>
  <c r="BH655" i="6"/>
  <c r="BG655" i="6"/>
  <c r="BF655" i="6"/>
  <c r="T655" i="6"/>
  <c r="R655" i="6"/>
  <c r="P655" i="6"/>
  <c r="BI651" i="6"/>
  <c r="BH651" i="6"/>
  <c r="BG651" i="6"/>
  <c r="BF651" i="6"/>
  <c r="T651" i="6"/>
  <c r="R651" i="6"/>
  <c r="P651" i="6"/>
  <c r="BI645" i="6"/>
  <c r="BH645" i="6"/>
  <c r="BG645" i="6"/>
  <c r="BF645" i="6"/>
  <c r="T645" i="6"/>
  <c r="R645" i="6"/>
  <c r="P645" i="6"/>
  <c r="BI641" i="6"/>
  <c r="BH641" i="6"/>
  <c r="BG641" i="6"/>
  <c r="BF641" i="6"/>
  <c r="T641" i="6"/>
  <c r="R641" i="6"/>
  <c r="P641" i="6"/>
  <c r="BI637" i="6"/>
  <c r="BH637" i="6"/>
  <c r="BG637" i="6"/>
  <c r="BF637" i="6"/>
  <c r="T637" i="6"/>
  <c r="R637" i="6"/>
  <c r="P637" i="6"/>
  <c r="BI633" i="6"/>
  <c r="BH633" i="6"/>
  <c r="BG633" i="6"/>
  <c r="BF633" i="6"/>
  <c r="T633" i="6"/>
  <c r="R633" i="6"/>
  <c r="P633" i="6"/>
  <c r="BI629" i="6"/>
  <c r="BH629" i="6"/>
  <c r="BG629" i="6"/>
  <c r="BF629" i="6"/>
  <c r="T629" i="6"/>
  <c r="R629" i="6"/>
  <c r="P629" i="6"/>
  <c r="BI625" i="6"/>
  <c r="BH625" i="6"/>
  <c r="BG625" i="6"/>
  <c r="BF625" i="6"/>
  <c r="T625" i="6"/>
  <c r="R625" i="6"/>
  <c r="P625" i="6"/>
  <c r="BI621" i="6"/>
  <c r="BH621" i="6"/>
  <c r="BG621" i="6"/>
  <c r="BF621" i="6"/>
  <c r="T621" i="6"/>
  <c r="R621" i="6"/>
  <c r="P621" i="6"/>
  <c r="BI617" i="6"/>
  <c r="BH617" i="6"/>
  <c r="BG617" i="6"/>
  <c r="BF617" i="6"/>
  <c r="T617" i="6"/>
  <c r="R617" i="6"/>
  <c r="P617" i="6"/>
  <c r="BI613" i="6"/>
  <c r="BH613" i="6"/>
  <c r="BG613" i="6"/>
  <c r="BF613" i="6"/>
  <c r="T613" i="6"/>
  <c r="R613" i="6"/>
  <c r="P613" i="6"/>
  <c r="BI609" i="6"/>
  <c r="BH609" i="6"/>
  <c r="BG609" i="6"/>
  <c r="BF609" i="6"/>
  <c r="T609" i="6"/>
  <c r="R609" i="6"/>
  <c r="P609" i="6"/>
  <c r="BI605" i="6"/>
  <c r="BH605" i="6"/>
  <c r="BG605" i="6"/>
  <c r="BF605" i="6"/>
  <c r="T605" i="6"/>
  <c r="R605" i="6"/>
  <c r="P605" i="6"/>
  <c r="BI601" i="6"/>
  <c r="BH601" i="6"/>
  <c r="BG601" i="6"/>
  <c r="BF601" i="6"/>
  <c r="T601" i="6"/>
  <c r="R601" i="6"/>
  <c r="P601" i="6"/>
  <c r="BI598" i="6"/>
  <c r="BH598" i="6"/>
  <c r="BG598" i="6"/>
  <c r="BF598" i="6"/>
  <c r="T598" i="6"/>
  <c r="R598" i="6"/>
  <c r="P598" i="6"/>
  <c r="BI594" i="6"/>
  <c r="BH594" i="6"/>
  <c r="BG594" i="6"/>
  <c r="BF594" i="6"/>
  <c r="T594" i="6"/>
  <c r="R594" i="6"/>
  <c r="P594" i="6"/>
  <c r="BI590" i="6"/>
  <c r="BH590" i="6"/>
  <c r="BG590" i="6"/>
  <c r="BF590" i="6"/>
  <c r="T590" i="6"/>
  <c r="R590" i="6"/>
  <c r="P590" i="6"/>
  <c r="BI586" i="6"/>
  <c r="BH586" i="6"/>
  <c r="BG586" i="6"/>
  <c r="BF586" i="6"/>
  <c r="T586" i="6"/>
  <c r="R586" i="6"/>
  <c r="P586" i="6"/>
  <c r="BI582" i="6"/>
  <c r="BH582" i="6"/>
  <c r="BG582" i="6"/>
  <c r="BF582" i="6"/>
  <c r="T582" i="6"/>
  <c r="R582" i="6"/>
  <c r="P582" i="6"/>
  <c r="BI578" i="6"/>
  <c r="BH578" i="6"/>
  <c r="BG578" i="6"/>
  <c r="BF578" i="6"/>
  <c r="T578" i="6"/>
  <c r="R578" i="6"/>
  <c r="P578" i="6"/>
  <c r="BI572" i="6"/>
  <c r="BH572" i="6"/>
  <c r="BG572" i="6"/>
  <c r="BF572" i="6"/>
  <c r="T572" i="6"/>
  <c r="R572" i="6"/>
  <c r="P572" i="6"/>
  <c r="BI568" i="6"/>
  <c r="BH568" i="6"/>
  <c r="BG568" i="6"/>
  <c r="BF568" i="6"/>
  <c r="T568" i="6"/>
  <c r="R568" i="6"/>
  <c r="P568" i="6"/>
  <c r="BI564" i="6"/>
  <c r="BH564" i="6"/>
  <c r="BG564" i="6"/>
  <c r="BF564" i="6"/>
  <c r="T564" i="6"/>
  <c r="R564" i="6"/>
  <c r="P564" i="6"/>
  <c r="BI556" i="6"/>
  <c r="BH556" i="6"/>
  <c r="BG556" i="6"/>
  <c r="BF556" i="6"/>
  <c r="T556" i="6"/>
  <c r="R556" i="6"/>
  <c r="P556" i="6"/>
  <c r="BI549" i="6"/>
  <c r="BH549" i="6"/>
  <c r="BG549" i="6"/>
  <c r="BF549" i="6"/>
  <c r="T549" i="6"/>
  <c r="T548" i="6" s="1"/>
  <c r="R549" i="6"/>
  <c r="R548" i="6" s="1"/>
  <c r="P549" i="6"/>
  <c r="P548" i="6" s="1"/>
  <c r="BI545" i="6"/>
  <c r="BH545" i="6"/>
  <c r="BG545" i="6"/>
  <c r="BF545" i="6"/>
  <c r="T545" i="6"/>
  <c r="T544" i="6"/>
  <c r="R545" i="6"/>
  <c r="R544" i="6"/>
  <c r="P545" i="6"/>
  <c r="P544" i="6"/>
  <c r="BI540" i="6"/>
  <c r="BH540" i="6"/>
  <c r="BG540" i="6"/>
  <c r="BF540" i="6"/>
  <c r="T540" i="6"/>
  <c r="T539" i="6"/>
  <c r="R540" i="6"/>
  <c r="R539" i="6"/>
  <c r="P540" i="6"/>
  <c r="P539" i="6" s="1"/>
  <c r="BI535" i="6"/>
  <c r="BH535" i="6"/>
  <c r="BG535" i="6"/>
  <c r="BF535" i="6"/>
  <c r="T535" i="6"/>
  <c r="T534" i="6"/>
  <c r="R535" i="6"/>
  <c r="R534" i="6" s="1"/>
  <c r="P535" i="6"/>
  <c r="P534" i="6" s="1"/>
  <c r="BI530" i="6"/>
  <c r="BH530" i="6"/>
  <c r="BG530" i="6"/>
  <c r="BF530" i="6"/>
  <c r="T530" i="6"/>
  <c r="R530" i="6"/>
  <c r="P530" i="6"/>
  <c r="BI526" i="6"/>
  <c r="BH526" i="6"/>
  <c r="BG526" i="6"/>
  <c r="BF526" i="6"/>
  <c r="T526" i="6"/>
  <c r="R526" i="6"/>
  <c r="P526" i="6"/>
  <c r="BI517" i="6"/>
  <c r="BH517" i="6"/>
  <c r="BG517" i="6"/>
  <c r="BF517" i="6"/>
  <c r="T517" i="6"/>
  <c r="R517" i="6"/>
  <c r="P517" i="6"/>
  <c r="BI511" i="6"/>
  <c r="BH511" i="6"/>
  <c r="BG511" i="6"/>
  <c r="BF511" i="6"/>
  <c r="T511" i="6"/>
  <c r="R511" i="6"/>
  <c r="P511" i="6"/>
  <c r="BI507" i="6"/>
  <c r="BH507" i="6"/>
  <c r="BG507" i="6"/>
  <c r="BF507" i="6"/>
  <c r="T507" i="6"/>
  <c r="R507" i="6"/>
  <c r="P507" i="6"/>
  <c r="BI503" i="6"/>
  <c r="BH503" i="6"/>
  <c r="BG503" i="6"/>
  <c r="BF503" i="6"/>
  <c r="T503" i="6"/>
  <c r="R503" i="6"/>
  <c r="P503" i="6"/>
  <c r="BI499" i="6"/>
  <c r="BH499" i="6"/>
  <c r="BG499" i="6"/>
  <c r="BF499" i="6"/>
  <c r="T499" i="6"/>
  <c r="R499" i="6"/>
  <c r="P499" i="6"/>
  <c r="BI495" i="6"/>
  <c r="BH495" i="6"/>
  <c r="BG495" i="6"/>
  <c r="BF495" i="6"/>
  <c r="T495" i="6"/>
  <c r="R495" i="6"/>
  <c r="P495" i="6"/>
  <c r="BI491" i="6"/>
  <c r="BH491" i="6"/>
  <c r="BG491" i="6"/>
  <c r="BF491" i="6"/>
  <c r="T491" i="6"/>
  <c r="R491" i="6"/>
  <c r="P491" i="6"/>
  <c r="BI487" i="6"/>
  <c r="BH487" i="6"/>
  <c r="BG487" i="6"/>
  <c r="BF487" i="6"/>
  <c r="T487" i="6"/>
  <c r="R487" i="6"/>
  <c r="P487" i="6"/>
  <c r="BI483" i="6"/>
  <c r="BH483" i="6"/>
  <c r="BG483" i="6"/>
  <c r="BF483" i="6"/>
  <c r="T483" i="6"/>
  <c r="R483" i="6"/>
  <c r="P483" i="6"/>
  <c r="BI479" i="6"/>
  <c r="BH479" i="6"/>
  <c r="BG479" i="6"/>
  <c r="BF479" i="6"/>
  <c r="T479" i="6"/>
  <c r="R479" i="6"/>
  <c r="P479" i="6"/>
  <c r="BI475" i="6"/>
  <c r="BH475" i="6"/>
  <c r="BG475" i="6"/>
  <c r="BF475" i="6"/>
  <c r="T475" i="6"/>
  <c r="R475" i="6"/>
  <c r="P475" i="6"/>
  <c r="BI469" i="6"/>
  <c r="BH469" i="6"/>
  <c r="BG469" i="6"/>
  <c r="BF469" i="6"/>
  <c r="T469" i="6"/>
  <c r="R469" i="6"/>
  <c r="P469" i="6"/>
  <c r="BI463" i="6"/>
  <c r="BH463" i="6"/>
  <c r="BG463" i="6"/>
  <c r="BF463" i="6"/>
  <c r="T463" i="6"/>
  <c r="R463" i="6"/>
  <c r="P463" i="6"/>
  <c r="BI459" i="6"/>
  <c r="BH459" i="6"/>
  <c r="BG459" i="6"/>
  <c r="BF459" i="6"/>
  <c r="T459" i="6"/>
  <c r="R459" i="6"/>
  <c r="P459" i="6"/>
  <c r="BI455" i="6"/>
  <c r="BH455" i="6"/>
  <c r="BG455" i="6"/>
  <c r="BF455" i="6"/>
  <c r="T455" i="6"/>
  <c r="R455" i="6"/>
  <c r="P455" i="6"/>
  <c r="BI451" i="6"/>
  <c r="BH451" i="6"/>
  <c r="BG451" i="6"/>
  <c r="BF451" i="6"/>
  <c r="T451" i="6"/>
  <c r="R451" i="6"/>
  <c r="P451" i="6"/>
  <c r="BI448" i="6"/>
  <c r="BH448" i="6"/>
  <c r="BG448" i="6"/>
  <c r="BF448" i="6"/>
  <c r="T448" i="6"/>
  <c r="R448" i="6"/>
  <c r="P448" i="6"/>
  <c r="BI434" i="6"/>
  <c r="BH434" i="6"/>
  <c r="BG434" i="6"/>
  <c r="BF434" i="6"/>
  <c r="T434" i="6"/>
  <c r="R434" i="6"/>
  <c r="P434" i="6"/>
  <c r="BI430" i="6"/>
  <c r="BH430" i="6"/>
  <c r="BG430" i="6"/>
  <c r="BF430" i="6"/>
  <c r="T430" i="6"/>
  <c r="R430" i="6"/>
  <c r="P430" i="6"/>
  <c r="BI420" i="6"/>
  <c r="BH420" i="6"/>
  <c r="BG420" i="6"/>
  <c r="BF420" i="6"/>
  <c r="T420" i="6"/>
  <c r="R420" i="6"/>
  <c r="P420" i="6"/>
  <c r="BI410" i="6"/>
  <c r="BH410" i="6"/>
  <c r="BG410" i="6"/>
  <c r="BF410" i="6"/>
  <c r="T410" i="6"/>
  <c r="R410" i="6"/>
  <c r="P410" i="6"/>
  <c r="BI406" i="6"/>
  <c r="BH406" i="6"/>
  <c r="BG406" i="6"/>
  <c r="BF406" i="6"/>
  <c r="T406" i="6"/>
  <c r="R406" i="6"/>
  <c r="P406" i="6"/>
  <c r="BI402" i="6"/>
  <c r="BH402" i="6"/>
  <c r="BG402" i="6"/>
  <c r="BF402" i="6"/>
  <c r="T402" i="6"/>
  <c r="R402" i="6"/>
  <c r="P402" i="6"/>
  <c r="BI397" i="6"/>
  <c r="BH397" i="6"/>
  <c r="BG397" i="6"/>
  <c r="BF397" i="6"/>
  <c r="T397" i="6"/>
  <c r="R397" i="6"/>
  <c r="P397" i="6"/>
  <c r="BI393" i="6"/>
  <c r="BH393" i="6"/>
  <c r="BG393" i="6"/>
  <c r="BF393" i="6"/>
  <c r="T393" i="6"/>
  <c r="R393" i="6"/>
  <c r="P393" i="6"/>
  <c r="BI389" i="6"/>
  <c r="BH389" i="6"/>
  <c r="BG389" i="6"/>
  <c r="BF389" i="6"/>
  <c r="T389" i="6"/>
  <c r="R389" i="6"/>
  <c r="P389" i="6"/>
  <c r="BI384" i="6"/>
  <c r="BH384" i="6"/>
  <c r="BG384" i="6"/>
  <c r="BF384" i="6"/>
  <c r="T384" i="6"/>
  <c r="R384" i="6"/>
  <c r="P384" i="6"/>
  <c r="BI380" i="6"/>
  <c r="BH380" i="6"/>
  <c r="BG380" i="6"/>
  <c r="BF380" i="6"/>
  <c r="T380" i="6"/>
  <c r="R380" i="6"/>
  <c r="P380" i="6"/>
  <c r="BI375" i="6"/>
  <c r="BH375" i="6"/>
  <c r="BG375" i="6"/>
  <c r="BF375" i="6"/>
  <c r="T375" i="6"/>
  <c r="T374" i="6" s="1"/>
  <c r="R375" i="6"/>
  <c r="R374" i="6" s="1"/>
  <c r="P375" i="6"/>
  <c r="P374" i="6"/>
  <c r="BI370" i="6"/>
  <c r="BH370" i="6"/>
  <c r="BG370" i="6"/>
  <c r="BF370" i="6"/>
  <c r="T370" i="6"/>
  <c r="R370" i="6"/>
  <c r="P370" i="6"/>
  <c r="BI366" i="6"/>
  <c r="BH366" i="6"/>
  <c r="BG366" i="6"/>
  <c r="BF366" i="6"/>
  <c r="T366" i="6"/>
  <c r="R366" i="6"/>
  <c r="P366" i="6"/>
  <c r="BI361" i="6"/>
  <c r="BH361" i="6"/>
  <c r="BG361" i="6"/>
  <c r="BF361" i="6"/>
  <c r="T361" i="6"/>
  <c r="R361" i="6"/>
  <c r="P361" i="6"/>
  <c r="BI357" i="6"/>
  <c r="BH357" i="6"/>
  <c r="BG357" i="6"/>
  <c r="BF357" i="6"/>
  <c r="T357" i="6"/>
  <c r="R357" i="6"/>
  <c r="P357" i="6"/>
  <c r="BI351" i="6"/>
  <c r="BH351" i="6"/>
  <c r="BG351" i="6"/>
  <c r="BF351" i="6"/>
  <c r="T351" i="6"/>
  <c r="R351" i="6"/>
  <c r="P351" i="6"/>
  <c r="BI347" i="6"/>
  <c r="BH347" i="6"/>
  <c r="BG347" i="6"/>
  <c r="BF347" i="6"/>
  <c r="T347" i="6"/>
  <c r="R347" i="6"/>
  <c r="P347" i="6"/>
  <c r="BI341" i="6"/>
  <c r="BH341" i="6"/>
  <c r="BG341" i="6"/>
  <c r="BF341" i="6"/>
  <c r="T341" i="6"/>
  <c r="R341" i="6"/>
  <c r="P341" i="6"/>
  <c r="BI336" i="6"/>
  <c r="BH336" i="6"/>
  <c r="BG336" i="6"/>
  <c r="BF336" i="6"/>
  <c r="T336" i="6"/>
  <c r="T335" i="6"/>
  <c r="R336" i="6"/>
  <c r="R335" i="6"/>
  <c r="P336" i="6"/>
  <c r="P335" i="6" s="1"/>
  <c r="BI331" i="6"/>
  <c r="BH331" i="6"/>
  <c r="BG331" i="6"/>
  <c r="BF331" i="6"/>
  <c r="T331" i="6"/>
  <c r="R331" i="6"/>
  <c r="P331" i="6"/>
  <c r="BI327" i="6"/>
  <c r="BH327" i="6"/>
  <c r="BG327" i="6"/>
  <c r="BF327" i="6"/>
  <c r="T327" i="6"/>
  <c r="R327" i="6"/>
  <c r="P327" i="6"/>
  <c r="BI323" i="6"/>
  <c r="BH323" i="6"/>
  <c r="BG323" i="6"/>
  <c r="BF323" i="6"/>
  <c r="T323" i="6"/>
  <c r="R323" i="6"/>
  <c r="P323" i="6"/>
  <c r="BI318" i="6"/>
  <c r="BH318" i="6"/>
  <c r="BG318" i="6"/>
  <c r="BF318" i="6"/>
  <c r="T318" i="6"/>
  <c r="T317" i="6" s="1"/>
  <c r="R318" i="6"/>
  <c r="R317" i="6"/>
  <c r="P318" i="6"/>
  <c r="P317" i="6" s="1"/>
  <c r="BI313" i="6"/>
  <c r="BH313" i="6"/>
  <c r="BG313" i="6"/>
  <c r="BF313" i="6"/>
  <c r="T313" i="6"/>
  <c r="R313" i="6"/>
  <c r="P313" i="6"/>
  <c r="BI309" i="6"/>
  <c r="BH309" i="6"/>
  <c r="BG309" i="6"/>
  <c r="BF309" i="6"/>
  <c r="T309" i="6"/>
  <c r="R309" i="6"/>
  <c r="P309" i="6"/>
  <c r="BI305" i="6"/>
  <c r="BH305" i="6"/>
  <c r="BG305" i="6"/>
  <c r="BF305" i="6"/>
  <c r="T305" i="6"/>
  <c r="R305" i="6"/>
  <c r="P305" i="6"/>
  <c r="BI297" i="6"/>
  <c r="BH297" i="6"/>
  <c r="BG297" i="6"/>
  <c r="BF297" i="6"/>
  <c r="T297" i="6"/>
  <c r="R297" i="6"/>
  <c r="P297" i="6"/>
  <c r="BI290" i="6"/>
  <c r="BH290" i="6"/>
  <c r="BG290" i="6"/>
  <c r="BF290" i="6"/>
  <c r="T290" i="6"/>
  <c r="R290" i="6"/>
  <c r="P290" i="6"/>
  <c r="BI284" i="6"/>
  <c r="BH284" i="6"/>
  <c r="BG284" i="6"/>
  <c r="BF284" i="6"/>
  <c r="T284" i="6"/>
  <c r="R284" i="6"/>
  <c r="P284" i="6"/>
  <c r="BI279" i="6"/>
  <c r="BH279" i="6"/>
  <c r="BG279" i="6"/>
  <c r="BF279" i="6"/>
  <c r="T279" i="6"/>
  <c r="R279" i="6"/>
  <c r="P279" i="6"/>
  <c r="BI275" i="6"/>
  <c r="BH275" i="6"/>
  <c r="BG275" i="6"/>
  <c r="BF275" i="6"/>
  <c r="T275" i="6"/>
  <c r="R275" i="6"/>
  <c r="P275" i="6"/>
  <c r="BI269" i="6"/>
  <c r="BH269" i="6"/>
  <c r="BG269" i="6"/>
  <c r="BF269" i="6"/>
  <c r="T269" i="6"/>
  <c r="R269" i="6"/>
  <c r="P269" i="6"/>
  <c r="BI263" i="6"/>
  <c r="BH263" i="6"/>
  <c r="BG263" i="6"/>
  <c r="BF263" i="6"/>
  <c r="T263" i="6"/>
  <c r="R263" i="6"/>
  <c r="P263" i="6"/>
  <c r="BI259" i="6"/>
  <c r="BH259" i="6"/>
  <c r="BG259" i="6"/>
  <c r="BF259" i="6"/>
  <c r="T259" i="6"/>
  <c r="R259" i="6"/>
  <c r="P259" i="6"/>
  <c r="BI255" i="6"/>
  <c r="BH255" i="6"/>
  <c r="BG255" i="6"/>
  <c r="BF255" i="6"/>
  <c r="T255" i="6"/>
  <c r="R255" i="6"/>
  <c r="P255" i="6"/>
  <c r="BI250" i="6"/>
  <c r="BH250" i="6"/>
  <c r="BG250" i="6"/>
  <c r="BF250" i="6"/>
  <c r="T250" i="6"/>
  <c r="R250" i="6"/>
  <c r="P250" i="6"/>
  <c r="BI246" i="6"/>
  <c r="BH246" i="6"/>
  <c r="BG246" i="6"/>
  <c r="BF246" i="6"/>
  <c r="T246" i="6"/>
  <c r="R246" i="6"/>
  <c r="P246" i="6"/>
  <c r="BI242" i="6"/>
  <c r="BH242" i="6"/>
  <c r="BG242" i="6"/>
  <c r="BF242" i="6"/>
  <c r="T242" i="6"/>
  <c r="R242" i="6"/>
  <c r="P242" i="6"/>
  <c r="BI238" i="6"/>
  <c r="BH238" i="6"/>
  <c r="BG238" i="6"/>
  <c r="BF238" i="6"/>
  <c r="T238" i="6"/>
  <c r="R238" i="6"/>
  <c r="P238" i="6"/>
  <c r="BI234" i="6"/>
  <c r="BH234" i="6"/>
  <c r="BG234" i="6"/>
  <c r="BF234" i="6"/>
  <c r="T234" i="6"/>
  <c r="R234" i="6"/>
  <c r="P234" i="6"/>
  <c r="BI230" i="6"/>
  <c r="BH230" i="6"/>
  <c r="BG230" i="6"/>
  <c r="BF230" i="6"/>
  <c r="T230" i="6"/>
  <c r="R230" i="6"/>
  <c r="P230" i="6"/>
  <c r="BI226" i="6"/>
  <c r="BH226" i="6"/>
  <c r="BG226" i="6"/>
  <c r="BF226" i="6"/>
  <c r="T226" i="6"/>
  <c r="R226" i="6"/>
  <c r="P226" i="6"/>
  <c r="BI222" i="6"/>
  <c r="BH222" i="6"/>
  <c r="BG222" i="6"/>
  <c r="BF222" i="6"/>
  <c r="T222" i="6"/>
  <c r="R222" i="6"/>
  <c r="P222" i="6"/>
  <c r="BI218" i="6"/>
  <c r="BH218" i="6"/>
  <c r="BG218" i="6"/>
  <c r="BF218" i="6"/>
  <c r="T218" i="6"/>
  <c r="R218" i="6"/>
  <c r="P218" i="6"/>
  <c r="BI214" i="6"/>
  <c r="BH214" i="6"/>
  <c r="BG214" i="6"/>
  <c r="BF214" i="6"/>
  <c r="T214" i="6"/>
  <c r="R214" i="6"/>
  <c r="P214" i="6"/>
  <c r="BI209" i="6"/>
  <c r="BH209" i="6"/>
  <c r="BG209" i="6"/>
  <c r="BF209" i="6"/>
  <c r="T209" i="6"/>
  <c r="R209" i="6"/>
  <c r="P209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7" i="6"/>
  <c r="BH197" i="6"/>
  <c r="BG197" i="6"/>
  <c r="BF197" i="6"/>
  <c r="T197" i="6"/>
  <c r="R197" i="6"/>
  <c r="P197" i="6"/>
  <c r="BI193" i="6"/>
  <c r="BH193" i="6"/>
  <c r="BG193" i="6"/>
  <c r="BF193" i="6"/>
  <c r="T193" i="6"/>
  <c r="R193" i="6"/>
  <c r="P193" i="6"/>
  <c r="BI189" i="6"/>
  <c r="BH189" i="6"/>
  <c r="BG189" i="6"/>
  <c r="BF189" i="6"/>
  <c r="T189" i="6"/>
  <c r="R189" i="6"/>
  <c r="P189" i="6"/>
  <c r="BI185" i="6"/>
  <c r="BH185" i="6"/>
  <c r="BG185" i="6"/>
  <c r="BF185" i="6"/>
  <c r="T185" i="6"/>
  <c r="R185" i="6"/>
  <c r="P185" i="6"/>
  <c r="BI181" i="6"/>
  <c r="BH181" i="6"/>
  <c r="BG181" i="6"/>
  <c r="BF181" i="6"/>
  <c r="T181" i="6"/>
  <c r="R181" i="6"/>
  <c r="P181" i="6"/>
  <c r="BI177" i="6"/>
  <c r="BH177" i="6"/>
  <c r="BG177" i="6"/>
  <c r="BF177" i="6"/>
  <c r="T177" i="6"/>
  <c r="R177" i="6"/>
  <c r="P177" i="6"/>
  <c r="BI173" i="6"/>
  <c r="BH173" i="6"/>
  <c r="BG173" i="6"/>
  <c r="BF173" i="6"/>
  <c r="T173" i="6"/>
  <c r="R173" i="6"/>
  <c r="P173" i="6"/>
  <c r="BI168" i="6"/>
  <c r="BH168" i="6"/>
  <c r="BG168" i="6"/>
  <c r="BF168" i="6"/>
  <c r="T168" i="6"/>
  <c r="R168" i="6"/>
  <c r="P168" i="6"/>
  <c r="BI160" i="6"/>
  <c r="BH160" i="6"/>
  <c r="BG160" i="6"/>
  <c r="BF160" i="6"/>
  <c r="T160" i="6"/>
  <c r="R160" i="6"/>
  <c r="P160" i="6"/>
  <c r="BI153" i="6"/>
  <c r="BH153" i="6"/>
  <c r="BG153" i="6"/>
  <c r="BF153" i="6"/>
  <c r="T153" i="6"/>
  <c r="R153" i="6"/>
  <c r="P153" i="6"/>
  <c r="BI147" i="6"/>
  <c r="BH147" i="6"/>
  <c r="BG147" i="6"/>
  <c r="BF147" i="6"/>
  <c r="T147" i="6"/>
  <c r="R147" i="6"/>
  <c r="P147" i="6"/>
  <c r="BI139" i="6"/>
  <c r="BH139" i="6"/>
  <c r="BG139" i="6"/>
  <c r="BF139" i="6"/>
  <c r="T139" i="6"/>
  <c r="R139" i="6"/>
  <c r="P139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7" i="6"/>
  <c r="BH127" i="6"/>
  <c r="BG127" i="6"/>
  <c r="BF127" i="6"/>
  <c r="T127" i="6"/>
  <c r="R127" i="6"/>
  <c r="P127" i="6"/>
  <c r="BI123" i="6"/>
  <c r="BH123" i="6"/>
  <c r="BG123" i="6"/>
  <c r="BF123" i="6"/>
  <c r="T123" i="6"/>
  <c r="R123" i="6"/>
  <c r="P123" i="6"/>
  <c r="BI119" i="6"/>
  <c r="BH119" i="6"/>
  <c r="BG119" i="6"/>
  <c r="BF119" i="6"/>
  <c r="T119" i="6"/>
  <c r="R119" i="6"/>
  <c r="P119" i="6"/>
  <c r="BI115" i="6"/>
  <c r="BH115" i="6"/>
  <c r="BG115" i="6"/>
  <c r="BF115" i="6"/>
  <c r="T115" i="6"/>
  <c r="R115" i="6"/>
  <c r="P115" i="6"/>
  <c r="BI111" i="6"/>
  <c r="BH111" i="6"/>
  <c r="BG111" i="6"/>
  <c r="BF111" i="6"/>
  <c r="T111" i="6"/>
  <c r="R111" i="6"/>
  <c r="P111" i="6"/>
  <c r="J105" i="6"/>
  <c r="F105" i="6"/>
  <c r="F103" i="6"/>
  <c r="E101" i="6"/>
  <c r="J58" i="6"/>
  <c r="F58" i="6"/>
  <c r="F56" i="6"/>
  <c r="E54" i="6"/>
  <c r="J26" i="6"/>
  <c r="E26" i="6"/>
  <c r="J106" i="6"/>
  <c r="J25" i="6"/>
  <c r="J20" i="6"/>
  <c r="E20" i="6"/>
  <c r="F59" i="6" s="1"/>
  <c r="J19" i="6"/>
  <c r="J14" i="6"/>
  <c r="J103" i="6"/>
  <c r="E7" i="6"/>
  <c r="E97" i="6" s="1"/>
  <c r="J39" i="5"/>
  <c r="J38" i="5"/>
  <c r="AY62" i="1"/>
  <c r="J37" i="5"/>
  <c r="AX62" i="1"/>
  <c r="BI135" i="5"/>
  <c r="BH135" i="5"/>
  <c r="BG135" i="5"/>
  <c r="BF135" i="5"/>
  <c r="T135" i="5"/>
  <c r="T134" i="5"/>
  <c r="R135" i="5"/>
  <c r="R134" i="5"/>
  <c r="P135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5" i="5"/>
  <c r="BH115" i="5"/>
  <c r="BG115" i="5"/>
  <c r="BF115" i="5"/>
  <c r="T115" i="5"/>
  <c r="R115" i="5"/>
  <c r="P115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3" i="5"/>
  <c r="BH103" i="5"/>
  <c r="BG103" i="5"/>
  <c r="BF103" i="5"/>
  <c r="T103" i="5"/>
  <c r="R103" i="5"/>
  <c r="P103" i="5"/>
  <c r="BI102" i="5"/>
  <c r="BH102" i="5"/>
  <c r="BG102" i="5"/>
  <c r="BF102" i="5"/>
  <c r="T102" i="5"/>
  <c r="R102" i="5"/>
  <c r="P102" i="5"/>
  <c r="BI100" i="5"/>
  <c r="BH100" i="5"/>
  <c r="BG100" i="5"/>
  <c r="BF100" i="5"/>
  <c r="T100" i="5"/>
  <c r="R100" i="5"/>
  <c r="P100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J85" i="5"/>
  <c r="F85" i="5"/>
  <c r="F83" i="5"/>
  <c r="E81" i="5"/>
  <c r="J58" i="5"/>
  <c r="F58" i="5"/>
  <c r="F56" i="5"/>
  <c r="E54" i="5"/>
  <c r="J26" i="5"/>
  <c r="E26" i="5"/>
  <c r="J86" i="5" s="1"/>
  <c r="J25" i="5"/>
  <c r="J20" i="5"/>
  <c r="E20" i="5"/>
  <c r="F86" i="5"/>
  <c r="J19" i="5"/>
  <c r="J14" i="5"/>
  <c r="J83" i="5" s="1"/>
  <c r="E7" i="5"/>
  <c r="E77" i="5"/>
  <c r="J39" i="4"/>
  <c r="J38" i="4"/>
  <c r="AY60" i="1"/>
  <c r="J37" i="4"/>
  <c r="AX60" i="1" s="1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T168" i="4" s="1"/>
  <c r="R169" i="4"/>
  <c r="R168" i="4"/>
  <c r="P169" i="4"/>
  <c r="P168" i="4" s="1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T136" i="4"/>
  <c r="R137" i="4"/>
  <c r="R136" i="4"/>
  <c r="P137" i="4"/>
  <c r="P136" i="4" s="1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J87" i="4"/>
  <c r="F87" i="4"/>
  <c r="F85" i="4"/>
  <c r="E83" i="4"/>
  <c r="J58" i="4"/>
  <c r="F58" i="4"/>
  <c r="F56" i="4"/>
  <c r="E54" i="4"/>
  <c r="J26" i="4"/>
  <c r="E26" i="4"/>
  <c r="J59" i="4" s="1"/>
  <c r="J25" i="4"/>
  <c r="J20" i="4"/>
  <c r="E20" i="4"/>
  <c r="F88" i="4" s="1"/>
  <c r="J19" i="4"/>
  <c r="J14" i="4"/>
  <c r="J85" i="4"/>
  <c r="E7" i="4"/>
  <c r="E50" i="4" s="1"/>
  <c r="J39" i="3"/>
  <c r="J38" i="3"/>
  <c r="AY58" i="1"/>
  <c r="J37" i="3"/>
  <c r="AX58" i="1"/>
  <c r="BI406" i="3"/>
  <c r="BH406" i="3"/>
  <c r="BG406" i="3"/>
  <c r="BF406" i="3"/>
  <c r="T406" i="3"/>
  <c r="R406" i="3"/>
  <c r="P406" i="3"/>
  <c r="BI403" i="3"/>
  <c r="BH403" i="3"/>
  <c r="BG403" i="3"/>
  <c r="BF403" i="3"/>
  <c r="T403" i="3"/>
  <c r="R403" i="3"/>
  <c r="P403" i="3"/>
  <c r="BI399" i="3"/>
  <c r="BH399" i="3"/>
  <c r="BG399" i="3"/>
  <c r="BF399" i="3"/>
  <c r="T399" i="3"/>
  <c r="R399" i="3"/>
  <c r="P399" i="3"/>
  <c r="BI395" i="3"/>
  <c r="BH395" i="3"/>
  <c r="BG395" i="3"/>
  <c r="BF395" i="3"/>
  <c r="T395" i="3"/>
  <c r="R395" i="3"/>
  <c r="P395" i="3"/>
  <c r="BI392" i="3"/>
  <c r="BH392" i="3"/>
  <c r="BG392" i="3"/>
  <c r="BF392" i="3"/>
  <c r="T392" i="3"/>
  <c r="R392" i="3"/>
  <c r="P392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6" i="3"/>
  <c r="BH366" i="3"/>
  <c r="BG366" i="3"/>
  <c r="BF366" i="3"/>
  <c r="T366" i="3"/>
  <c r="R366" i="3"/>
  <c r="P366" i="3"/>
  <c r="BI364" i="3"/>
  <c r="BH364" i="3"/>
  <c r="BG364" i="3"/>
  <c r="BF364" i="3"/>
  <c r="T364" i="3"/>
  <c r="R364" i="3"/>
  <c r="P364" i="3"/>
  <c r="BI357" i="3"/>
  <c r="BH357" i="3"/>
  <c r="BG357" i="3"/>
  <c r="BF357" i="3"/>
  <c r="T357" i="3"/>
  <c r="R357" i="3"/>
  <c r="P357" i="3"/>
  <c r="BI354" i="3"/>
  <c r="BH354" i="3"/>
  <c r="BG354" i="3"/>
  <c r="BF354" i="3"/>
  <c r="T354" i="3"/>
  <c r="R354" i="3"/>
  <c r="P354" i="3"/>
  <c r="BI350" i="3"/>
  <c r="BH350" i="3"/>
  <c r="BG350" i="3"/>
  <c r="BF350" i="3"/>
  <c r="T350" i="3"/>
  <c r="R350" i="3"/>
  <c r="P350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38" i="3"/>
  <c r="BH338" i="3"/>
  <c r="BG338" i="3"/>
  <c r="BF338" i="3"/>
  <c r="T338" i="3"/>
  <c r="R338" i="3"/>
  <c r="P338" i="3"/>
  <c r="BI330" i="3"/>
  <c r="BH330" i="3"/>
  <c r="BG330" i="3"/>
  <c r="BF330" i="3"/>
  <c r="T330" i="3"/>
  <c r="R330" i="3"/>
  <c r="P330" i="3"/>
  <c r="BI326" i="3"/>
  <c r="BH326" i="3"/>
  <c r="BG326" i="3"/>
  <c r="BF326" i="3"/>
  <c r="T326" i="3"/>
  <c r="R326" i="3"/>
  <c r="P326" i="3"/>
  <c r="BI324" i="3"/>
  <c r="BH324" i="3"/>
  <c r="BG324" i="3"/>
  <c r="BF324" i="3"/>
  <c r="T324" i="3"/>
  <c r="R324" i="3"/>
  <c r="P324" i="3"/>
  <c r="BI313" i="3"/>
  <c r="BH313" i="3"/>
  <c r="BG313" i="3"/>
  <c r="BF313" i="3"/>
  <c r="T313" i="3"/>
  <c r="R313" i="3"/>
  <c r="P313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3" i="3"/>
  <c r="BH293" i="3"/>
  <c r="BG293" i="3"/>
  <c r="BF293" i="3"/>
  <c r="T293" i="3"/>
  <c r="R293" i="3"/>
  <c r="P293" i="3"/>
  <c r="BI290" i="3"/>
  <c r="BH290" i="3"/>
  <c r="BG290" i="3"/>
  <c r="BF290" i="3"/>
  <c r="T290" i="3"/>
  <c r="R290" i="3"/>
  <c r="P290" i="3"/>
  <c r="BI286" i="3"/>
  <c r="BH286" i="3"/>
  <c r="BG286" i="3"/>
  <c r="BF286" i="3"/>
  <c r="T286" i="3"/>
  <c r="R286" i="3"/>
  <c r="P286" i="3"/>
  <c r="BI278" i="3"/>
  <c r="BH278" i="3"/>
  <c r="BG278" i="3"/>
  <c r="BF278" i="3"/>
  <c r="T278" i="3"/>
  <c r="R278" i="3"/>
  <c r="P278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T235" i="3" s="1"/>
  <c r="R236" i="3"/>
  <c r="R235" i="3" s="1"/>
  <c r="P236" i="3"/>
  <c r="P235" i="3"/>
  <c r="BI231" i="3"/>
  <c r="BH231" i="3"/>
  <c r="BG231" i="3"/>
  <c r="BF231" i="3"/>
  <c r="T231" i="3"/>
  <c r="T230" i="3" s="1"/>
  <c r="R231" i="3"/>
  <c r="R230" i="3"/>
  <c r="P231" i="3"/>
  <c r="P230" i="3" s="1"/>
  <c r="BI226" i="3"/>
  <c r="BH226" i="3"/>
  <c r="BG226" i="3"/>
  <c r="BF226" i="3"/>
  <c r="T226" i="3"/>
  <c r="T225" i="3" s="1"/>
  <c r="R226" i="3"/>
  <c r="R225" i="3" s="1"/>
  <c r="P226" i="3"/>
  <c r="BI223" i="3"/>
  <c r="BH223" i="3"/>
  <c r="BG223" i="3"/>
  <c r="BF223" i="3"/>
  <c r="T223" i="3"/>
  <c r="R223" i="3"/>
  <c r="P223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3" i="3"/>
  <c r="BH203" i="3"/>
  <c r="BG203" i="3"/>
  <c r="BF203" i="3"/>
  <c r="T203" i="3"/>
  <c r="R203" i="3"/>
  <c r="P203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5" i="3"/>
  <c r="BH115" i="3"/>
  <c r="BG115" i="3"/>
  <c r="BF115" i="3"/>
  <c r="T115" i="3"/>
  <c r="R115" i="3"/>
  <c r="P115" i="3"/>
  <c r="BI107" i="3"/>
  <c r="BH107" i="3"/>
  <c r="BG107" i="3"/>
  <c r="BF107" i="3"/>
  <c r="T107" i="3"/>
  <c r="R107" i="3"/>
  <c r="P107" i="3"/>
  <c r="J100" i="3"/>
  <c r="F100" i="3"/>
  <c r="F98" i="3"/>
  <c r="E96" i="3"/>
  <c r="J58" i="3"/>
  <c r="F58" i="3"/>
  <c r="F56" i="3"/>
  <c r="E54" i="3"/>
  <c r="J26" i="3"/>
  <c r="E26" i="3"/>
  <c r="J101" i="3" s="1"/>
  <c r="J25" i="3"/>
  <c r="J20" i="3"/>
  <c r="E20" i="3"/>
  <c r="F101" i="3" s="1"/>
  <c r="J19" i="3"/>
  <c r="J14" i="3"/>
  <c r="J98" i="3"/>
  <c r="E7" i="3"/>
  <c r="E92" i="3" s="1"/>
  <c r="J39" i="2"/>
  <c r="J38" i="2"/>
  <c r="AY56" i="1" s="1"/>
  <c r="J37" i="2"/>
  <c r="AX56" i="1"/>
  <c r="BI303" i="2"/>
  <c r="BH303" i="2"/>
  <c r="BG303" i="2"/>
  <c r="BF303" i="2"/>
  <c r="T303" i="2"/>
  <c r="R303" i="2"/>
  <c r="P303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T287" i="2" s="1"/>
  <c r="R288" i="2"/>
  <c r="R287" i="2"/>
  <c r="P288" i="2"/>
  <c r="P287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53" i="2"/>
  <c r="BH253" i="2"/>
  <c r="BG253" i="2"/>
  <c r="BF253" i="2"/>
  <c r="T253" i="2"/>
  <c r="R253" i="2"/>
  <c r="P253" i="2"/>
  <c r="BI247" i="2"/>
  <c r="BH247" i="2"/>
  <c r="BG247" i="2"/>
  <c r="BF247" i="2"/>
  <c r="T247" i="2"/>
  <c r="R247" i="2"/>
  <c r="P247" i="2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77" i="2"/>
  <c r="BH177" i="2"/>
  <c r="BG177" i="2"/>
  <c r="BF177" i="2"/>
  <c r="T177" i="2"/>
  <c r="R177" i="2"/>
  <c r="P177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0" i="2"/>
  <c r="BH120" i="2"/>
  <c r="BG120" i="2"/>
  <c r="BF120" i="2"/>
  <c r="T120" i="2"/>
  <c r="R120" i="2"/>
  <c r="P120" i="2"/>
  <c r="BI97" i="2"/>
  <c r="BH97" i="2"/>
  <c r="BG97" i="2"/>
  <c r="BF97" i="2"/>
  <c r="T97" i="2"/>
  <c r="R97" i="2"/>
  <c r="P97" i="2"/>
  <c r="J90" i="2"/>
  <c r="F90" i="2"/>
  <c r="F88" i="2"/>
  <c r="E86" i="2"/>
  <c r="J58" i="2"/>
  <c r="F58" i="2"/>
  <c r="F56" i="2"/>
  <c r="E54" i="2"/>
  <c r="J26" i="2"/>
  <c r="E26" i="2"/>
  <c r="J91" i="2"/>
  <c r="J25" i="2"/>
  <c r="J20" i="2"/>
  <c r="E20" i="2"/>
  <c r="F91" i="2" s="1"/>
  <c r="J19" i="2"/>
  <c r="J14" i="2"/>
  <c r="J88" i="2"/>
  <c r="E7" i="2"/>
  <c r="E82" i="2"/>
  <c r="L50" i="1"/>
  <c r="AM50" i="1"/>
  <c r="AM49" i="1"/>
  <c r="L49" i="1"/>
  <c r="AM47" i="1"/>
  <c r="L47" i="1"/>
  <c r="L45" i="1"/>
  <c r="L44" i="1"/>
  <c r="J303" i="2"/>
  <c r="J268" i="2"/>
  <c r="J247" i="2"/>
  <c r="J219" i="2"/>
  <c r="BK187" i="2"/>
  <c r="J184" i="2"/>
  <c r="J149" i="2"/>
  <c r="BK97" i="2"/>
  <c r="AS61" i="1"/>
  <c r="BK288" i="2"/>
  <c r="J265" i="2"/>
  <c r="BK223" i="2"/>
  <c r="BK204" i="2"/>
  <c r="BK184" i="2"/>
  <c r="J144" i="2"/>
  <c r="AS65" i="1"/>
  <c r="AS55" i="1"/>
  <c r="BK395" i="3"/>
  <c r="BK369" i="3"/>
  <c r="J354" i="3"/>
  <c r="BK343" i="3"/>
  <c r="BK326" i="3"/>
  <c r="J308" i="3"/>
  <c r="J293" i="3"/>
  <c r="BK275" i="3"/>
  <c r="BK257" i="3"/>
  <c r="BK246" i="3"/>
  <c r="J231" i="3"/>
  <c r="J210" i="3"/>
  <c r="BK192" i="3"/>
  <c r="BK175" i="3"/>
  <c r="J160" i="3"/>
  <c r="J151" i="3"/>
  <c r="BK135" i="3"/>
  <c r="BK131" i="3"/>
  <c r="BK125" i="3"/>
  <c r="BK120" i="3"/>
  <c r="J107" i="3"/>
  <c r="J374" i="3"/>
  <c r="J369" i="3"/>
  <c r="BK354" i="3"/>
  <c r="BK341" i="3"/>
  <c r="J326" i="3"/>
  <c r="BK308" i="3"/>
  <c r="BK293" i="3"/>
  <c r="J278" i="3"/>
  <c r="BK259" i="3"/>
  <c r="BK249" i="3"/>
  <c r="BK236" i="3"/>
  <c r="BK216" i="3"/>
  <c r="J188" i="3"/>
  <c r="BK171" i="3"/>
  <c r="J173" i="4"/>
  <c r="BK166" i="4"/>
  <c r="J162" i="4"/>
  <c r="J158" i="4"/>
  <c r="BK154" i="4"/>
  <c r="BK150" i="4"/>
  <c r="J144" i="4"/>
  <c r="J140" i="4"/>
  <c r="BK133" i="4"/>
  <c r="BK129" i="4"/>
  <c r="BK125" i="4"/>
  <c r="BK117" i="4"/>
  <c r="J109" i="4"/>
  <c r="J107" i="4"/>
  <c r="J98" i="4"/>
  <c r="BK173" i="4"/>
  <c r="BK165" i="4"/>
  <c r="J161" i="4"/>
  <c r="BK157" i="4"/>
  <c r="BK153" i="4"/>
  <c r="J148" i="4"/>
  <c r="BK140" i="4"/>
  <c r="J133" i="4"/>
  <c r="BK130" i="4"/>
  <c r="BK123" i="4"/>
  <c r="BK115" i="4"/>
  <c r="BK109" i="4"/>
  <c r="J105" i="4"/>
  <c r="J94" i="4"/>
  <c r="BK130" i="5"/>
  <c r="J127" i="5"/>
  <c r="BK122" i="5"/>
  <c r="J117" i="5"/>
  <c r="BK111" i="5"/>
  <c r="BK105" i="5"/>
  <c r="BK95" i="5"/>
  <c r="BK131" i="5"/>
  <c r="BK126" i="5"/>
  <c r="BK123" i="5"/>
  <c r="BK118" i="5"/>
  <c r="BK114" i="5"/>
  <c r="J109" i="5"/>
  <c r="J103" i="5"/>
  <c r="J93" i="5"/>
  <c r="BK765" i="6"/>
  <c r="BK747" i="6"/>
  <c r="BK719" i="6"/>
  <c r="J711" i="6"/>
  <c r="BK695" i="6"/>
  <c r="J679" i="6"/>
  <c r="J659" i="6"/>
  <c r="J645" i="6"/>
  <c r="J629" i="6"/>
  <c r="J605" i="6"/>
  <c r="J598" i="6"/>
  <c r="BK586" i="6"/>
  <c r="BK568" i="6"/>
  <c r="J545" i="6"/>
  <c r="J511" i="6"/>
  <c r="BK495" i="6"/>
  <c r="BK479" i="6"/>
  <c r="J459" i="6"/>
  <c r="J434" i="6"/>
  <c r="BK406" i="6"/>
  <c r="J393" i="6"/>
  <c r="BK375" i="6"/>
  <c r="J351" i="6"/>
  <c r="J336" i="6"/>
  <c r="J318" i="6"/>
  <c r="J297" i="6"/>
  <c r="J275" i="6"/>
  <c r="J263" i="6"/>
  <c r="J246" i="6"/>
  <c r="BK230" i="6"/>
  <c r="BK214" i="6"/>
  <c r="J189" i="6"/>
  <c r="J168" i="6"/>
  <c r="J147" i="6"/>
  <c r="J127" i="6"/>
  <c r="BK789" i="6"/>
  <c r="BK781" i="6"/>
  <c r="BK777" i="6"/>
  <c r="J761" i="6"/>
  <c r="BK739" i="6"/>
  <c r="BK723" i="6"/>
  <c r="J707" i="6"/>
  <c r="J691" i="6"/>
  <c r="BK675" i="6"/>
  <c r="BK659" i="6"/>
  <c r="J641" i="6"/>
  <c r="BK629" i="6"/>
  <c r="BK609" i="6"/>
  <c r="BK598" i="6"/>
  <c r="BK582" i="6"/>
  <c r="BK564" i="6"/>
  <c r="BK540" i="6"/>
  <c r="BK511" i="6"/>
  <c r="BK499" i="6"/>
  <c r="BK483" i="6"/>
  <c r="J469" i="6"/>
  <c r="J451" i="6"/>
  <c r="J420" i="6"/>
  <c r="J406" i="6"/>
  <c r="BK389" i="6"/>
  <c r="BK361" i="6"/>
  <c r="J341" i="6"/>
  <c r="J331" i="6"/>
  <c r="J313" i="6"/>
  <c r="BK290" i="6"/>
  <c r="BK275" i="6"/>
  <c r="J250" i="6"/>
  <c r="BK234" i="6"/>
  <c r="J218" i="6"/>
  <c r="BK205" i="6"/>
  <c r="BK189" i="6"/>
  <c r="J173" i="6"/>
  <c r="BK147" i="6"/>
  <c r="BK127" i="6"/>
  <c r="J111" i="6"/>
  <c r="BK491" i="7"/>
  <c r="J486" i="7"/>
  <c r="BK470" i="7"/>
  <c r="J454" i="7"/>
  <c r="J438" i="7"/>
  <c r="BK418" i="7"/>
  <c r="BK402" i="7"/>
  <c r="BK386" i="7"/>
  <c r="J358" i="7"/>
  <c r="J341" i="7"/>
  <c r="J332" i="7"/>
  <c r="BK305" i="7"/>
  <c r="J297" i="7"/>
  <c r="BK282" i="7"/>
  <c r="BK265" i="7"/>
  <c r="J253" i="7"/>
  <c r="J237" i="7"/>
  <c r="BK205" i="7"/>
  <c r="J188" i="7"/>
  <c r="BK166" i="7"/>
  <c r="BK148" i="7"/>
  <c r="J127" i="7"/>
  <c r="J487" i="7"/>
  <c r="BK486" i="7"/>
  <c r="BK462" i="7"/>
  <c r="J442" i="7"/>
  <c r="BK434" i="7"/>
  <c r="BK422" i="7"/>
  <c r="J394" i="7"/>
  <c r="J386" i="7"/>
  <c r="BK370" i="7"/>
  <c r="J354" i="7"/>
  <c r="J337" i="7"/>
  <c r="J319" i="7"/>
  <c r="J305" i="7"/>
  <c r="BK269" i="7"/>
  <c r="BK261" i="7"/>
  <c r="BK245" i="7"/>
  <c r="BK220" i="7"/>
  <c r="J200" i="7"/>
  <c r="J179" i="7"/>
  <c r="BK162" i="7"/>
  <c r="BK153" i="7"/>
  <c r="BK136" i="7"/>
  <c r="J104" i="7"/>
  <c r="BK156" i="8"/>
  <c r="J154" i="8"/>
  <c r="J151" i="8"/>
  <c r="J149" i="8"/>
  <c r="J146" i="8"/>
  <c r="J143" i="8"/>
  <c r="J142" i="8"/>
  <c r="J140" i="8"/>
  <c r="J138" i="8"/>
  <c r="J134" i="8"/>
  <c r="J131" i="8"/>
  <c r="J129" i="8"/>
  <c r="J127" i="8"/>
  <c r="J124" i="8"/>
  <c r="J122" i="8"/>
  <c r="J120" i="8"/>
  <c r="J118" i="8"/>
  <c r="BK116" i="8"/>
  <c r="J114" i="8"/>
  <c r="J112" i="8"/>
  <c r="J110" i="8"/>
  <c r="BK107" i="8"/>
  <c r="BK105" i="8"/>
  <c r="BK103" i="8"/>
  <c r="BK102" i="8"/>
  <c r="BK95" i="8"/>
  <c r="BK93" i="8"/>
  <c r="J91" i="8"/>
  <c r="BK212" i="9"/>
  <c r="BK200" i="9"/>
  <c r="BK199" i="9"/>
  <c r="BK191" i="9"/>
  <c r="BK183" i="9"/>
  <c r="BK175" i="9"/>
  <c r="BK170" i="9"/>
  <c r="BK165" i="9"/>
  <c r="J160" i="9"/>
  <c r="J152" i="9"/>
  <c r="J144" i="9"/>
  <c r="J131" i="9"/>
  <c r="J128" i="9"/>
  <c r="BK123" i="9"/>
  <c r="BK118" i="9"/>
  <c r="J113" i="9"/>
  <c r="J108" i="9"/>
  <c r="BK103" i="9"/>
  <c r="J99" i="9"/>
  <c r="BK94" i="9"/>
  <c r="BK89" i="9"/>
  <c r="BK159" i="10"/>
  <c r="J155" i="10"/>
  <c r="BK146" i="10"/>
  <c r="J138" i="10"/>
  <c r="BK134" i="10"/>
  <c r="BK129" i="10"/>
  <c r="J121" i="10"/>
  <c r="J116" i="10"/>
  <c r="J108" i="10"/>
  <c r="BK100" i="10"/>
  <c r="J95" i="10"/>
  <c r="BK89" i="10"/>
  <c r="BK170" i="11"/>
  <c r="BK154" i="11"/>
  <c r="BK133" i="11"/>
  <c r="BK121" i="11"/>
  <c r="J105" i="11"/>
  <c r="BK104" i="11"/>
  <c r="BK89" i="11"/>
  <c r="J158" i="11"/>
  <c r="BK141" i="11"/>
  <c r="BK125" i="11"/>
  <c r="BK113" i="11"/>
  <c r="J99" i="11"/>
  <c r="J128" i="12"/>
  <c r="BK123" i="12"/>
  <c r="BK107" i="12"/>
  <c r="BK102" i="12"/>
  <c r="BK88" i="12"/>
  <c r="BK115" i="12"/>
  <c r="J102" i="12"/>
  <c r="J94" i="12"/>
  <c r="J242" i="13"/>
  <c r="J234" i="13"/>
  <c r="BK226" i="13"/>
  <c r="BK221" i="13"/>
  <c r="J213" i="13"/>
  <c r="J205" i="13"/>
  <c r="J200" i="13"/>
  <c r="J195" i="13"/>
  <c r="J187" i="13"/>
  <c r="J179" i="13"/>
  <c r="J171" i="13"/>
  <c r="J166" i="13"/>
  <c r="BK161" i="13"/>
  <c r="BK156" i="13"/>
  <c r="J147" i="13"/>
  <c r="BK142" i="13"/>
  <c r="J137" i="13"/>
  <c r="J135" i="13"/>
  <c r="J134" i="13"/>
  <c r="J129" i="13"/>
  <c r="BK124" i="13"/>
  <c r="BK119" i="13"/>
  <c r="J114" i="13"/>
  <c r="J109" i="13"/>
  <c r="J103" i="13"/>
  <c r="J98" i="13"/>
  <c r="BK89" i="13"/>
  <c r="BK148" i="14"/>
  <c r="BK140" i="14"/>
  <c r="BK132" i="14"/>
  <c r="J124" i="14"/>
  <c r="J119" i="14"/>
  <c r="BK111" i="14"/>
  <c r="J103" i="14"/>
  <c r="BK98" i="14"/>
  <c r="BK94" i="14"/>
  <c r="BK89" i="14"/>
  <c r="BK170" i="15"/>
  <c r="J162" i="15"/>
  <c r="BK154" i="15"/>
  <c r="BK146" i="15"/>
  <c r="BK138" i="15"/>
  <c r="BK130" i="15"/>
  <c r="J125" i="15"/>
  <c r="BK117" i="15"/>
  <c r="BK109" i="15"/>
  <c r="BK103" i="15"/>
  <c r="BK98" i="15"/>
  <c r="J94" i="15"/>
  <c r="BK88" i="15"/>
  <c r="BK132" i="16"/>
  <c r="J126" i="16"/>
  <c r="J121" i="16"/>
  <c r="BK117" i="16"/>
  <c r="J112" i="16"/>
  <c r="BK109" i="16"/>
  <c r="J105" i="16"/>
  <c r="J99" i="16"/>
  <c r="BK94" i="16"/>
  <c r="J125" i="16"/>
  <c r="J120" i="16"/>
  <c r="BK116" i="16"/>
  <c r="BK112" i="16"/>
  <c r="BK108" i="16"/>
  <c r="BK104" i="16"/>
  <c r="J101" i="16"/>
  <c r="J94" i="16"/>
  <c r="BK199" i="17"/>
  <c r="BK193" i="17"/>
  <c r="BK191" i="17"/>
  <c r="J188" i="17"/>
  <c r="J183" i="17"/>
  <c r="J179" i="17"/>
  <c r="BK175" i="17"/>
  <c r="BK170" i="17"/>
  <c r="J165" i="17"/>
  <c r="J161" i="17"/>
  <c r="J156" i="17"/>
  <c r="BK151" i="17"/>
  <c r="J147" i="17"/>
  <c r="J143" i="17"/>
  <c r="J139" i="17"/>
  <c r="BK134" i="17"/>
  <c r="BK133" i="17"/>
  <c r="BK131" i="17"/>
  <c r="J130" i="17"/>
  <c r="BK129" i="17"/>
  <c r="BK125" i="17"/>
  <c r="BK122" i="17"/>
  <c r="BK118" i="17"/>
  <c r="J114" i="17"/>
  <c r="J109" i="17"/>
  <c r="J104" i="17"/>
  <c r="J100" i="17"/>
  <c r="J97" i="17"/>
  <c r="BK197" i="17"/>
  <c r="BK190" i="17"/>
  <c r="BK186" i="17"/>
  <c r="BK179" i="17"/>
  <c r="BK177" i="17"/>
  <c r="J170" i="17"/>
  <c r="BK164" i="17"/>
  <c r="BK160" i="17"/>
  <c r="J155" i="17"/>
  <c r="J151" i="17"/>
  <c r="BK147" i="17"/>
  <c r="BK143" i="17"/>
  <c r="BK138" i="17"/>
  <c r="J124" i="17"/>
  <c r="BK121" i="17"/>
  <c r="BK115" i="17"/>
  <c r="BK111" i="17"/>
  <c r="BK106" i="17"/>
  <c r="J102" i="17"/>
  <c r="BK97" i="17"/>
  <c r="J158" i="18"/>
  <c r="J154" i="18"/>
  <c r="BK149" i="18"/>
  <c r="BK143" i="18"/>
  <c r="J139" i="18"/>
  <c r="BK136" i="18"/>
  <c r="BK132" i="18"/>
  <c r="BK128" i="18"/>
  <c r="J124" i="18"/>
  <c r="BK120" i="18"/>
  <c r="J114" i="18"/>
  <c r="BK111" i="18"/>
  <c r="BK106" i="18"/>
  <c r="BK98" i="18"/>
  <c r="J157" i="18"/>
  <c r="J152" i="18"/>
  <c r="J149" i="18"/>
  <c r="J144" i="18"/>
  <c r="J142" i="18"/>
  <c r="BK137" i="18"/>
  <c r="J134" i="18"/>
  <c r="J130" i="18"/>
  <c r="BK126" i="18"/>
  <c r="J122" i="18"/>
  <c r="J117" i="18"/>
  <c r="J111" i="18"/>
  <c r="J106" i="18"/>
  <c r="J98" i="18"/>
  <c r="J272" i="19"/>
  <c r="BK259" i="19"/>
  <c r="J244" i="19"/>
  <c r="BK233" i="19"/>
  <c r="BK208" i="19"/>
  <c r="J182" i="19"/>
  <c r="J170" i="19"/>
  <c r="J164" i="19"/>
  <c r="J162" i="19"/>
  <c r="BK158" i="19"/>
  <c r="BK156" i="19"/>
  <c r="J153" i="19"/>
  <c r="BK149" i="19"/>
  <c r="J144" i="19"/>
  <c r="J138" i="19"/>
  <c r="BK135" i="19"/>
  <c r="BK131" i="19"/>
  <c r="J126" i="19"/>
  <c r="BK123" i="19"/>
  <c r="J118" i="19"/>
  <c r="J107" i="19"/>
  <c r="BK102" i="19"/>
  <c r="J264" i="19"/>
  <c r="J251" i="19"/>
  <c r="J236" i="19"/>
  <c r="J223" i="19"/>
  <c r="J191" i="19"/>
  <c r="J176" i="19"/>
  <c r="BK171" i="19"/>
  <c r="BK170" i="19"/>
  <c r="BK164" i="19"/>
  <c r="J159" i="19"/>
  <c r="J156" i="19"/>
  <c r="J152" i="19"/>
  <c r="J148" i="19"/>
  <c r="J143" i="19"/>
  <c r="BK138" i="19"/>
  <c r="J134" i="19"/>
  <c r="J128" i="19"/>
  <c r="BK126" i="19"/>
  <c r="BK122" i="19"/>
  <c r="J117" i="19"/>
  <c r="BK109" i="19"/>
  <c r="J104" i="19"/>
  <c r="J102" i="19"/>
  <c r="BK149" i="20"/>
  <c r="J135" i="20"/>
  <c r="J119" i="20"/>
  <c r="J111" i="20"/>
  <c r="J98" i="20"/>
  <c r="J162" i="20"/>
  <c r="J156" i="20"/>
  <c r="BK138" i="20"/>
  <c r="J121" i="20"/>
  <c r="J114" i="20"/>
  <c r="BK102" i="20"/>
  <c r="BK292" i="2"/>
  <c r="J285" i="2"/>
  <c r="BK228" i="2"/>
  <c r="J223" i="2"/>
  <c r="J191" i="2"/>
  <c r="BK169" i="2"/>
  <c r="BK128" i="2"/>
  <c r="AS85" i="1"/>
  <c r="AS59" i="1"/>
  <c r="J292" i="2"/>
  <c r="J281" i="2"/>
  <c r="J253" i="2"/>
  <c r="BK219" i="2"/>
  <c r="BK195" i="2"/>
  <c r="J177" i="2"/>
  <c r="BK133" i="2"/>
  <c r="J125" i="2"/>
  <c r="J97" i="2"/>
  <c r="AS81" i="1"/>
  <c r="AS69" i="1"/>
  <c r="J341" i="3"/>
  <c r="J324" i="3"/>
  <c r="BK305" i="3"/>
  <c r="J297" i="3"/>
  <c r="J273" i="3"/>
  <c r="BK254" i="3"/>
  <c r="J243" i="3"/>
  <c r="J226" i="3"/>
  <c r="BK208" i="3"/>
  <c r="BK196" i="3"/>
  <c r="BK180" i="3"/>
  <c r="J171" i="3"/>
  <c r="BK156" i="3"/>
  <c r="BK143" i="3"/>
  <c r="J143" i="3"/>
  <c r="J131" i="3"/>
  <c r="J125" i="3"/>
  <c r="J120" i="3"/>
  <c r="BK107" i="3"/>
  <c r="J399" i="3"/>
  <c r="J371" i="3"/>
  <c r="BK357" i="3"/>
  <c r="J343" i="3"/>
  <c r="BK324" i="3"/>
  <c r="J305" i="3"/>
  <c r="J290" i="3"/>
  <c r="J275" i="3"/>
  <c r="J254" i="3"/>
  <c r="J252" i="3"/>
  <c r="BK240" i="3"/>
  <c r="J223" i="3"/>
  <c r="BK203" i="3"/>
  <c r="J184" i="3"/>
  <c r="BK178" i="3"/>
  <c r="BK172" i="4"/>
  <c r="BK167" i="4"/>
  <c r="J163" i="4"/>
  <c r="BK159" i="4"/>
  <c r="J155" i="4"/>
  <c r="J151" i="4"/>
  <c r="BK144" i="4"/>
  <c r="J141" i="4"/>
  <c r="J134" i="4"/>
  <c r="J130" i="4"/>
  <c r="J121" i="4"/>
  <c r="J115" i="4"/>
  <c r="BK111" i="4"/>
  <c r="J106" i="4"/>
  <c r="J96" i="4"/>
  <c r="J172" i="4"/>
  <c r="J164" i="4"/>
  <c r="J159" i="4"/>
  <c r="J156" i="4"/>
  <c r="J152" i="4"/>
  <c r="BK146" i="4"/>
  <c r="BK141" i="4"/>
  <c r="J132" i="4"/>
  <c r="J129" i="4"/>
  <c r="BK121" i="4"/>
  <c r="J117" i="4"/>
  <c r="J111" i="4"/>
  <c r="BK106" i="4"/>
  <c r="BK96" i="4"/>
  <c r="BK135" i="5"/>
  <c r="J131" i="5"/>
  <c r="J126" i="5"/>
  <c r="J123" i="5"/>
  <c r="J118" i="5"/>
  <c r="J114" i="5"/>
  <c r="J112" i="5"/>
  <c r="BK104" i="5"/>
  <c r="J102" i="5"/>
  <c r="J135" i="5"/>
  <c r="J130" i="5"/>
  <c r="BK127" i="5"/>
  <c r="J122" i="5"/>
  <c r="BK119" i="5"/>
  <c r="J113" i="5"/>
  <c r="BK107" i="5"/>
  <c r="J104" i="5"/>
  <c r="J95" i="5"/>
  <c r="BK769" i="6"/>
  <c r="BK751" i="6"/>
  <c r="J735" i="6"/>
  <c r="J723" i="6"/>
  <c r="BK699" i="6"/>
  <c r="BK691" i="6"/>
  <c r="BK671" i="6"/>
  <c r="BK663" i="6"/>
  <c r="BK641" i="6"/>
  <c r="J617" i="6"/>
  <c r="BK601" i="6"/>
  <c r="J582" i="6"/>
  <c r="J564" i="6"/>
  <c r="J540" i="6"/>
  <c r="J517" i="6"/>
  <c r="BK507" i="6"/>
  <c r="J491" i="6"/>
  <c r="J463" i="6"/>
  <c r="J455" i="6"/>
  <c r="J410" i="6"/>
  <c r="J389" i="6"/>
  <c r="J370" i="6"/>
  <c r="BK357" i="6"/>
  <c r="BK331" i="6"/>
  <c r="BK313" i="6"/>
  <c r="J290" i="6"/>
  <c r="BK269" i="6"/>
  <c r="BK250" i="6"/>
  <c r="J234" i="6"/>
  <c r="J209" i="6"/>
  <c r="BK201" i="6"/>
  <c r="BK181" i="6"/>
  <c r="J160" i="6"/>
  <c r="BK131" i="6"/>
  <c r="J119" i="6"/>
  <c r="BK111" i="6"/>
  <c r="J781" i="6"/>
  <c r="J777" i="6"/>
  <c r="J765" i="6"/>
  <c r="J747" i="6"/>
  <c r="J727" i="6"/>
  <c r="J715" i="6"/>
  <c r="J695" i="6"/>
  <c r="BK679" i="6"/>
  <c r="J663" i="6"/>
  <c r="BK645" i="6"/>
  <c r="BK625" i="6"/>
  <c r="BK613" i="6"/>
  <c r="BK590" i="6"/>
  <c r="J568" i="6"/>
  <c r="J549" i="6"/>
  <c r="BK530" i="6"/>
  <c r="J507" i="6"/>
  <c r="J487" i="6"/>
  <c r="BK463" i="6"/>
  <c r="J448" i="6"/>
  <c r="BK410" i="6"/>
  <c r="BK402" i="6"/>
  <c r="BK384" i="6"/>
  <c r="BK366" i="6"/>
  <c r="BK336" i="6"/>
  <c r="BK318" i="6"/>
  <c r="BK297" i="6"/>
  <c r="J269" i="6"/>
  <c r="J255" i="6"/>
  <c r="BK246" i="6"/>
  <c r="J230" i="6"/>
  <c r="J201" i="6"/>
  <c r="J185" i="6"/>
  <c r="BK168" i="6"/>
  <c r="J139" i="6"/>
  <c r="J131" i="6"/>
  <c r="J115" i="6"/>
  <c r="J491" i="7"/>
  <c r="BK474" i="7"/>
  <c r="J458" i="7"/>
  <c r="BK442" i="7"/>
  <c r="J430" i="7"/>
  <c r="J414" i="7"/>
  <c r="BK398" i="7"/>
  <c r="BK382" i="7"/>
  <c r="J366" i="7"/>
  <c r="J362" i="7"/>
  <c r="BK345" i="7"/>
  <c r="BK327" i="7"/>
  <c r="J311" i="7"/>
  <c r="BK293" i="7"/>
  <c r="J278" i="7"/>
  <c r="J261" i="7"/>
  <c r="J245" i="7"/>
  <c r="J220" i="7"/>
  <c r="J193" i="7"/>
  <c r="J174" i="7"/>
  <c r="J153" i="7"/>
  <c r="J144" i="7"/>
  <c r="BK122" i="7"/>
  <c r="BK482" i="7"/>
  <c r="J474" i="7"/>
  <c r="BK458" i="7"/>
  <c r="BK446" i="7"/>
  <c r="J426" i="7"/>
  <c r="BK406" i="7"/>
  <c r="J390" i="7"/>
  <c r="J374" i="7"/>
  <c r="BK366" i="7"/>
  <c r="BK350" i="7"/>
  <c r="BK332" i="7"/>
  <c r="J301" i="7"/>
  <c r="BK289" i="7"/>
  <c r="J274" i="7"/>
  <c r="BK257" i="7"/>
  <c r="BK241" i="7"/>
  <c r="J205" i="7"/>
  <c r="J183" i="7"/>
  <c r="BK157" i="7"/>
  <c r="J140" i="7"/>
  <c r="BK127" i="7"/>
  <c r="BK112" i="7"/>
  <c r="BK157" i="8"/>
  <c r="BK154" i="8"/>
  <c r="BK151" i="8"/>
  <c r="BK149" i="8"/>
  <c r="BK147" i="8"/>
  <c r="BK144" i="8"/>
  <c r="BK142" i="8"/>
  <c r="BK139" i="8"/>
  <c r="BK136" i="8"/>
  <c r="BK132" i="8"/>
  <c r="BK130" i="8"/>
  <c r="BK129" i="8"/>
  <c r="BK125" i="8"/>
  <c r="BK123" i="8"/>
  <c r="BK121" i="8"/>
  <c r="BK119" i="8"/>
  <c r="BK117" i="8"/>
  <c r="BK115" i="8"/>
  <c r="BK113" i="8"/>
  <c r="BK111" i="8"/>
  <c r="BK109" i="8"/>
  <c r="J107" i="8"/>
  <c r="J105" i="8"/>
  <c r="J104" i="8"/>
  <c r="J102" i="8"/>
  <c r="J95" i="8"/>
  <c r="J93" i="8"/>
  <c r="BK91" i="8"/>
  <c r="J212" i="9"/>
  <c r="J204" i="9"/>
  <c r="J199" i="9"/>
  <c r="J191" i="9"/>
  <c r="J183" i="9"/>
  <c r="J175" i="9"/>
  <c r="J170" i="9"/>
  <c r="J169" i="9"/>
  <c r="J161" i="9"/>
  <c r="BK156" i="9"/>
  <c r="BK148" i="9"/>
  <c r="J139" i="9"/>
  <c r="BK131" i="9"/>
  <c r="BK128" i="9"/>
  <c r="J123" i="9"/>
  <c r="J118" i="9"/>
  <c r="BK113" i="9"/>
  <c r="BK108" i="9"/>
  <c r="J103" i="9"/>
  <c r="J94" i="9"/>
  <c r="BK93" i="9"/>
  <c r="J163" i="10"/>
  <c r="BK155" i="10"/>
  <c r="BK147" i="10"/>
  <c r="BK142" i="10"/>
  <c r="BK138" i="10"/>
  <c r="J130" i="10"/>
  <c r="J125" i="10"/>
  <c r="BK120" i="10"/>
  <c r="J112" i="10"/>
  <c r="J104" i="10"/>
  <c r="BK99" i="10"/>
  <c r="J89" i="10"/>
  <c r="J88" i="10"/>
  <c r="J166" i="11"/>
  <c r="BK146" i="11"/>
  <c r="J137" i="11"/>
  <c r="BK117" i="11"/>
  <c r="BK105" i="11"/>
  <c r="J94" i="11"/>
  <c r="BK162" i="11"/>
  <c r="BK150" i="11"/>
  <c r="BK142" i="11"/>
  <c r="BK129" i="11"/>
  <c r="BK109" i="11"/>
  <c r="BK94" i="11"/>
  <c r="BK128" i="12"/>
  <c r="BK119" i="12"/>
  <c r="J106" i="12"/>
  <c r="J96" i="12"/>
  <c r="J89" i="12"/>
  <c r="J111" i="12"/>
  <c r="BK96" i="12"/>
  <c r="BK89" i="12"/>
  <c r="BK238" i="13"/>
  <c r="BK230" i="13"/>
  <c r="J225" i="13"/>
  <c r="BK217" i="13"/>
  <c r="BK209" i="13"/>
  <c r="BK205" i="13"/>
  <c r="BK200" i="13"/>
  <c r="BK195" i="13"/>
  <c r="BK187" i="13"/>
  <c r="BK179" i="13"/>
  <c r="BK171" i="13"/>
  <c r="BK166" i="13"/>
  <c r="J161" i="13"/>
  <c r="J156" i="13"/>
  <c r="J151" i="13"/>
  <c r="J146" i="13"/>
  <c r="J141" i="13"/>
  <c r="BK136" i="13"/>
  <c r="BK135" i="13"/>
  <c r="BK130" i="13"/>
  <c r="BK125" i="13"/>
  <c r="BK120" i="13"/>
  <c r="J115" i="13"/>
  <c r="BK110" i="13"/>
  <c r="J104" i="13"/>
  <c r="BK98" i="13"/>
  <c r="J93" i="13"/>
  <c r="BK88" i="13"/>
  <c r="J144" i="14"/>
  <c r="BK136" i="14"/>
  <c r="J128" i="14"/>
  <c r="BK123" i="14"/>
  <c r="J115" i="14"/>
  <c r="J111" i="14"/>
  <c r="BK103" i="14"/>
  <c r="J98" i="14"/>
  <c r="J89" i="14"/>
  <c r="J170" i="15"/>
  <c r="BK162" i="15"/>
  <c r="J154" i="15"/>
  <c r="J146" i="15"/>
  <c r="J138" i="15"/>
  <c r="J130" i="15"/>
  <c r="BK125" i="15"/>
  <c r="J121" i="15"/>
  <c r="J113" i="15"/>
  <c r="BK108" i="15"/>
  <c r="J103" i="15"/>
  <c r="BK94" i="15"/>
  <c r="J89" i="15"/>
  <c r="BK134" i="16"/>
  <c r="BK128" i="16"/>
  <c r="BK125" i="16"/>
  <c r="BK120" i="16"/>
  <c r="J116" i="16"/>
  <c r="BK113" i="16"/>
  <c r="J110" i="16"/>
  <c r="BK106" i="16"/>
  <c r="J104" i="16"/>
  <c r="BK98" i="16"/>
  <c r="J93" i="16"/>
  <c r="BK133" i="16"/>
  <c r="J131" i="16"/>
  <c r="J128" i="16"/>
  <c r="BK126" i="16"/>
  <c r="BK121" i="16"/>
  <c r="J117" i="16"/>
  <c r="BK111" i="16"/>
  <c r="BK107" i="16"/>
  <c r="BK103" i="16"/>
  <c r="BK99" i="16"/>
  <c r="J96" i="16"/>
  <c r="J198" i="17"/>
  <c r="J193" i="17"/>
  <c r="J191" i="17"/>
  <c r="J187" i="17"/>
  <c r="BK184" i="17"/>
  <c r="J178" i="17"/>
  <c r="BK174" i="17"/>
  <c r="J169" i="17"/>
  <c r="J164" i="17"/>
  <c r="J160" i="17"/>
  <c r="BK155" i="17"/>
  <c r="J152" i="17"/>
  <c r="BK148" i="17"/>
  <c r="BK144" i="17"/>
  <c r="BK142" i="17"/>
  <c r="J138" i="17"/>
  <c r="J135" i="17"/>
  <c r="J133" i="17"/>
  <c r="J129" i="17"/>
  <c r="J126" i="17"/>
  <c r="BK123" i="17"/>
  <c r="J119" i="17"/>
  <c r="J115" i="17"/>
  <c r="J111" i="17"/>
  <c r="BK108" i="17"/>
  <c r="BK103" i="17"/>
  <c r="BK98" i="17"/>
  <c r="BK198" i="17"/>
  <c r="BK195" i="17"/>
  <c r="BK187" i="17"/>
  <c r="BK178" i="17"/>
  <c r="BK176" i="17"/>
  <c r="BK169" i="17"/>
  <c r="BK163" i="17"/>
  <c r="BK156" i="17"/>
  <c r="BK152" i="17"/>
  <c r="BK150" i="17"/>
  <c r="BK146" i="17"/>
  <c r="J142" i="17"/>
  <c r="BK139" i="17"/>
  <c r="BK135" i="17"/>
  <c r="J120" i="17"/>
  <c r="BK116" i="17"/>
  <c r="BK113" i="17"/>
  <c r="J108" i="17"/>
  <c r="J103" i="17"/>
  <c r="J99" i="17"/>
  <c r="BK162" i="18"/>
  <c r="J160" i="18"/>
  <c r="BK157" i="18"/>
  <c r="J155" i="18"/>
  <c r="BK142" i="18"/>
  <c r="BK138" i="18"/>
  <c r="BK133" i="18"/>
  <c r="BK127" i="18"/>
  <c r="BK123" i="18"/>
  <c r="BK119" i="18"/>
  <c r="J113" i="18"/>
  <c r="J107" i="18"/>
  <c r="J104" i="18"/>
  <c r="J94" i="18"/>
  <c r="BK160" i="18"/>
  <c r="BK156" i="18"/>
  <c r="BK151" i="18"/>
  <c r="J146" i="18"/>
  <c r="J143" i="18"/>
  <c r="BK140" i="18"/>
  <c r="J138" i="18"/>
  <c r="J133" i="18"/>
  <c r="BK129" i="18"/>
  <c r="J123" i="18"/>
  <c r="J119" i="18"/>
  <c r="BK113" i="18"/>
  <c r="BK107" i="18"/>
  <c r="BK100" i="18"/>
  <c r="J92" i="18"/>
  <c r="J261" i="19"/>
  <c r="J247" i="19"/>
  <c r="BK236" i="19"/>
  <c r="BK223" i="19"/>
  <c r="J199" i="19"/>
  <c r="BK176" i="19"/>
  <c r="J167" i="19"/>
  <c r="J163" i="19"/>
  <c r="J155" i="19"/>
  <c r="BK150" i="19"/>
  <c r="BK146" i="19"/>
  <c r="BK143" i="19"/>
  <c r="J139" i="19"/>
  <c r="BK134" i="19"/>
  <c r="BK129" i="19"/>
  <c r="J125" i="19"/>
  <c r="BK120" i="19"/>
  <c r="J116" i="19"/>
  <c r="J113" i="19"/>
  <c r="J109" i="19"/>
  <c r="BK103" i="19"/>
  <c r="J276" i="19"/>
  <c r="BK261" i="19"/>
  <c r="BK247" i="19"/>
  <c r="J240" i="19"/>
  <c r="BK227" i="19"/>
  <c r="BK199" i="19"/>
  <c r="J180" i="19"/>
  <c r="J171" i="19"/>
  <c r="J168" i="19"/>
  <c r="BK162" i="19"/>
  <c r="J158" i="19"/>
  <c r="BK153" i="19"/>
  <c r="J149" i="19"/>
  <c r="BK144" i="19"/>
  <c r="BK139" i="19"/>
  <c r="J136" i="19"/>
  <c r="J132" i="19"/>
  <c r="J127" i="19"/>
  <c r="BK121" i="19"/>
  <c r="BK116" i="19"/>
  <c r="BK113" i="19"/>
  <c r="BK108" i="19"/>
  <c r="J103" i="19"/>
  <c r="J159" i="20"/>
  <c r="J157" i="20"/>
  <c r="BK146" i="20"/>
  <c r="J132" i="20"/>
  <c r="J116" i="20"/>
  <c r="BK95" i="20"/>
  <c r="BK157" i="20"/>
  <c r="J146" i="20"/>
  <c r="BK135" i="20"/>
  <c r="BK119" i="20"/>
  <c r="BK105" i="20"/>
  <c r="J288" i="2"/>
  <c r="BK281" i="2"/>
  <c r="BK265" i="2"/>
  <c r="BK209" i="2"/>
  <c r="J195" i="2"/>
  <c r="J164" i="2"/>
  <c r="J133" i="2"/>
  <c r="BK125" i="2"/>
  <c r="AS77" i="1"/>
  <c r="AS57" i="1"/>
  <c r="J277" i="2"/>
  <c r="BK247" i="2"/>
  <c r="BK216" i="2"/>
  <c r="BK191" i="2"/>
  <c r="J169" i="2"/>
  <c r="BK149" i="2"/>
  <c r="AS63" i="1"/>
  <c r="BK403" i="3"/>
  <c r="BK374" i="3"/>
  <c r="BK364" i="3"/>
  <c r="BK350" i="3"/>
  <c r="BK338" i="3"/>
  <c r="J313" i="3"/>
  <c r="J300" i="3"/>
  <c r="J286" i="3"/>
  <c r="J262" i="3"/>
  <c r="BK252" i="3"/>
  <c r="J236" i="3"/>
  <c r="BK223" i="3"/>
  <c r="J203" i="3"/>
  <c r="BK184" i="3"/>
  <c r="BK167" i="3"/>
  <c r="J156" i="3"/>
  <c r="BK149" i="3"/>
  <c r="BK127" i="3"/>
  <c r="BK122" i="3"/>
  <c r="J115" i="3"/>
  <c r="J403" i="3"/>
  <c r="J395" i="3"/>
  <c r="J364" i="3"/>
  <c r="J346" i="3"/>
  <c r="J338" i="3"/>
  <c r="BK313" i="3"/>
  <c r="BK304" i="3"/>
  <c r="BK297" i="3"/>
  <c r="BK273" i="3"/>
  <c r="J257" i="3"/>
  <c r="BK243" i="3"/>
  <c r="BK226" i="3"/>
  <c r="J208" i="3"/>
  <c r="J196" i="3"/>
  <c r="J175" i="3"/>
  <c r="BK163" i="3"/>
  <c r="BK169" i="4"/>
  <c r="BK164" i="4"/>
  <c r="J160" i="4"/>
  <c r="BK156" i="4"/>
  <c r="BK152" i="4"/>
  <c r="J146" i="4"/>
  <c r="J142" i="4"/>
  <c r="BK135" i="4"/>
  <c r="BK131" i="4"/>
  <c r="J123" i="4"/>
  <c r="BK119" i="4"/>
  <c r="J114" i="4"/>
  <c r="BK105" i="4"/>
  <c r="BK94" i="4"/>
  <c r="J167" i="4"/>
  <c r="BK163" i="4"/>
  <c r="BK160" i="4"/>
  <c r="BK155" i="4"/>
  <c r="BK151" i="4"/>
  <c r="BK143" i="4"/>
  <c r="J135" i="4"/>
  <c r="J131" i="4"/>
  <c r="J127" i="4"/>
  <c r="BK118" i="4"/>
  <c r="J113" i="4"/>
  <c r="BK107" i="4"/>
  <c r="BK98" i="4"/>
  <c r="J133" i="5"/>
  <c r="BK128" i="5"/>
  <c r="J125" i="5"/>
  <c r="J119" i="5"/>
  <c r="BK113" i="5"/>
  <c r="J107" i="5"/>
  <c r="BK103" i="5"/>
  <c r="J91" i="5"/>
  <c r="BK133" i="5"/>
  <c r="J128" i="5"/>
  <c r="BK125" i="5"/>
  <c r="J121" i="5"/>
  <c r="BK117" i="5"/>
  <c r="BK112" i="5"/>
  <c r="J105" i="5"/>
  <c r="BK100" i="5"/>
  <c r="J773" i="6"/>
  <c r="BK757" i="6"/>
  <c r="J739" i="6"/>
  <c r="J731" i="6"/>
  <c r="J703" i="6"/>
  <c r="J687" i="6"/>
  <c r="J667" i="6"/>
  <c r="J655" i="6"/>
  <c r="J637" i="6"/>
  <c r="J621" i="6"/>
  <c r="J613" i="6"/>
  <c r="J590" i="6"/>
  <c r="BK578" i="6"/>
  <c r="BK556" i="6"/>
  <c r="J535" i="6"/>
  <c r="J526" i="6"/>
  <c r="J503" i="6"/>
  <c r="BK487" i="6"/>
  <c r="BK469" i="6"/>
  <c r="BK451" i="6"/>
  <c r="BK420" i="6"/>
  <c r="J397" i="6"/>
  <c r="J384" i="6"/>
  <c r="J361" i="6"/>
  <c r="BK341" i="6"/>
  <c r="BK327" i="6"/>
  <c r="BK305" i="6"/>
  <c r="BK284" i="6"/>
  <c r="BK255" i="6"/>
  <c r="BK238" i="6"/>
  <c r="J222" i="6"/>
  <c r="J205" i="6"/>
  <c r="BK197" i="6"/>
  <c r="BK177" i="6"/>
  <c r="J153" i="6"/>
  <c r="J135" i="6"/>
  <c r="BK115" i="6"/>
  <c r="BK785" i="6"/>
  <c r="BK773" i="6"/>
  <c r="J751" i="6"/>
  <c r="BK743" i="6"/>
  <c r="BK731" i="6"/>
  <c r="BK711" i="6"/>
  <c r="J699" i="6"/>
  <c r="J683" i="6"/>
  <c r="BK667" i="6"/>
  <c r="BK651" i="6"/>
  <c r="J633" i="6"/>
  <c r="BK617" i="6"/>
  <c r="J601" i="6"/>
  <c r="J586" i="6"/>
  <c r="J572" i="6"/>
  <c r="BK545" i="6"/>
  <c r="BK526" i="6"/>
  <c r="BK503" i="6"/>
  <c r="BK491" i="6"/>
  <c r="J479" i="6"/>
  <c r="BK459" i="6"/>
  <c r="BK434" i="6"/>
  <c r="BK397" i="6"/>
  <c r="BK380" i="6"/>
  <c r="BK370" i="6"/>
  <c r="BK351" i="6"/>
  <c r="J323" i="6"/>
  <c r="J305" i="6"/>
  <c r="J279" i="6"/>
  <c r="BK259" i="6"/>
  <c r="J242" i="6"/>
  <c r="BK226" i="6"/>
  <c r="BK209" i="6"/>
  <c r="BK193" i="6"/>
  <c r="J181" i="6"/>
  <c r="BK160" i="6"/>
  <c r="BK135" i="6"/>
  <c r="BK119" i="6"/>
  <c r="BK495" i="7"/>
  <c r="BK487" i="7"/>
  <c r="BK478" i="7"/>
  <c r="J462" i="7"/>
  <c r="J446" i="7"/>
  <c r="BK426" i="7"/>
  <c r="BK410" i="7"/>
  <c r="BK394" i="7"/>
  <c r="J378" i="7"/>
  <c r="J370" i="7"/>
  <c r="J350" i="7"/>
  <c r="J323" i="7"/>
  <c r="J315" i="7"/>
  <c r="J289" i="7"/>
  <c r="BK274" i="7"/>
  <c r="J257" i="7"/>
  <c r="J241" i="7"/>
  <c r="BK229" i="7"/>
  <c r="BK200" i="7"/>
  <c r="BK179" i="7"/>
  <c r="J157" i="7"/>
  <c r="BK140" i="7"/>
  <c r="BK118" i="7"/>
  <c r="BK108" i="7"/>
  <c r="J478" i="7"/>
  <c r="J470" i="7"/>
  <c r="BK450" i="7"/>
  <c r="BK430" i="7"/>
  <c r="J410" i="7"/>
  <c r="J402" i="7"/>
  <c r="BK378" i="7"/>
  <c r="BK362" i="7"/>
  <c r="J345" i="7"/>
  <c r="J327" i="7"/>
  <c r="BK311" i="7"/>
  <c r="BK297" i="7"/>
  <c r="BK286" i="7"/>
  <c r="BK278" i="7"/>
  <c r="BK253" i="7"/>
  <c r="BK237" i="7"/>
  <c r="J229" i="7"/>
  <c r="BK212" i="7"/>
  <c r="BK188" i="7"/>
  <c r="J170" i="7"/>
  <c r="BK144" i="7"/>
  <c r="J118" i="7"/>
  <c r="J157" i="8"/>
  <c r="J155" i="8"/>
  <c r="J153" i="8"/>
  <c r="J150" i="8"/>
  <c r="J148" i="8"/>
  <c r="J147" i="8"/>
  <c r="J144" i="8"/>
  <c r="J141" i="8"/>
  <c r="J139" i="8"/>
  <c r="J136" i="8"/>
  <c r="J132" i="8"/>
  <c r="J130" i="8"/>
  <c r="J128" i="8"/>
  <c r="J125" i="8"/>
  <c r="J123" i="8"/>
  <c r="J121" i="8"/>
  <c r="J119" i="8"/>
  <c r="J117" i="8"/>
  <c r="J115" i="8"/>
  <c r="J113" i="8"/>
  <c r="J111" i="8"/>
  <c r="BK108" i="8"/>
  <c r="BK106" i="8"/>
  <c r="BK104" i="8"/>
  <c r="BK96" i="8"/>
  <c r="BK94" i="8"/>
  <c r="BK92" i="8"/>
  <c r="BK216" i="9"/>
  <c r="BK208" i="9"/>
  <c r="BK204" i="9"/>
  <c r="BK195" i="9"/>
  <c r="J187" i="9"/>
  <c r="BK179" i="9"/>
  <c r="BK174" i="9"/>
  <c r="BK169" i="9"/>
  <c r="BK161" i="9"/>
  <c r="J156" i="9"/>
  <c r="J148" i="9"/>
  <c r="BK139" i="9"/>
  <c r="J135" i="9"/>
  <c r="BK129" i="9"/>
  <c r="J124" i="9"/>
  <c r="BK119" i="9"/>
  <c r="BK114" i="9"/>
  <c r="J109" i="9"/>
  <c r="BK104" i="9"/>
  <c r="J98" i="9"/>
  <c r="J93" i="9"/>
  <c r="J88" i="9"/>
  <c r="BK163" i="10"/>
  <c r="J151" i="10"/>
  <c r="J147" i="10"/>
  <c r="J142" i="10"/>
  <c r="BK130" i="10"/>
  <c r="BK125" i="10"/>
  <c r="J120" i="10"/>
  <c r="BK112" i="10"/>
  <c r="BK104" i="10"/>
  <c r="J99" i="10"/>
  <c r="J94" i="10"/>
  <c r="BK88" i="10"/>
  <c r="J162" i="11"/>
  <c r="J150" i="11"/>
  <c r="J142" i="11"/>
  <c r="J129" i="11"/>
  <c r="J109" i="11"/>
  <c r="BK99" i="11"/>
  <c r="BK174" i="11"/>
  <c r="BK166" i="11"/>
  <c r="J146" i="11"/>
  <c r="J133" i="11"/>
  <c r="J121" i="11"/>
  <c r="J104" i="11"/>
  <c r="J88" i="11"/>
  <c r="BK124" i="12"/>
  <c r="J115" i="12"/>
  <c r="BK97" i="12"/>
  <c r="BK94" i="12"/>
  <c r="J123" i="12"/>
  <c r="J107" i="12"/>
  <c r="J97" i="12"/>
  <c r="J88" i="12"/>
  <c r="J238" i="13"/>
  <c r="J230" i="13"/>
  <c r="BK225" i="13"/>
  <c r="J217" i="13"/>
  <c r="J209" i="13"/>
  <c r="J204" i="13"/>
  <c r="J199" i="13"/>
  <c r="J191" i="13"/>
  <c r="BK183" i="13"/>
  <c r="J175" i="13"/>
  <c r="BK167" i="13"/>
  <c r="BK162" i="13"/>
  <c r="BK157" i="13"/>
  <c r="BK152" i="13"/>
  <c r="BK151" i="13"/>
  <c r="BK146" i="13"/>
  <c r="BK141" i="13"/>
  <c r="J136" i="13"/>
  <c r="J130" i="13"/>
  <c r="J125" i="13"/>
  <c r="J120" i="13"/>
  <c r="BK115" i="13"/>
  <c r="J110" i="13"/>
  <c r="BK104" i="13"/>
  <c r="BK99" i="13"/>
  <c r="BK94" i="13"/>
  <c r="BK93" i="13"/>
  <c r="J88" i="13"/>
  <c r="BK144" i="14"/>
  <c r="J136" i="14"/>
  <c r="BK128" i="14"/>
  <c r="J123" i="14"/>
  <c r="BK115" i="14"/>
  <c r="BK107" i="14"/>
  <c r="BK99" i="14"/>
  <c r="BK93" i="14"/>
  <c r="BK88" i="14"/>
  <c r="J166" i="15"/>
  <c r="J158" i="15"/>
  <c r="BK150" i="15"/>
  <c r="BK142" i="15"/>
  <c r="BK134" i="15"/>
  <c r="BK129" i="15"/>
  <c r="BK121" i="15"/>
  <c r="BK113" i="15"/>
  <c r="J108" i="15"/>
  <c r="J104" i="15"/>
  <c r="BK99" i="15"/>
  <c r="J93" i="15"/>
  <c r="BK89" i="15"/>
  <c r="J133" i="16"/>
  <c r="BK129" i="16"/>
  <c r="BK124" i="16"/>
  <c r="J119" i="16"/>
  <c r="BK115" i="16"/>
  <c r="J107" i="16"/>
  <c r="J102" i="16"/>
  <c r="BK97" i="16"/>
  <c r="BK92" i="16"/>
  <c r="J122" i="16"/>
  <c r="J118" i="16"/>
  <c r="J113" i="16"/>
  <c r="BK110" i="16"/>
  <c r="J106" i="16"/>
  <c r="J103" i="16"/>
  <c r="J98" i="16"/>
  <c r="J92" i="16"/>
  <c r="J197" i="17"/>
  <c r="BK192" i="17"/>
  <c r="J190" i="17"/>
  <c r="BK185" i="17"/>
  <c r="J181" i="17"/>
  <c r="J177" i="17"/>
  <c r="J173" i="17"/>
  <c r="BK168" i="17"/>
  <c r="J163" i="17"/>
  <c r="J157" i="17"/>
  <c r="BK154" i="17"/>
  <c r="BK149" i="17"/>
  <c r="BK145" i="17"/>
  <c r="J141" i="17"/>
  <c r="J136" i="17"/>
  <c r="BK132" i="17"/>
  <c r="J131" i="17"/>
  <c r="BK128" i="17"/>
  <c r="BK126" i="17"/>
  <c r="BK124" i="17"/>
  <c r="BK120" i="17"/>
  <c r="J116" i="17"/>
  <c r="BK112" i="17"/>
  <c r="J106" i="17"/>
  <c r="BK102" i="17"/>
  <c r="BK99" i="17"/>
  <c r="J199" i="17"/>
  <c r="J196" i="17"/>
  <c r="BK188" i="17"/>
  <c r="J185" i="17"/>
  <c r="J175" i="17"/>
  <c r="BK173" i="17"/>
  <c r="J168" i="17"/>
  <c r="J162" i="17"/>
  <c r="BK157" i="17"/>
  <c r="J153" i="17"/>
  <c r="J148" i="17"/>
  <c r="J145" i="17"/>
  <c r="BK141" i="17"/>
  <c r="BK136" i="17"/>
  <c r="J122" i="17"/>
  <c r="BK119" i="17"/>
  <c r="BK117" i="17"/>
  <c r="J112" i="17"/>
  <c r="BK109" i="17"/>
  <c r="BK104" i="17"/>
  <c r="BK100" i="17"/>
  <c r="J161" i="18"/>
  <c r="J156" i="18"/>
  <c r="J151" i="18"/>
  <c r="BK146" i="18"/>
  <c r="BK141" i="18"/>
  <c r="J137" i="18"/>
  <c r="BK134" i="18"/>
  <c r="BK130" i="18"/>
  <c r="J126" i="18"/>
  <c r="BK122" i="18"/>
  <c r="BK117" i="18"/>
  <c r="BK108" i="18"/>
  <c r="BK102" i="18"/>
  <c r="BK92" i="18"/>
  <c r="BK161" i="18"/>
  <c r="BK155" i="18"/>
  <c r="BK148" i="18"/>
  <c r="BK144" i="18"/>
  <c r="BK139" i="18"/>
  <c r="J136" i="18"/>
  <c r="J132" i="18"/>
  <c r="J128" i="18"/>
  <c r="BK124" i="18"/>
  <c r="J120" i="18"/>
  <c r="BK114" i="18"/>
  <c r="J108" i="18"/>
  <c r="J102" i="18"/>
  <c r="BK94" i="18"/>
  <c r="BK264" i="19"/>
  <c r="BK251" i="19"/>
  <c r="BK240" i="19"/>
  <c r="J227" i="19"/>
  <c r="BK191" i="19"/>
  <c r="BK180" i="19"/>
  <c r="BK173" i="19"/>
  <c r="BK168" i="19"/>
  <c r="BK159" i="19"/>
  <c r="J157" i="19"/>
  <c r="BK154" i="19"/>
  <c r="BK151" i="19"/>
  <c r="BK147" i="19"/>
  <c r="J140" i="19"/>
  <c r="BK136" i="19"/>
  <c r="J133" i="19"/>
  <c r="BK128" i="19"/>
  <c r="BK124" i="19"/>
  <c r="J121" i="19"/>
  <c r="J110" i="19"/>
  <c r="BK104" i="19"/>
  <c r="BK272" i="19"/>
  <c r="J259" i="19"/>
  <c r="BK244" i="19"/>
  <c r="BK231" i="19"/>
  <c r="J208" i="19"/>
  <c r="BK182" i="19"/>
  <c r="BK172" i="19"/>
  <c r="BK167" i="19"/>
  <c r="BK163" i="19"/>
  <c r="BK157" i="19"/>
  <c r="J154" i="19"/>
  <c r="J150" i="19"/>
  <c r="J146" i="19"/>
  <c r="BK140" i="19"/>
  <c r="J135" i="19"/>
  <c r="J131" i="19"/>
  <c r="J129" i="19"/>
  <c r="J123" i="19"/>
  <c r="J120" i="19"/>
  <c r="BK114" i="19"/>
  <c r="BK112" i="19"/>
  <c r="BK107" i="19"/>
  <c r="J161" i="20"/>
  <c r="BK156" i="20"/>
  <c r="BK141" i="20"/>
  <c r="BK129" i="20"/>
  <c r="BK114" i="20"/>
  <c r="J102" i="20"/>
  <c r="BK159" i="20"/>
  <c r="J149" i="20"/>
  <c r="BK132" i="20"/>
  <c r="BK116" i="20"/>
  <c r="BK108" i="20"/>
  <c r="J95" i="20"/>
  <c r="BK303" i="2"/>
  <c r="BK277" i="2"/>
  <c r="BK253" i="2"/>
  <c r="J216" i="2"/>
  <c r="J204" i="2"/>
  <c r="BK177" i="2"/>
  <c r="BK144" i="2"/>
  <c r="J120" i="2"/>
  <c r="AS67" i="1"/>
  <c r="BK285" i="2"/>
  <c r="BK268" i="2"/>
  <c r="J228" i="2"/>
  <c r="J209" i="2"/>
  <c r="J187" i="2"/>
  <c r="BK164" i="2"/>
  <c r="J128" i="2"/>
  <c r="BK120" i="2"/>
  <c r="AS83" i="1"/>
  <c r="AS79" i="1"/>
  <c r="J406" i="3"/>
  <c r="BK399" i="3"/>
  <c r="BK392" i="3"/>
  <c r="BK371" i="3"/>
  <c r="J366" i="3"/>
  <c r="J357" i="3"/>
  <c r="BK346" i="3"/>
  <c r="J330" i="3"/>
  <c r="BK310" i="3"/>
  <c r="J304" i="3"/>
  <c r="BK290" i="3"/>
  <c r="BK278" i="3"/>
  <c r="J259" i="3"/>
  <c r="J249" i="3"/>
  <c r="J240" i="3"/>
  <c r="J216" i="3"/>
  <c r="BK188" i="3"/>
  <c r="J178" i="3"/>
  <c r="BK160" i="3"/>
  <c r="BK151" i="3"/>
  <c r="J149" i="3"/>
  <c r="J135" i="3"/>
  <c r="J127" i="3"/>
  <c r="J122" i="3"/>
  <c r="BK115" i="3"/>
  <c r="BK406" i="3"/>
  <c r="J392" i="3"/>
  <c r="BK366" i="3"/>
  <c r="J350" i="3"/>
  <c r="BK330" i="3"/>
  <c r="J310" i="3"/>
  <c r="BK300" i="3"/>
  <c r="BK286" i="3"/>
  <c r="BK262" i="3"/>
  <c r="J246" i="3"/>
  <c r="BK231" i="3"/>
  <c r="BK210" i="3"/>
  <c r="J192" i="3"/>
  <c r="J180" i="3"/>
  <c r="J167" i="3"/>
  <c r="J163" i="3"/>
  <c r="J169" i="4"/>
  <c r="J165" i="4"/>
  <c r="BK161" i="4"/>
  <c r="J157" i="4"/>
  <c r="J153" i="4"/>
  <c r="BK148" i="4"/>
  <c r="J143" i="4"/>
  <c r="J137" i="4"/>
  <c r="BK132" i="4"/>
  <c r="BK127" i="4"/>
  <c r="J118" i="4"/>
  <c r="BK113" i="4"/>
  <c r="BK108" i="4"/>
  <c r="J103" i="4"/>
  <c r="BK93" i="4"/>
  <c r="J166" i="4"/>
  <c r="BK162" i="4"/>
  <c r="BK158" i="4"/>
  <c r="J154" i="4"/>
  <c r="J150" i="4"/>
  <c r="BK142" i="4"/>
  <c r="BK137" i="4"/>
  <c r="BK134" i="4"/>
  <c r="J125" i="4"/>
  <c r="J119" i="4"/>
  <c r="BK114" i="4"/>
  <c r="J108" i="4"/>
  <c r="BK103" i="4"/>
  <c r="J93" i="4"/>
  <c r="J132" i="5"/>
  <c r="BK129" i="5"/>
  <c r="BK124" i="5"/>
  <c r="BK121" i="5"/>
  <c r="BK115" i="5"/>
  <c r="BK109" i="5"/>
  <c r="BK106" i="5"/>
  <c r="J100" i="5"/>
  <c r="BK93" i="5"/>
  <c r="BK132" i="5"/>
  <c r="J129" i="5"/>
  <c r="J124" i="5"/>
  <c r="J115" i="5"/>
  <c r="J111" i="5"/>
  <c r="J106" i="5"/>
  <c r="BK102" i="5"/>
  <c r="BK91" i="5"/>
  <c r="BK761" i="6"/>
  <c r="J743" i="6"/>
  <c r="BK727" i="6"/>
  <c r="BK715" i="6"/>
  <c r="BK707" i="6"/>
  <c r="BK683" i="6"/>
  <c r="J675" i="6"/>
  <c r="J651" i="6"/>
  <c r="BK633" i="6"/>
  <c r="J625" i="6"/>
  <c r="J609" i="6"/>
  <c r="BK594" i="6"/>
  <c r="BK572" i="6"/>
  <c r="BK549" i="6"/>
  <c r="J530" i="6"/>
  <c r="J499" i="6"/>
  <c r="J483" i="6"/>
  <c r="BK475" i="6"/>
  <c r="BK448" i="6"/>
  <c r="BK430" i="6"/>
  <c r="J402" i="6"/>
  <c r="J380" i="6"/>
  <c r="J366" i="6"/>
  <c r="J347" i="6"/>
  <c r="BK323" i="6"/>
  <c r="BK309" i="6"/>
  <c r="BK279" i="6"/>
  <c r="J259" i="6"/>
  <c r="BK242" i="6"/>
  <c r="J226" i="6"/>
  <c r="BK218" i="6"/>
  <c r="J193" i="6"/>
  <c r="BK185" i="6"/>
  <c r="BK173" i="6"/>
  <c r="BK139" i="6"/>
  <c r="BK123" i="6"/>
  <c r="J789" i="6"/>
  <c r="J785" i="6"/>
  <c r="J769" i="6"/>
  <c r="J757" i="6"/>
  <c r="BK735" i="6"/>
  <c r="J719" i="6"/>
  <c r="BK703" i="6"/>
  <c r="BK687" i="6"/>
  <c r="J671" i="6"/>
  <c r="BK655" i="6"/>
  <c r="BK637" i="6"/>
  <c r="BK621" i="6"/>
  <c r="BK605" i="6"/>
  <c r="J594" i="6"/>
  <c r="J578" i="6"/>
  <c r="J556" i="6"/>
  <c r="BK535" i="6"/>
  <c r="BK517" i="6"/>
  <c r="J495" i="6"/>
  <c r="J475" i="6"/>
  <c r="BK455" i="6"/>
  <c r="J430" i="6"/>
  <c r="BK393" i="6"/>
  <c r="J375" i="6"/>
  <c r="J357" i="6"/>
  <c r="BK347" i="6"/>
  <c r="J327" i="6"/>
  <c r="J309" i="6"/>
  <c r="J284" i="6"/>
  <c r="BK263" i="6"/>
  <c r="J238" i="6"/>
  <c r="BK222" i="6"/>
  <c r="J214" i="6"/>
  <c r="J197" i="6"/>
  <c r="J177" i="6"/>
  <c r="BK153" i="6"/>
  <c r="J123" i="6"/>
  <c r="J495" i="7"/>
  <c r="J482" i="7"/>
  <c r="BK466" i="7"/>
  <c r="J450" i="7"/>
  <c r="J434" i="7"/>
  <c r="J422" i="7"/>
  <c r="J406" i="7"/>
  <c r="BK390" i="7"/>
  <c r="BK374" i="7"/>
  <c r="BK354" i="7"/>
  <c r="BK337" i="7"/>
  <c r="BK319" i="7"/>
  <c r="BK301" i="7"/>
  <c r="J286" i="7"/>
  <c r="J269" i="7"/>
  <c r="J249" i="7"/>
  <c r="BK233" i="7"/>
  <c r="J212" i="7"/>
  <c r="BK183" i="7"/>
  <c r="BK170" i="7"/>
  <c r="J162" i="7"/>
  <c r="J136" i="7"/>
  <c r="J112" i="7"/>
  <c r="BK104" i="7"/>
  <c r="J466" i="7"/>
  <c r="BK454" i="7"/>
  <c r="BK438" i="7"/>
  <c r="J418" i="7"/>
  <c r="BK414" i="7"/>
  <c r="J398" i="7"/>
  <c r="J382" i="7"/>
  <c r="BK358" i="7"/>
  <c r="BK341" i="7"/>
  <c r="BK323" i="7"/>
  <c r="BK315" i="7"/>
  <c r="J293" i="7"/>
  <c r="J282" i="7"/>
  <c r="J265" i="7"/>
  <c r="BK249" i="7"/>
  <c r="J233" i="7"/>
  <c r="BK193" i="7"/>
  <c r="BK174" i="7"/>
  <c r="J166" i="7"/>
  <c r="J148" i="7"/>
  <c r="J122" i="7"/>
  <c r="J108" i="7"/>
  <c r="J156" i="8"/>
  <c r="BK155" i="8"/>
  <c r="BK153" i="8"/>
  <c r="BK150" i="8"/>
  <c r="BK148" i="8"/>
  <c r="BK146" i="8"/>
  <c r="BK143" i="8"/>
  <c r="BK141" i="8"/>
  <c r="BK140" i="8"/>
  <c r="BK138" i="8"/>
  <c r="BK134" i="8"/>
  <c r="BK131" i="8"/>
  <c r="BK128" i="8"/>
  <c r="BK127" i="8"/>
  <c r="BK124" i="8"/>
  <c r="BK122" i="8"/>
  <c r="BK120" i="8"/>
  <c r="BK118" i="8"/>
  <c r="J116" i="8"/>
  <c r="BK114" i="8"/>
  <c r="BK112" i="8"/>
  <c r="BK110" i="8"/>
  <c r="J109" i="8"/>
  <c r="J108" i="8"/>
  <c r="J106" i="8"/>
  <c r="J103" i="8"/>
  <c r="J96" i="8"/>
  <c r="J94" i="8"/>
  <c r="J92" i="8"/>
  <c r="J216" i="9"/>
  <c r="J208" i="9"/>
  <c r="J200" i="9"/>
  <c r="J195" i="9"/>
  <c r="BK187" i="9"/>
  <c r="J179" i="9"/>
  <c r="J174" i="9"/>
  <c r="J165" i="9"/>
  <c r="BK160" i="9"/>
  <c r="BK152" i="9"/>
  <c r="BK144" i="9"/>
  <c r="BK135" i="9"/>
  <c r="J129" i="9"/>
  <c r="BK124" i="9"/>
  <c r="J119" i="9"/>
  <c r="J114" i="9"/>
  <c r="BK109" i="9"/>
  <c r="J104" i="9"/>
  <c r="BK99" i="9"/>
  <c r="BK98" i="9"/>
  <c r="J89" i="9"/>
  <c r="BK88" i="9"/>
  <c r="J159" i="10"/>
  <c r="BK151" i="10"/>
  <c r="J146" i="10"/>
  <c r="J134" i="10"/>
  <c r="J129" i="10"/>
  <c r="BK121" i="10"/>
  <c r="BK116" i="10"/>
  <c r="BK108" i="10"/>
  <c r="J100" i="10"/>
  <c r="BK95" i="10"/>
  <c r="BK94" i="10"/>
  <c r="J174" i="11"/>
  <c r="BK158" i="11"/>
  <c r="J141" i="11"/>
  <c r="J125" i="11"/>
  <c r="J113" i="11"/>
  <c r="BK100" i="11"/>
  <c r="BK88" i="11"/>
  <c r="J170" i="11"/>
  <c r="J154" i="11"/>
  <c r="BK137" i="11"/>
  <c r="J117" i="11"/>
  <c r="J100" i="11"/>
  <c r="J89" i="11"/>
  <c r="J124" i="12"/>
  <c r="BK111" i="12"/>
  <c r="J101" i="12"/>
  <c r="BK95" i="12"/>
  <c r="J119" i="12"/>
  <c r="BK106" i="12"/>
  <c r="BK101" i="12"/>
  <c r="J95" i="12"/>
  <c r="BK242" i="13"/>
  <c r="BK234" i="13"/>
  <c r="J226" i="13"/>
  <c r="J221" i="13"/>
  <c r="BK213" i="13"/>
  <c r="BK204" i="13"/>
  <c r="BK199" i="13"/>
  <c r="BK191" i="13"/>
  <c r="J183" i="13"/>
  <c r="BK175" i="13"/>
  <c r="J167" i="13"/>
  <c r="J162" i="13"/>
  <c r="J157" i="13"/>
  <c r="J152" i="13"/>
  <c r="BK147" i="13"/>
  <c r="J142" i="13"/>
  <c r="BK137" i="13"/>
  <c r="BK134" i="13"/>
  <c r="BK129" i="13"/>
  <c r="J124" i="13"/>
  <c r="J119" i="13"/>
  <c r="BK114" i="13"/>
  <c r="BK109" i="13"/>
  <c r="BK103" i="13"/>
  <c r="J99" i="13"/>
  <c r="J94" i="13"/>
  <c r="J89" i="13"/>
  <c r="J148" i="14"/>
  <c r="J140" i="14"/>
  <c r="J132" i="14"/>
  <c r="BK124" i="14"/>
  <c r="BK119" i="14"/>
  <c r="J107" i="14"/>
  <c r="J99" i="14"/>
  <c r="J94" i="14"/>
  <c r="J93" i="14"/>
  <c r="J88" i="14"/>
  <c r="BK166" i="15"/>
  <c r="BK158" i="15"/>
  <c r="J150" i="15"/>
  <c r="J142" i="15"/>
  <c r="J134" i="15"/>
  <c r="J129" i="15"/>
  <c r="J117" i="15"/>
  <c r="J109" i="15"/>
  <c r="BK104" i="15"/>
  <c r="J99" i="15"/>
  <c r="J98" i="15"/>
  <c r="BK93" i="15"/>
  <c r="J88" i="15"/>
  <c r="BK131" i="16"/>
  <c r="J127" i="16"/>
  <c r="BK122" i="16"/>
  <c r="BK118" i="16"/>
  <c r="J111" i="16"/>
  <c r="J108" i="16"/>
  <c r="BK101" i="16"/>
  <c r="BK96" i="16"/>
  <c r="J134" i="16"/>
  <c r="J132" i="16"/>
  <c r="J129" i="16"/>
  <c r="BK127" i="16"/>
  <c r="J124" i="16"/>
  <c r="BK119" i="16"/>
  <c r="J115" i="16"/>
  <c r="J109" i="16"/>
  <c r="BK105" i="16"/>
  <c r="BK102" i="16"/>
  <c r="J97" i="16"/>
  <c r="BK93" i="16"/>
  <c r="J195" i="17"/>
  <c r="J192" i="17"/>
  <c r="BK189" i="17"/>
  <c r="J186" i="17"/>
  <c r="BK181" i="17"/>
  <c r="J176" i="17"/>
  <c r="J172" i="17"/>
  <c r="BK165" i="17"/>
  <c r="BK162" i="17"/>
  <c r="BK158" i="17"/>
  <c r="BK153" i="17"/>
  <c r="J150" i="17"/>
  <c r="J146" i="17"/>
  <c r="BK140" i="17"/>
  <c r="J137" i="17"/>
  <c r="J134" i="17"/>
  <c r="J132" i="17"/>
  <c r="BK130" i="17"/>
  <c r="J128" i="17"/>
  <c r="J125" i="17"/>
  <c r="J121" i="17"/>
  <c r="J117" i="17"/>
  <c r="J113" i="17"/>
  <c r="J110" i="17"/>
  <c r="J105" i="17"/>
  <c r="BK101" i="17"/>
  <c r="BK196" i="17"/>
  <c r="J189" i="17"/>
  <c r="J184" i="17"/>
  <c r="BK183" i="17"/>
  <c r="J174" i="17"/>
  <c r="BK172" i="17"/>
  <c r="BK161" i="17"/>
  <c r="J158" i="17"/>
  <c r="J154" i="17"/>
  <c r="J149" i="17"/>
  <c r="J144" i="17"/>
  <c r="J140" i="17"/>
  <c r="BK137" i="17"/>
  <c r="J123" i="17"/>
  <c r="J118" i="17"/>
  <c r="BK114" i="17"/>
  <c r="BK110" i="17"/>
  <c r="BK105" i="17"/>
  <c r="J101" i="17"/>
  <c r="J98" i="17"/>
  <c r="BK152" i="18"/>
  <c r="J150" i="18"/>
  <c r="J148" i="18"/>
  <c r="BK145" i="18"/>
  <c r="J140" i="18"/>
  <c r="J135" i="18"/>
  <c r="J131" i="18"/>
  <c r="J129" i="18"/>
  <c r="BK125" i="18"/>
  <c r="BK121" i="18"/>
  <c r="BK115" i="18"/>
  <c r="J110" i="18"/>
  <c r="J100" i="18"/>
  <c r="J96" i="18"/>
  <c r="J162" i="18"/>
  <c r="BK158" i="18"/>
  <c r="BK154" i="18"/>
  <c r="BK150" i="18"/>
  <c r="J145" i="18"/>
  <c r="J141" i="18"/>
  <c r="BK135" i="18"/>
  <c r="BK131" i="18"/>
  <c r="J127" i="18"/>
  <c r="J125" i="18"/>
  <c r="J121" i="18"/>
  <c r="J115" i="18"/>
  <c r="BK110" i="18"/>
  <c r="BK104" i="18"/>
  <c r="BK96" i="18"/>
  <c r="J268" i="19"/>
  <c r="J254" i="19"/>
  <c r="BK242" i="19"/>
  <c r="J231" i="19"/>
  <c r="J215" i="19"/>
  <c r="BK186" i="19"/>
  <c r="J172" i="19"/>
  <c r="BK169" i="19"/>
  <c r="J165" i="19"/>
  <c r="BK161" i="19"/>
  <c r="BK152" i="19"/>
  <c r="BK148" i="19"/>
  <c r="BK142" i="19"/>
  <c r="BK137" i="19"/>
  <c r="BK132" i="19"/>
  <c r="BK130" i="19"/>
  <c r="BK127" i="19"/>
  <c r="J122" i="19"/>
  <c r="BK117" i="19"/>
  <c r="J114" i="19"/>
  <c r="J112" i="19"/>
  <c r="J105" i="19"/>
  <c r="BK276" i="19"/>
  <c r="BK268" i="19"/>
  <c r="BK254" i="19"/>
  <c r="J242" i="19"/>
  <c r="J233" i="19"/>
  <c r="BK215" i="19"/>
  <c r="J186" i="19"/>
  <c r="J173" i="19"/>
  <c r="J169" i="19"/>
  <c r="BK165" i="19"/>
  <c r="J161" i="19"/>
  <c r="BK155" i="19"/>
  <c r="J151" i="19"/>
  <c r="J147" i="19"/>
  <c r="J142" i="19"/>
  <c r="J137" i="19"/>
  <c r="BK133" i="19"/>
  <c r="J130" i="19"/>
  <c r="BK125" i="19"/>
  <c r="J124" i="19"/>
  <c r="BK118" i="19"/>
  <c r="BK110" i="19"/>
  <c r="J108" i="19"/>
  <c r="BK105" i="19"/>
  <c r="BK162" i="20"/>
  <c r="J153" i="20"/>
  <c r="J138" i="20"/>
  <c r="BK121" i="20"/>
  <c r="J108" i="20"/>
  <c r="J105" i="20"/>
  <c r="BK161" i="20"/>
  <c r="BK153" i="20"/>
  <c r="J141" i="20"/>
  <c r="J129" i="20"/>
  <c r="BK111" i="20"/>
  <c r="BK98" i="20"/>
  <c r="P225" i="3" l="1"/>
  <c r="P87" i="11"/>
  <c r="P86" i="11" s="1"/>
  <c r="AU72" i="1" s="1"/>
  <c r="P291" i="2"/>
  <c r="P290" i="2"/>
  <c r="T291" i="2"/>
  <c r="T290" i="2"/>
  <c r="P159" i="6"/>
  <c r="T159" i="6"/>
  <c r="P211" i="7"/>
  <c r="R211" i="7"/>
  <c r="R291" i="2"/>
  <c r="R290" i="2"/>
  <c r="R159" i="6"/>
  <c r="T211" i="7"/>
  <c r="P96" i="2"/>
  <c r="R96" i="2"/>
  <c r="P203" i="2"/>
  <c r="R203" i="2"/>
  <c r="BK227" i="2"/>
  <c r="J227" i="2" s="1"/>
  <c r="J68" i="2" s="1"/>
  <c r="R227" i="2"/>
  <c r="R226" i="2" s="1"/>
  <c r="BK280" i="2"/>
  <c r="J280" i="2" s="1"/>
  <c r="J69" i="2" s="1"/>
  <c r="R280" i="2"/>
  <c r="BK155" i="3"/>
  <c r="J155" i="3" s="1"/>
  <c r="J66" i="3" s="1"/>
  <c r="R155" i="3"/>
  <c r="R106" i="3"/>
  <c r="BK179" i="3"/>
  <c r="J179" i="3" s="1"/>
  <c r="J67" i="3" s="1"/>
  <c r="R179" i="3"/>
  <c r="P195" i="3"/>
  <c r="P187" i="3"/>
  <c r="T195" i="3"/>
  <c r="T187" i="3"/>
  <c r="BK239" i="3"/>
  <c r="J239" i="3" s="1"/>
  <c r="J74" i="3" s="1"/>
  <c r="R239" i="3"/>
  <c r="BK261" i="3"/>
  <c r="J261" i="3" s="1"/>
  <c r="J75" i="3" s="1"/>
  <c r="T261" i="3"/>
  <c r="P292" i="3"/>
  <c r="R292" i="3"/>
  <c r="P299" i="3"/>
  <c r="T299" i="3"/>
  <c r="P329" i="3"/>
  <c r="R329" i="3"/>
  <c r="BK345" i="3"/>
  <c r="J345" i="3" s="1"/>
  <c r="J79" i="3" s="1"/>
  <c r="T345" i="3"/>
  <c r="P356" i="3"/>
  <c r="T356" i="3"/>
  <c r="P368" i="3"/>
  <c r="T368" i="3"/>
  <c r="BK373" i="3"/>
  <c r="J373" i="3" s="1"/>
  <c r="J82" i="3" s="1"/>
  <c r="T373" i="3"/>
  <c r="P92" i="4"/>
  <c r="R92" i="4"/>
  <c r="BK102" i="4"/>
  <c r="J102" i="4" s="1"/>
  <c r="J65" i="4" s="1"/>
  <c r="T102" i="4"/>
  <c r="BK139" i="4"/>
  <c r="J139" i="4" s="1"/>
  <c r="J67" i="4" s="1"/>
  <c r="R139" i="4"/>
  <c r="P171" i="4"/>
  <c r="R171" i="4"/>
  <c r="P90" i="5"/>
  <c r="T90" i="5"/>
  <c r="P99" i="5"/>
  <c r="T99" i="5"/>
  <c r="BK116" i="5"/>
  <c r="J116" i="5" s="1"/>
  <c r="J66" i="5" s="1"/>
  <c r="T116" i="5"/>
  <c r="BK110" i="6"/>
  <c r="J110" i="6"/>
  <c r="J64" i="6" s="1"/>
  <c r="R110" i="6"/>
  <c r="BK172" i="6"/>
  <c r="J172" i="6"/>
  <c r="J66" i="6" s="1"/>
  <c r="R172" i="6"/>
  <c r="BK213" i="6"/>
  <c r="J213" i="6"/>
  <c r="J67" i="6" s="1"/>
  <c r="R213" i="6"/>
  <c r="BK254" i="6"/>
  <c r="J254" i="6"/>
  <c r="J68" i="6" s="1"/>
  <c r="R254" i="6"/>
  <c r="BK283" i="6"/>
  <c r="J283" i="6"/>
  <c r="J69" i="6" s="1"/>
  <c r="R283" i="6"/>
  <c r="BK296" i="6"/>
  <c r="J296" i="6"/>
  <c r="J70" i="6" s="1"/>
  <c r="R296" i="6"/>
  <c r="BK322" i="6"/>
  <c r="J322" i="6"/>
  <c r="J72" i="6" s="1"/>
  <c r="T322" i="6"/>
  <c r="BK340" i="6"/>
  <c r="J340" i="6"/>
  <c r="J74" i="6" s="1"/>
  <c r="T340" i="6"/>
  <c r="P365" i="6"/>
  <c r="T365" i="6"/>
  <c r="BK379" i="6"/>
  <c r="J379" i="6"/>
  <c r="J77" i="6"/>
  <c r="T379" i="6"/>
  <c r="BK388" i="6"/>
  <c r="J388" i="6"/>
  <c r="J78" i="6" s="1"/>
  <c r="T388" i="6"/>
  <c r="P401" i="6"/>
  <c r="R401" i="6"/>
  <c r="BK462" i="6"/>
  <c r="J462" i="6"/>
  <c r="J80" i="6" s="1"/>
  <c r="R462" i="6"/>
  <c r="BK525" i="6"/>
  <c r="J525" i="6"/>
  <c r="J81" i="6" s="1"/>
  <c r="P525" i="6"/>
  <c r="T525" i="6"/>
  <c r="BK555" i="6"/>
  <c r="J555" i="6" s="1"/>
  <c r="J86" i="6" s="1"/>
  <c r="P555" i="6"/>
  <c r="T555" i="6"/>
  <c r="P571" i="6"/>
  <c r="T571" i="6"/>
  <c r="P103" i="7"/>
  <c r="R103" i="7"/>
  <c r="P135" i="7"/>
  <c r="T135" i="7"/>
  <c r="BK152" i="7"/>
  <c r="J152" i="7"/>
  <c r="J67" i="7"/>
  <c r="R152" i="7"/>
  <c r="BK161" i="7"/>
  <c r="J161" i="7"/>
  <c r="J68" i="7" s="1"/>
  <c r="R161" i="7"/>
  <c r="BK178" i="7"/>
  <c r="J178" i="7"/>
  <c r="J69" i="7"/>
  <c r="R178" i="7"/>
  <c r="BK228" i="7"/>
  <c r="J228" i="7"/>
  <c r="J75" i="7" s="1"/>
  <c r="R228" i="7"/>
  <c r="BK273" i="7"/>
  <c r="J273" i="7" s="1"/>
  <c r="J76" i="7" s="1"/>
  <c r="R273" i="7"/>
  <c r="BK340" i="7"/>
  <c r="J340" i="7"/>
  <c r="J79" i="7" s="1"/>
  <c r="P340" i="7"/>
  <c r="T340" i="7"/>
  <c r="P349" i="7"/>
  <c r="R349" i="7"/>
  <c r="P90" i="8"/>
  <c r="T90" i="8"/>
  <c r="P101" i="8"/>
  <c r="T101" i="8"/>
  <c r="P126" i="8"/>
  <c r="R126" i="8"/>
  <c r="BK145" i="8"/>
  <c r="J145" i="8"/>
  <c r="J67" i="8" s="1"/>
  <c r="T145" i="8"/>
  <c r="BK87" i="9"/>
  <c r="J87" i="9" s="1"/>
  <c r="J64" i="9" s="1"/>
  <c r="R87" i="9"/>
  <c r="R86" i="9"/>
  <c r="P87" i="10"/>
  <c r="P86" i="10" s="1"/>
  <c r="AU71" i="1" s="1"/>
  <c r="T87" i="10"/>
  <c r="T86" i="10" s="1"/>
  <c r="BK87" i="11"/>
  <c r="J87" i="11" s="1"/>
  <c r="J64" i="11" s="1"/>
  <c r="T87" i="11"/>
  <c r="T86" i="11" s="1"/>
  <c r="P87" i="12"/>
  <c r="P86" i="12"/>
  <c r="AU73" i="1" s="1"/>
  <c r="R87" i="12"/>
  <c r="R86" i="12" s="1"/>
  <c r="P87" i="13"/>
  <c r="P86" i="13" s="1"/>
  <c r="AU74" i="1" s="1"/>
  <c r="R87" i="13"/>
  <c r="R86" i="13"/>
  <c r="P87" i="14"/>
  <c r="P86" i="14"/>
  <c r="AU75" i="1" s="1"/>
  <c r="T87" i="14"/>
  <c r="T86" i="14" s="1"/>
  <c r="BK87" i="15"/>
  <c r="BK86" i="15"/>
  <c r="J86" i="15"/>
  <c r="R87" i="15"/>
  <c r="R86" i="15"/>
  <c r="P91" i="16"/>
  <c r="R91" i="16"/>
  <c r="P95" i="16"/>
  <c r="R95" i="16"/>
  <c r="P100" i="16"/>
  <c r="R100" i="16"/>
  <c r="BK114" i="16"/>
  <c r="J114" i="16"/>
  <c r="J67" i="16" s="1"/>
  <c r="T114" i="16"/>
  <c r="P123" i="16"/>
  <c r="R123" i="16"/>
  <c r="BK96" i="17"/>
  <c r="J96" i="17"/>
  <c r="J64" i="17" s="1"/>
  <c r="R96" i="17"/>
  <c r="P107" i="17"/>
  <c r="R107" i="17"/>
  <c r="P127" i="17"/>
  <c r="R127" i="17"/>
  <c r="BK159" i="17"/>
  <c r="J159" i="17"/>
  <c r="J67" i="17" s="1"/>
  <c r="T159" i="17"/>
  <c r="BK167" i="17"/>
  <c r="J167" i="17"/>
  <c r="J69" i="17" s="1"/>
  <c r="P167" i="17"/>
  <c r="R167" i="17"/>
  <c r="P171" i="17"/>
  <c r="T171" i="17"/>
  <c r="P182" i="17"/>
  <c r="T182" i="17"/>
  <c r="P194" i="17"/>
  <c r="T194" i="17"/>
  <c r="P91" i="18"/>
  <c r="R91" i="18"/>
  <c r="BK109" i="18"/>
  <c r="J109" i="18" s="1"/>
  <c r="J65" i="18" s="1"/>
  <c r="R109" i="18"/>
  <c r="BK112" i="18"/>
  <c r="J112" i="18" s="1"/>
  <c r="J66" i="18" s="1"/>
  <c r="R112" i="18"/>
  <c r="BK147" i="18"/>
  <c r="J147" i="18" s="1"/>
  <c r="J67" i="18" s="1"/>
  <c r="T147" i="18"/>
  <c r="P153" i="18"/>
  <c r="T153" i="18"/>
  <c r="BK101" i="19"/>
  <c r="J101" i="19"/>
  <c r="J64" i="19"/>
  <c r="R101" i="19"/>
  <c r="P106" i="19"/>
  <c r="T106" i="19"/>
  <c r="P111" i="19"/>
  <c r="T111" i="19"/>
  <c r="P115" i="19"/>
  <c r="T115" i="19"/>
  <c r="P119" i="19"/>
  <c r="T119" i="19"/>
  <c r="P141" i="19"/>
  <c r="T141" i="19"/>
  <c r="P145" i="19"/>
  <c r="R145" i="19"/>
  <c r="BK160" i="19"/>
  <c r="J160" i="19"/>
  <c r="J71" i="19"/>
  <c r="T160" i="19"/>
  <c r="P166" i="19"/>
  <c r="T166" i="19"/>
  <c r="P175" i="19"/>
  <c r="R175" i="19"/>
  <c r="P235" i="19"/>
  <c r="T235" i="19"/>
  <c r="P246" i="19"/>
  <c r="T246" i="19"/>
  <c r="BK258" i="19"/>
  <c r="J258" i="19" s="1"/>
  <c r="J77" i="19" s="1"/>
  <c r="T258" i="19"/>
  <c r="BK96" i="2"/>
  <c r="J96" i="2" s="1"/>
  <c r="J65" i="2" s="1"/>
  <c r="T96" i="2"/>
  <c r="BK203" i="2"/>
  <c r="J203" i="2" s="1"/>
  <c r="J66" i="2" s="1"/>
  <c r="T203" i="2"/>
  <c r="P227" i="2"/>
  <c r="P226" i="2"/>
  <c r="T227" i="2"/>
  <c r="T226" i="2" s="1"/>
  <c r="P280" i="2"/>
  <c r="T280" i="2"/>
  <c r="P155" i="3"/>
  <c r="P106" i="3" s="1"/>
  <c r="T155" i="3"/>
  <c r="T106" i="3"/>
  <c r="P179" i="3"/>
  <c r="T179" i="3"/>
  <c r="BK195" i="3"/>
  <c r="J195" i="3" s="1"/>
  <c r="J69" i="3" s="1"/>
  <c r="R195" i="3"/>
  <c r="R187" i="3" s="1"/>
  <c r="P239" i="3"/>
  <c r="T239" i="3"/>
  <c r="P261" i="3"/>
  <c r="R261" i="3"/>
  <c r="BK292" i="3"/>
  <c r="J292" i="3" s="1"/>
  <c r="J76" i="3" s="1"/>
  <c r="T292" i="3"/>
  <c r="BK299" i="3"/>
  <c r="J299" i="3" s="1"/>
  <c r="J77" i="3" s="1"/>
  <c r="R299" i="3"/>
  <c r="BK329" i="3"/>
  <c r="J329" i="3" s="1"/>
  <c r="J78" i="3" s="1"/>
  <c r="T329" i="3"/>
  <c r="P345" i="3"/>
  <c r="R345" i="3"/>
  <c r="BK356" i="3"/>
  <c r="J356" i="3" s="1"/>
  <c r="J80" i="3" s="1"/>
  <c r="R356" i="3"/>
  <c r="BK368" i="3"/>
  <c r="J368" i="3" s="1"/>
  <c r="J81" i="3" s="1"/>
  <c r="R368" i="3"/>
  <c r="P373" i="3"/>
  <c r="R373" i="3"/>
  <c r="BK92" i="4"/>
  <c r="J92" i="4" s="1"/>
  <c r="J64" i="4" s="1"/>
  <c r="T92" i="4"/>
  <c r="P102" i="4"/>
  <c r="R102" i="4"/>
  <c r="P139" i="4"/>
  <c r="T139" i="4"/>
  <c r="BK171" i="4"/>
  <c r="J171" i="4" s="1"/>
  <c r="J69" i="4" s="1"/>
  <c r="T171" i="4"/>
  <c r="BK90" i="5"/>
  <c r="J90" i="5" s="1"/>
  <c r="J64" i="5" s="1"/>
  <c r="R90" i="5"/>
  <c r="BK99" i="5"/>
  <c r="J99" i="5" s="1"/>
  <c r="J65" i="5" s="1"/>
  <c r="R99" i="5"/>
  <c r="P116" i="5"/>
  <c r="R116" i="5"/>
  <c r="P110" i="6"/>
  <c r="T110" i="6"/>
  <c r="P172" i="6"/>
  <c r="T172" i="6"/>
  <c r="P213" i="6"/>
  <c r="T213" i="6"/>
  <c r="P254" i="6"/>
  <c r="T254" i="6"/>
  <c r="P283" i="6"/>
  <c r="T283" i="6"/>
  <c r="P296" i="6"/>
  <c r="T296" i="6"/>
  <c r="P322" i="6"/>
  <c r="R322" i="6"/>
  <c r="P340" i="6"/>
  <c r="R340" i="6"/>
  <c r="BK365" i="6"/>
  <c r="J365" i="6" s="1"/>
  <c r="J75" i="6" s="1"/>
  <c r="R365" i="6"/>
  <c r="P379" i="6"/>
  <c r="R379" i="6"/>
  <c r="P388" i="6"/>
  <c r="R388" i="6"/>
  <c r="BK401" i="6"/>
  <c r="J401" i="6" s="1"/>
  <c r="J79" i="6" s="1"/>
  <c r="T401" i="6"/>
  <c r="P462" i="6"/>
  <c r="T462" i="6"/>
  <c r="R525" i="6"/>
  <c r="R555" i="6"/>
  <c r="BK571" i="6"/>
  <c r="J571" i="6" s="1"/>
  <c r="J87" i="6" s="1"/>
  <c r="R571" i="6"/>
  <c r="BK103" i="7"/>
  <c r="J103" i="7" s="1"/>
  <c r="J64" i="7" s="1"/>
  <c r="T103" i="7"/>
  <c r="BK135" i="7"/>
  <c r="J135" i="7" s="1"/>
  <c r="J66" i="7" s="1"/>
  <c r="R135" i="7"/>
  <c r="P152" i="7"/>
  <c r="T152" i="7"/>
  <c r="P161" i="7"/>
  <c r="T161" i="7"/>
  <c r="P178" i="7"/>
  <c r="T178" i="7"/>
  <c r="P228" i="7"/>
  <c r="T228" i="7"/>
  <c r="P273" i="7"/>
  <c r="T273" i="7"/>
  <c r="R340" i="7"/>
  <c r="BK349" i="7"/>
  <c r="J349" i="7" s="1"/>
  <c r="J80" i="7" s="1"/>
  <c r="T349" i="7"/>
  <c r="BK90" i="8"/>
  <c r="J90" i="8" s="1"/>
  <c r="J64" i="8" s="1"/>
  <c r="R90" i="8"/>
  <c r="BK101" i="8"/>
  <c r="J101" i="8" s="1"/>
  <c r="J65" i="8" s="1"/>
  <c r="R101" i="8"/>
  <c r="BK126" i="8"/>
  <c r="J126" i="8" s="1"/>
  <c r="J66" i="8" s="1"/>
  <c r="T126" i="8"/>
  <c r="P145" i="8"/>
  <c r="R145" i="8"/>
  <c r="P87" i="9"/>
  <c r="P86" i="9" s="1"/>
  <c r="AU70" i="1" s="1"/>
  <c r="T87" i="9"/>
  <c r="T86" i="9" s="1"/>
  <c r="BK87" i="10"/>
  <c r="J87" i="10"/>
  <c r="J64" i="10" s="1"/>
  <c r="R87" i="10"/>
  <c r="R86" i="10" s="1"/>
  <c r="R87" i="11"/>
  <c r="R86" i="11" s="1"/>
  <c r="BK87" i="12"/>
  <c r="J87" i="12"/>
  <c r="J64" i="12"/>
  <c r="T87" i="12"/>
  <c r="T86" i="12" s="1"/>
  <c r="BK87" i="13"/>
  <c r="J87" i="13"/>
  <c r="J64" i="13" s="1"/>
  <c r="T87" i="13"/>
  <c r="T86" i="13"/>
  <c r="BK87" i="14"/>
  <c r="J87" i="14" s="1"/>
  <c r="J64" i="14" s="1"/>
  <c r="R87" i="14"/>
  <c r="R86" i="14"/>
  <c r="P87" i="15"/>
  <c r="P86" i="15" s="1"/>
  <c r="AU76" i="1" s="1"/>
  <c r="T87" i="15"/>
  <c r="T86" i="15" s="1"/>
  <c r="BK91" i="16"/>
  <c r="J91" i="16"/>
  <c r="J64" i="16"/>
  <c r="T91" i="16"/>
  <c r="BK95" i="16"/>
  <c r="J95" i="16"/>
  <c r="J65" i="16"/>
  <c r="T95" i="16"/>
  <c r="BK100" i="16"/>
  <c r="J100" i="16"/>
  <c r="J66" i="16"/>
  <c r="T100" i="16"/>
  <c r="P114" i="16"/>
  <c r="R114" i="16"/>
  <c r="BK123" i="16"/>
  <c r="J123" i="16" s="1"/>
  <c r="J68" i="16" s="1"/>
  <c r="T123" i="16"/>
  <c r="P96" i="17"/>
  <c r="T96" i="17"/>
  <c r="BK107" i="17"/>
  <c r="J107" i="17"/>
  <c r="J65" i="17"/>
  <c r="T107" i="17"/>
  <c r="BK127" i="17"/>
  <c r="J127" i="17"/>
  <c r="J66" i="17"/>
  <c r="T127" i="17"/>
  <c r="P159" i="17"/>
  <c r="R159" i="17"/>
  <c r="T167" i="17"/>
  <c r="T166" i="17" s="1"/>
  <c r="BK171" i="17"/>
  <c r="J171" i="17"/>
  <c r="J70" i="17"/>
  <c r="R171" i="17"/>
  <c r="BK182" i="17"/>
  <c r="J182" i="17"/>
  <c r="J72" i="17"/>
  <c r="R182" i="17"/>
  <c r="BK194" i="17"/>
  <c r="J194" i="17"/>
  <c r="J73" i="17"/>
  <c r="R194" i="17"/>
  <c r="BK91" i="18"/>
  <c r="J91" i="18"/>
  <c r="J64" i="18"/>
  <c r="T91" i="18"/>
  <c r="P109" i="18"/>
  <c r="T109" i="18"/>
  <c r="P112" i="18"/>
  <c r="T112" i="18"/>
  <c r="P147" i="18"/>
  <c r="R147" i="18"/>
  <c r="BK153" i="18"/>
  <c r="J153" i="18" s="1"/>
  <c r="J68" i="18" s="1"/>
  <c r="R153" i="18"/>
  <c r="P101" i="19"/>
  <c r="T101" i="19"/>
  <c r="BK106" i="19"/>
  <c r="J106" i="19"/>
  <c r="J65" i="19"/>
  <c r="R106" i="19"/>
  <c r="BK111" i="19"/>
  <c r="J111" i="19"/>
  <c r="J66" i="19"/>
  <c r="R111" i="19"/>
  <c r="BK115" i="19"/>
  <c r="J115" i="19"/>
  <c r="J67" i="19"/>
  <c r="R115" i="19"/>
  <c r="BK119" i="19"/>
  <c r="J119" i="19" s="1"/>
  <c r="J68" i="19" s="1"/>
  <c r="R119" i="19"/>
  <c r="BK141" i="19"/>
  <c r="J141" i="19"/>
  <c r="J69" i="19"/>
  <c r="R141" i="19"/>
  <c r="BK145" i="19"/>
  <c r="J145" i="19" s="1"/>
  <c r="J70" i="19" s="1"/>
  <c r="T145" i="19"/>
  <c r="P160" i="19"/>
  <c r="R160" i="19"/>
  <c r="BK166" i="19"/>
  <c r="J166" i="19" s="1"/>
  <c r="J72" i="19" s="1"/>
  <c r="R166" i="19"/>
  <c r="BK175" i="19"/>
  <c r="J175" i="19" s="1"/>
  <c r="J74" i="19" s="1"/>
  <c r="T175" i="19"/>
  <c r="BK235" i="19"/>
  <c r="J235" i="19" s="1"/>
  <c r="J75" i="19" s="1"/>
  <c r="R235" i="19"/>
  <c r="BK246" i="19"/>
  <c r="J246" i="19" s="1"/>
  <c r="J76" i="19" s="1"/>
  <c r="R246" i="19"/>
  <c r="P258" i="19"/>
  <c r="R258" i="19"/>
  <c r="BK94" i="20"/>
  <c r="J94" i="20" s="1"/>
  <c r="J65" i="20" s="1"/>
  <c r="P94" i="20"/>
  <c r="R94" i="20"/>
  <c r="T94" i="20"/>
  <c r="BK120" i="20"/>
  <c r="J120" i="20" s="1"/>
  <c r="J67" i="20" s="1"/>
  <c r="P120" i="20"/>
  <c r="R120" i="20"/>
  <c r="T120" i="20"/>
  <c r="BK131" i="20"/>
  <c r="J131" i="20"/>
  <c r="J68" i="20"/>
  <c r="P131" i="20"/>
  <c r="R131" i="20"/>
  <c r="T131" i="20"/>
  <c r="BK140" i="20"/>
  <c r="J140" i="20" s="1"/>
  <c r="J69" i="20" s="1"/>
  <c r="P140" i="20"/>
  <c r="R140" i="20"/>
  <c r="T140" i="20"/>
  <c r="BK148" i="20"/>
  <c r="J148" i="20" s="1"/>
  <c r="J70" i="20" s="1"/>
  <c r="P148" i="20"/>
  <c r="R148" i="20"/>
  <c r="T148" i="20"/>
  <c r="BK287" i="2"/>
  <c r="J287" i="2" s="1"/>
  <c r="J70" i="2" s="1"/>
  <c r="BK136" i="4"/>
  <c r="J136" i="4"/>
  <c r="J66" i="4" s="1"/>
  <c r="BK159" i="6"/>
  <c r="J159" i="6"/>
  <c r="J65" i="6"/>
  <c r="BK317" i="6"/>
  <c r="J317" i="6" s="1"/>
  <c r="J71" i="6" s="1"/>
  <c r="BK374" i="6"/>
  <c r="J374" i="6" s="1"/>
  <c r="J76" i="6" s="1"/>
  <c r="BK126" i="7"/>
  <c r="J126" i="7"/>
  <c r="J65" i="7" s="1"/>
  <c r="BK187" i="7"/>
  <c r="J187" i="7"/>
  <c r="J70" i="7"/>
  <c r="BK192" i="7"/>
  <c r="J192" i="7" s="1"/>
  <c r="J71" i="7" s="1"/>
  <c r="BK199" i="7"/>
  <c r="J199" i="7" s="1"/>
  <c r="J72" i="7" s="1"/>
  <c r="BK204" i="7"/>
  <c r="J204" i="7"/>
  <c r="J73" i="7" s="1"/>
  <c r="BK211" i="7"/>
  <c r="J211" i="7"/>
  <c r="J74" i="7"/>
  <c r="BK331" i="7"/>
  <c r="J331" i="7" s="1"/>
  <c r="J77" i="7" s="1"/>
  <c r="BK336" i="7"/>
  <c r="J336" i="7" s="1"/>
  <c r="J78" i="7" s="1"/>
  <c r="BK275" i="19"/>
  <c r="J275" i="19"/>
  <c r="J78" i="19" s="1"/>
  <c r="BK291" i="2"/>
  <c r="J291" i="2" s="1"/>
  <c r="J72" i="2" s="1"/>
  <c r="BK230" i="3"/>
  <c r="J230" i="3" s="1"/>
  <c r="J71" i="3" s="1"/>
  <c r="BK235" i="3"/>
  <c r="J235" i="3" s="1"/>
  <c r="J72" i="3" s="1"/>
  <c r="BK168" i="4"/>
  <c r="J168" i="4"/>
  <c r="J68" i="4" s="1"/>
  <c r="BK134" i="5"/>
  <c r="J134" i="5"/>
  <c r="J67" i="5" s="1"/>
  <c r="BK335" i="6"/>
  <c r="J335" i="6" s="1"/>
  <c r="J73" i="6" s="1"/>
  <c r="BK534" i="6"/>
  <c r="J534" i="6" s="1"/>
  <c r="J82" i="6" s="1"/>
  <c r="BK539" i="6"/>
  <c r="J539" i="6"/>
  <c r="J83" i="6" s="1"/>
  <c r="BK544" i="6"/>
  <c r="J544" i="6" s="1"/>
  <c r="J84" i="6" s="1"/>
  <c r="BK548" i="6"/>
  <c r="J548" i="6" s="1"/>
  <c r="J85" i="6" s="1"/>
  <c r="BK180" i="17"/>
  <c r="J180" i="17" s="1"/>
  <c r="J71" i="17" s="1"/>
  <c r="BK118" i="20"/>
  <c r="J118" i="20"/>
  <c r="J66" i="20" s="1"/>
  <c r="J56" i="20"/>
  <c r="J59" i="20"/>
  <c r="BE95" i="20"/>
  <c r="BE98" i="20"/>
  <c r="BE102" i="20"/>
  <c r="BE105" i="20"/>
  <c r="BE108" i="20"/>
  <c r="BE114" i="20"/>
  <c r="BE116" i="20"/>
  <c r="BE121" i="20"/>
  <c r="BE129" i="20"/>
  <c r="BE132" i="20"/>
  <c r="BE135" i="20"/>
  <c r="BE138" i="20"/>
  <c r="BE141" i="20"/>
  <c r="BE146" i="20"/>
  <c r="BE149" i="20"/>
  <c r="BE156" i="20"/>
  <c r="BE157" i="20"/>
  <c r="BE159" i="20"/>
  <c r="BE162" i="20"/>
  <c r="E50" i="20"/>
  <c r="F59" i="20"/>
  <c r="BE111" i="20"/>
  <c r="BE119" i="20"/>
  <c r="BE153" i="20"/>
  <c r="BE161" i="20"/>
  <c r="J56" i="19"/>
  <c r="J59" i="19"/>
  <c r="F97" i="19"/>
  <c r="BE104" i="19"/>
  <c r="BE108" i="19"/>
  <c r="BE109" i="19"/>
  <c r="BE118" i="19"/>
  <c r="BE121" i="19"/>
  <c r="BE124" i="19"/>
  <c r="BE129" i="19"/>
  <c r="BE131" i="19"/>
  <c r="BE132" i="19"/>
  <c r="BE136" i="19"/>
  <c r="BE137" i="19"/>
  <c r="BE138" i="19"/>
  <c r="BE142" i="19"/>
  <c r="BE143" i="19"/>
  <c r="BE146" i="19"/>
  <c r="BE147" i="19"/>
  <c r="BE152" i="19"/>
  <c r="BE154" i="19"/>
  <c r="BE156" i="19"/>
  <c r="BE159" i="19"/>
  <c r="BE162" i="19"/>
  <c r="BE167" i="19"/>
  <c r="BE170" i="19"/>
  <c r="BE172" i="19"/>
  <c r="BE180" i="19"/>
  <c r="BE199" i="19"/>
  <c r="BE208" i="19"/>
  <c r="BE223" i="19"/>
  <c r="BE227" i="19"/>
  <c r="BE233" i="19"/>
  <c r="BE236" i="19"/>
  <c r="BE251" i="19"/>
  <c r="BE259" i="19"/>
  <c r="BE261" i="19"/>
  <c r="BE264" i="19"/>
  <c r="BE276" i="19"/>
  <c r="E50" i="19"/>
  <c r="BE102" i="19"/>
  <c r="BE103" i="19"/>
  <c r="BE105" i="19"/>
  <c r="BE107" i="19"/>
  <c r="BE110" i="19"/>
  <c r="BE112" i="19"/>
  <c r="BE113" i="19"/>
  <c r="BE114" i="19"/>
  <c r="BE116" i="19"/>
  <c r="BE117" i="19"/>
  <c r="BE120" i="19"/>
  <c r="BE122" i="19"/>
  <c r="BE123" i="19"/>
  <c r="BE125" i="19"/>
  <c r="BE126" i="19"/>
  <c r="BE127" i="19"/>
  <c r="BE128" i="19"/>
  <c r="BE130" i="19"/>
  <c r="BE133" i="19"/>
  <c r="BE134" i="19"/>
  <c r="BE135" i="19"/>
  <c r="BE139" i="19"/>
  <c r="BE140" i="19"/>
  <c r="BE144" i="19"/>
  <c r="BE148" i="19"/>
  <c r="BE149" i="19"/>
  <c r="BE150" i="19"/>
  <c r="BE151" i="19"/>
  <c r="BE153" i="19"/>
  <c r="BE155" i="19"/>
  <c r="BE157" i="19"/>
  <c r="BE158" i="19"/>
  <c r="BE161" i="19"/>
  <c r="BE163" i="19"/>
  <c r="BE164" i="19"/>
  <c r="BE165" i="19"/>
  <c r="BE168" i="19"/>
  <c r="BE169" i="19"/>
  <c r="BE171" i="19"/>
  <c r="BE173" i="19"/>
  <c r="BE176" i="19"/>
  <c r="BE182" i="19"/>
  <c r="BE186" i="19"/>
  <c r="BE191" i="19"/>
  <c r="BE215" i="19"/>
  <c r="BE231" i="19"/>
  <c r="BE240" i="19"/>
  <c r="BE242" i="19"/>
  <c r="BE244" i="19"/>
  <c r="BE247" i="19"/>
  <c r="BE254" i="19"/>
  <c r="BE268" i="19"/>
  <c r="BE272" i="19"/>
  <c r="F59" i="18"/>
  <c r="E78" i="18"/>
  <c r="J84" i="18"/>
  <c r="BE92" i="18"/>
  <c r="BE98" i="18"/>
  <c r="BE100" i="18"/>
  <c r="BE106" i="18"/>
  <c r="BE108" i="18"/>
  <c r="BE114" i="18"/>
  <c r="BE115" i="18"/>
  <c r="BE117" i="18"/>
  <c r="BE119" i="18"/>
  <c r="BE125" i="18"/>
  <c r="BE126" i="18"/>
  <c r="BE128" i="18"/>
  <c r="BE130" i="18"/>
  <c r="BE132" i="18"/>
  <c r="BE136" i="18"/>
  <c r="BE138" i="18"/>
  <c r="BE139" i="18"/>
  <c r="BE141" i="18"/>
  <c r="BE142" i="18"/>
  <c r="BE146" i="18"/>
  <c r="BE149" i="18"/>
  <c r="BE150" i="18"/>
  <c r="BE154" i="18"/>
  <c r="BE155" i="18"/>
  <c r="BE156" i="18"/>
  <c r="BE157" i="18"/>
  <c r="BE160" i="18"/>
  <c r="BE162" i="18"/>
  <c r="J59" i="18"/>
  <c r="BE94" i="18"/>
  <c r="BE96" i="18"/>
  <c r="BE102" i="18"/>
  <c r="BE104" i="18"/>
  <c r="BE107" i="18"/>
  <c r="BE110" i="18"/>
  <c r="BE111" i="18"/>
  <c r="BE113" i="18"/>
  <c r="BE120" i="18"/>
  <c r="BE121" i="18"/>
  <c r="BE122" i="18"/>
  <c r="BE123" i="18"/>
  <c r="BE124" i="18"/>
  <c r="BE127" i="18"/>
  <c r="BE129" i="18"/>
  <c r="BE131" i="18"/>
  <c r="BE133" i="18"/>
  <c r="BE134" i="18"/>
  <c r="BE135" i="18"/>
  <c r="BE137" i="18"/>
  <c r="BE140" i="18"/>
  <c r="BE143" i="18"/>
  <c r="BE144" i="18"/>
  <c r="BE145" i="18"/>
  <c r="BE148" i="18"/>
  <c r="BE151" i="18"/>
  <c r="BE152" i="18"/>
  <c r="BE158" i="18"/>
  <c r="BE161" i="18"/>
  <c r="E50" i="17"/>
  <c r="F59" i="17"/>
  <c r="BE98" i="17"/>
  <c r="BE103" i="17"/>
  <c r="BE104" i="17"/>
  <c r="BE105" i="17"/>
  <c r="BE106" i="17"/>
  <c r="BE109" i="17"/>
  <c r="BE110" i="17"/>
  <c r="BE112" i="17"/>
  <c r="BE114" i="17"/>
  <c r="BE115" i="17"/>
  <c r="BE118" i="17"/>
  <c r="BE124" i="17"/>
  <c r="BE134" i="17"/>
  <c r="BE135" i="17"/>
  <c r="BE136" i="17"/>
  <c r="BE138" i="17"/>
  <c r="BE139" i="17"/>
  <c r="BE140" i="17"/>
  <c r="BE143" i="17"/>
  <c r="BE145" i="17"/>
  <c r="BE149" i="17"/>
  <c r="BE152" i="17"/>
  <c r="BE154" i="17"/>
  <c r="BE156" i="17"/>
  <c r="BE160" i="17"/>
  <c r="BE161" i="17"/>
  <c r="BE163" i="17"/>
  <c r="BE168" i="17"/>
  <c r="BE169" i="17"/>
  <c r="BE170" i="17"/>
  <c r="BE172" i="17"/>
  <c r="BE176" i="17"/>
  <c r="BE177" i="17"/>
  <c r="BE178" i="17"/>
  <c r="BE179" i="17"/>
  <c r="BE184" i="17"/>
  <c r="BE185" i="17"/>
  <c r="BE186" i="17"/>
  <c r="BE188" i="17"/>
  <c r="BE189" i="17"/>
  <c r="BE190" i="17"/>
  <c r="BE195" i="17"/>
  <c r="BE196" i="17"/>
  <c r="BE197" i="17"/>
  <c r="J56" i="17"/>
  <c r="J59" i="17"/>
  <c r="BE97" i="17"/>
  <c r="BE99" i="17"/>
  <c r="BE100" i="17"/>
  <c r="BE101" i="17"/>
  <c r="BE102" i="17"/>
  <c r="BE108" i="17"/>
  <c r="BE111" i="17"/>
  <c r="BE113" i="17"/>
  <c r="BE116" i="17"/>
  <c r="BE117" i="17"/>
  <c r="BE119" i="17"/>
  <c r="BE120" i="17"/>
  <c r="BE121" i="17"/>
  <c r="BE122" i="17"/>
  <c r="BE123" i="17"/>
  <c r="BE125" i="17"/>
  <c r="BE126" i="17"/>
  <c r="BE128" i="17"/>
  <c r="BE129" i="17"/>
  <c r="BE130" i="17"/>
  <c r="BE131" i="17"/>
  <c r="BE132" i="17"/>
  <c r="BE133" i="17"/>
  <c r="BE137" i="17"/>
  <c r="BE141" i="17"/>
  <c r="BE142" i="17"/>
  <c r="BE144" i="17"/>
  <c r="BE146" i="17"/>
  <c r="BE147" i="17"/>
  <c r="BE148" i="17"/>
  <c r="BE150" i="17"/>
  <c r="BE151" i="17"/>
  <c r="BE153" i="17"/>
  <c r="BE155" i="17"/>
  <c r="BE157" i="17"/>
  <c r="BE158" i="17"/>
  <c r="BE162" i="17"/>
  <c r="BE164" i="17"/>
  <c r="BE165" i="17"/>
  <c r="BE173" i="17"/>
  <c r="BE174" i="17"/>
  <c r="BE175" i="17"/>
  <c r="BE181" i="17"/>
  <c r="BE183" i="17"/>
  <c r="BE187" i="17"/>
  <c r="BE191" i="17"/>
  <c r="BE192" i="17"/>
  <c r="BE193" i="17"/>
  <c r="BE198" i="17"/>
  <c r="BE199" i="17"/>
  <c r="E50" i="16"/>
  <c r="J56" i="16"/>
  <c r="F59" i="16"/>
  <c r="BE92" i="16"/>
  <c r="BE97" i="16"/>
  <c r="BE99" i="16"/>
  <c r="BE101" i="16"/>
  <c r="BE104" i="16"/>
  <c r="BE107" i="16"/>
  <c r="BE109" i="16"/>
  <c r="BE110" i="16"/>
  <c r="BE111" i="16"/>
  <c r="BE115" i="16"/>
  <c r="BE116" i="16"/>
  <c r="BE117" i="16"/>
  <c r="BE120" i="16"/>
  <c r="BE122" i="16"/>
  <c r="BE124" i="16"/>
  <c r="BE125" i="16"/>
  <c r="BE126" i="16"/>
  <c r="BE128" i="16"/>
  <c r="BE129" i="16"/>
  <c r="BE131" i="16"/>
  <c r="BE132" i="16"/>
  <c r="BE133" i="16"/>
  <c r="J59" i="16"/>
  <c r="BE93" i="16"/>
  <c r="BE94" i="16"/>
  <c r="BE96" i="16"/>
  <c r="BE98" i="16"/>
  <c r="BE102" i="16"/>
  <c r="BE103" i="16"/>
  <c r="BE105" i="16"/>
  <c r="BE106" i="16"/>
  <c r="BE108" i="16"/>
  <c r="BE112" i="16"/>
  <c r="BE113" i="16"/>
  <c r="BE118" i="16"/>
  <c r="BE119" i="16"/>
  <c r="BE121" i="16"/>
  <c r="BE127" i="16"/>
  <c r="BE134" i="16"/>
  <c r="E50" i="15"/>
  <c r="J56" i="15"/>
  <c r="F59" i="15"/>
  <c r="J59" i="15"/>
  <c r="BE88" i="15"/>
  <c r="BE89" i="15"/>
  <c r="BE93" i="15"/>
  <c r="BE94" i="15"/>
  <c r="BE98" i="15"/>
  <c r="BE99" i="15"/>
  <c r="BE103" i="15"/>
  <c r="BE104" i="15"/>
  <c r="BE108" i="15"/>
  <c r="BE109" i="15"/>
  <c r="BE113" i="15"/>
  <c r="BE117" i="15"/>
  <c r="BE121" i="15"/>
  <c r="BE125" i="15"/>
  <c r="BE129" i="15"/>
  <c r="BE130" i="15"/>
  <c r="BE134" i="15"/>
  <c r="BE138" i="15"/>
  <c r="BE142" i="15"/>
  <c r="BE146" i="15"/>
  <c r="BE150" i="15"/>
  <c r="BE154" i="15"/>
  <c r="BE158" i="15"/>
  <c r="BE162" i="15"/>
  <c r="BE166" i="15"/>
  <c r="BE170" i="15"/>
  <c r="E50" i="14"/>
  <c r="J56" i="14"/>
  <c r="F59" i="14"/>
  <c r="J59" i="14"/>
  <c r="BE88" i="14"/>
  <c r="BE89" i="14"/>
  <c r="BE93" i="14"/>
  <c r="BE94" i="14"/>
  <c r="BE98" i="14"/>
  <c r="BE99" i="14"/>
  <c r="BE103" i="14"/>
  <c r="BE107" i="14"/>
  <c r="BE111" i="14"/>
  <c r="BE115" i="14"/>
  <c r="BE119" i="14"/>
  <c r="BE123" i="14"/>
  <c r="BE124" i="14"/>
  <c r="BE128" i="14"/>
  <c r="BE132" i="14"/>
  <c r="BE136" i="14"/>
  <c r="BE140" i="14"/>
  <c r="BE144" i="14"/>
  <c r="BE148" i="14"/>
  <c r="E50" i="13"/>
  <c r="J56" i="13"/>
  <c r="F59" i="13"/>
  <c r="J59" i="13"/>
  <c r="BE88" i="13"/>
  <c r="BE89" i="13"/>
  <c r="BE93" i="13"/>
  <c r="BE94" i="13"/>
  <c r="BE98" i="13"/>
  <c r="BE99" i="13"/>
  <c r="BE103" i="13"/>
  <c r="BE104" i="13"/>
  <c r="BE109" i="13"/>
  <c r="BE110" i="13"/>
  <c r="BE114" i="13"/>
  <c r="BE115" i="13"/>
  <c r="BE119" i="13"/>
  <c r="BE120" i="13"/>
  <c r="BE124" i="13"/>
  <c r="BE125" i="13"/>
  <c r="BE129" i="13"/>
  <c r="BE130" i="13"/>
  <c r="BE134" i="13"/>
  <c r="BE135" i="13"/>
  <c r="BE136" i="13"/>
  <c r="BE137" i="13"/>
  <c r="BE141" i="13"/>
  <c r="BE142" i="13"/>
  <c r="BE146" i="13"/>
  <c r="BE147" i="13"/>
  <c r="BE151" i="13"/>
  <c r="BE152" i="13"/>
  <c r="BE156" i="13"/>
  <c r="BE157" i="13"/>
  <c r="BE161" i="13"/>
  <c r="BE162" i="13"/>
  <c r="BE166" i="13"/>
  <c r="BE167" i="13"/>
  <c r="BE171" i="13"/>
  <c r="BE175" i="13"/>
  <c r="BE179" i="13"/>
  <c r="BE183" i="13"/>
  <c r="BE187" i="13"/>
  <c r="BE191" i="13"/>
  <c r="BE195" i="13"/>
  <c r="BE199" i="13"/>
  <c r="BE200" i="13"/>
  <c r="BE204" i="13"/>
  <c r="BE205" i="13"/>
  <c r="BE209" i="13"/>
  <c r="BE213" i="13"/>
  <c r="BE217" i="13"/>
  <c r="BE221" i="13"/>
  <c r="BE225" i="13"/>
  <c r="BE226" i="13"/>
  <c r="BE230" i="13"/>
  <c r="BE234" i="13"/>
  <c r="BE238" i="13"/>
  <c r="BE242" i="13"/>
  <c r="J56" i="12"/>
  <c r="E74" i="12"/>
  <c r="J83" i="12"/>
  <c r="BE96" i="12"/>
  <c r="BE97" i="12"/>
  <c r="BE102" i="12"/>
  <c r="BE111" i="12"/>
  <c r="BE119" i="12"/>
  <c r="F59" i="12"/>
  <c r="BE88" i="12"/>
  <c r="BE89" i="12"/>
  <c r="BE94" i="12"/>
  <c r="BE95" i="12"/>
  <c r="BE101" i="12"/>
  <c r="BE106" i="12"/>
  <c r="BE107" i="12"/>
  <c r="BE115" i="12"/>
  <c r="BE123" i="12"/>
  <c r="BE124" i="12"/>
  <c r="BE128" i="12"/>
  <c r="E50" i="11"/>
  <c r="J56" i="11"/>
  <c r="J59" i="11"/>
  <c r="F83" i="11"/>
  <c r="BE104" i="11"/>
  <c r="BE105" i="11"/>
  <c r="BE109" i="11"/>
  <c r="BE121" i="11"/>
  <c r="BE125" i="11"/>
  <c r="BE133" i="11"/>
  <c r="BE137" i="11"/>
  <c r="BE146" i="11"/>
  <c r="BE150" i="11"/>
  <c r="BE162" i="11"/>
  <c r="BE88" i="11"/>
  <c r="BE89" i="11"/>
  <c r="BE94" i="11"/>
  <c r="BE99" i="11"/>
  <c r="BE100" i="11"/>
  <c r="BE113" i="11"/>
  <c r="BE117" i="11"/>
  <c r="BE129" i="11"/>
  <c r="BE141" i="11"/>
  <c r="BE142" i="11"/>
  <c r="BE154" i="11"/>
  <c r="BE158" i="11"/>
  <c r="BE166" i="11"/>
  <c r="BE170" i="11"/>
  <c r="BE174" i="11"/>
  <c r="E50" i="10"/>
  <c r="J56" i="10"/>
  <c r="F59" i="10"/>
  <c r="J59" i="10"/>
  <c r="BE88" i="10"/>
  <c r="BE89" i="10"/>
  <c r="BE94" i="10"/>
  <c r="BE95" i="10"/>
  <c r="BE99" i="10"/>
  <c r="BE100" i="10"/>
  <c r="BE104" i="10"/>
  <c r="BE108" i="10"/>
  <c r="BE112" i="10"/>
  <c r="BE116" i="10"/>
  <c r="BE120" i="10"/>
  <c r="BE121" i="10"/>
  <c r="BE125" i="10"/>
  <c r="BE129" i="10"/>
  <c r="BE130" i="10"/>
  <c r="BE134" i="10"/>
  <c r="BE138" i="10"/>
  <c r="BE142" i="10"/>
  <c r="BE146" i="10"/>
  <c r="BE147" i="10"/>
  <c r="BE151" i="10"/>
  <c r="BE155" i="10"/>
  <c r="BE159" i="10"/>
  <c r="BE163" i="10"/>
  <c r="E50" i="9"/>
  <c r="J56" i="9"/>
  <c r="F59" i="9"/>
  <c r="J59" i="9"/>
  <c r="BE88" i="9"/>
  <c r="BE89" i="9"/>
  <c r="BE93" i="9"/>
  <c r="BE94" i="9"/>
  <c r="BE98" i="9"/>
  <c r="BE99" i="9"/>
  <c r="BE103" i="9"/>
  <c r="BE104" i="9"/>
  <c r="BE108" i="9"/>
  <c r="BE109" i="9"/>
  <c r="BE113" i="9"/>
  <c r="BE114" i="9"/>
  <c r="BE118" i="9"/>
  <c r="BE119" i="9"/>
  <c r="BE123" i="9"/>
  <c r="BE124" i="9"/>
  <c r="BE128" i="9"/>
  <c r="BE129" i="9"/>
  <c r="BE131" i="9"/>
  <c r="BE135" i="9"/>
  <c r="BE139" i="9"/>
  <c r="BE144" i="9"/>
  <c r="BE148" i="9"/>
  <c r="BE152" i="9"/>
  <c r="BE156" i="9"/>
  <c r="BE160" i="9"/>
  <c r="BE161" i="9"/>
  <c r="BE165" i="9"/>
  <c r="BE169" i="9"/>
  <c r="BE170" i="9"/>
  <c r="BE174" i="9"/>
  <c r="BE175" i="9"/>
  <c r="BE179" i="9"/>
  <c r="BE183" i="9"/>
  <c r="BE187" i="9"/>
  <c r="BE191" i="9"/>
  <c r="BE195" i="9"/>
  <c r="BE199" i="9"/>
  <c r="BE200" i="9"/>
  <c r="BE204" i="9"/>
  <c r="BE208" i="9"/>
  <c r="BE212" i="9"/>
  <c r="BE216" i="9"/>
  <c r="E50" i="8"/>
  <c r="J56" i="8"/>
  <c r="F59" i="8"/>
  <c r="J59" i="8"/>
  <c r="BE91" i="8"/>
  <c r="BE92" i="8"/>
  <c r="BE93" i="8"/>
  <c r="BE94" i="8"/>
  <c r="BE95" i="8"/>
  <c r="BE96" i="8"/>
  <c r="BE102" i="8"/>
  <c r="BE103" i="8"/>
  <c r="BE104" i="8"/>
  <c r="BE105" i="8"/>
  <c r="BE106" i="8"/>
  <c r="BE107" i="8"/>
  <c r="BE108" i="8"/>
  <c r="BE109" i="8"/>
  <c r="BE110" i="8"/>
  <c r="BE111" i="8"/>
  <c r="BE112" i="8"/>
  <c r="BE113" i="8"/>
  <c r="BE114" i="8"/>
  <c r="BE115" i="8"/>
  <c r="BE116" i="8"/>
  <c r="BE117" i="8"/>
  <c r="BE118" i="8"/>
  <c r="BE119" i="8"/>
  <c r="BE120" i="8"/>
  <c r="BE121" i="8"/>
  <c r="BE122" i="8"/>
  <c r="BE123" i="8"/>
  <c r="BE124" i="8"/>
  <c r="BE125" i="8"/>
  <c r="BE127" i="8"/>
  <c r="BE128" i="8"/>
  <c r="BE129" i="8"/>
  <c r="BE130" i="8"/>
  <c r="BE131" i="8"/>
  <c r="BE132" i="8"/>
  <c r="BE134" i="8"/>
  <c r="BE136" i="8"/>
  <c r="BE138" i="8"/>
  <c r="BE139" i="8"/>
  <c r="BE140" i="8"/>
  <c r="BE141" i="8"/>
  <c r="BE142" i="8"/>
  <c r="BE143" i="8"/>
  <c r="BE144" i="8"/>
  <c r="BE146" i="8"/>
  <c r="BE147" i="8"/>
  <c r="BE148" i="8"/>
  <c r="BE149" i="8"/>
  <c r="BE150" i="8"/>
  <c r="BE151" i="8"/>
  <c r="BE153" i="8"/>
  <c r="BE154" i="8"/>
  <c r="BE155" i="8"/>
  <c r="BE156" i="8"/>
  <c r="BE157" i="8"/>
  <c r="J56" i="7"/>
  <c r="J59" i="7"/>
  <c r="BE112" i="7"/>
  <c r="BE118" i="7"/>
  <c r="BE122" i="7"/>
  <c r="BE144" i="7"/>
  <c r="BE148" i="7"/>
  <c r="BE153" i="7"/>
  <c r="BE170" i="7"/>
  <c r="BE179" i="7"/>
  <c r="BE188" i="7"/>
  <c r="BE212" i="7"/>
  <c r="BE220" i="7"/>
  <c r="BE229" i="7"/>
  <c r="BE233" i="7"/>
  <c r="BE237" i="7"/>
  <c r="BE241" i="7"/>
  <c r="BE245" i="7"/>
  <c r="BE253" i="7"/>
  <c r="BE257" i="7"/>
  <c r="BE269" i="7"/>
  <c r="BE274" i="7"/>
  <c r="BE282" i="7"/>
  <c r="BE286" i="7"/>
  <c r="BE289" i="7"/>
  <c r="BE311" i="7"/>
  <c r="BE315" i="7"/>
  <c r="BE327" i="7"/>
  <c r="BE332" i="7"/>
  <c r="BE337" i="7"/>
  <c r="BE358" i="7"/>
  <c r="BE362" i="7"/>
  <c r="BE366" i="7"/>
  <c r="BE370" i="7"/>
  <c r="BE374" i="7"/>
  <c r="BE386" i="7"/>
  <c r="BE402" i="7"/>
  <c r="BE406" i="7"/>
  <c r="BE410" i="7"/>
  <c r="BE418" i="7"/>
  <c r="BE426" i="7"/>
  <c r="BE430" i="7"/>
  <c r="BE438" i="7"/>
  <c r="BE442" i="7"/>
  <c r="BE446" i="7"/>
  <c r="BE450" i="7"/>
  <c r="BE454" i="7"/>
  <c r="BE458" i="7"/>
  <c r="BE470" i="7"/>
  <c r="BE474" i="7"/>
  <c r="BE478" i="7"/>
  <c r="BE482" i="7"/>
  <c r="BE487" i="7"/>
  <c r="E50" i="7"/>
  <c r="F59" i="7"/>
  <c r="BE104" i="7"/>
  <c r="BE108" i="7"/>
  <c r="BE127" i="7"/>
  <c r="BE136" i="7"/>
  <c r="BE140" i="7"/>
  <c r="BE157" i="7"/>
  <c r="BE162" i="7"/>
  <c r="BE166" i="7"/>
  <c r="BE174" i="7"/>
  <c r="BE183" i="7"/>
  <c r="BE193" i="7"/>
  <c r="BE200" i="7"/>
  <c r="BE205" i="7"/>
  <c r="BE249" i="7"/>
  <c r="BE261" i="7"/>
  <c r="BE265" i="7"/>
  <c r="BE278" i="7"/>
  <c r="BE293" i="7"/>
  <c r="BE297" i="7"/>
  <c r="BE301" i="7"/>
  <c r="BE305" i="7"/>
  <c r="BE319" i="7"/>
  <c r="BE323" i="7"/>
  <c r="BE341" i="7"/>
  <c r="BE345" i="7"/>
  <c r="BE350" i="7"/>
  <c r="BE354" i="7"/>
  <c r="BE378" i="7"/>
  <c r="BE382" i="7"/>
  <c r="BE390" i="7"/>
  <c r="BE394" i="7"/>
  <c r="BE398" i="7"/>
  <c r="BE414" i="7"/>
  <c r="BE422" i="7"/>
  <c r="BE434" i="7"/>
  <c r="BE462" i="7"/>
  <c r="BE466" i="7"/>
  <c r="BE486" i="7"/>
  <c r="BE491" i="7"/>
  <c r="BE495" i="7"/>
  <c r="E50" i="6"/>
  <c r="J59" i="6"/>
  <c r="F106" i="6"/>
  <c r="BE111" i="6"/>
  <c r="BE115" i="6"/>
  <c r="BE123" i="6"/>
  <c r="BE135" i="6"/>
  <c r="BE139" i="6"/>
  <c r="BE147" i="6"/>
  <c r="BE160" i="6"/>
  <c r="BE168" i="6"/>
  <c r="BE185" i="6"/>
  <c r="BE189" i="6"/>
  <c r="BE201" i="6"/>
  <c r="BE209" i="6"/>
  <c r="BE218" i="6"/>
  <c r="BE242" i="6"/>
  <c r="BE246" i="6"/>
  <c r="BE255" i="6"/>
  <c r="BE259" i="6"/>
  <c r="BE269" i="6"/>
  <c r="BE275" i="6"/>
  <c r="BE279" i="6"/>
  <c r="BE290" i="6"/>
  <c r="BE297" i="6"/>
  <c r="BE313" i="6"/>
  <c r="BE318" i="6"/>
  <c r="BE323" i="6"/>
  <c r="BE341" i="6"/>
  <c r="BE347" i="6"/>
  <c r="BE351" i="6"/>
  <c r="BE357" i="6"/>
  <c r="BE361" i="6"/>
  <c r="BE366" i="6"/>
  <c r="BE370" i="6"/>
  <c r="BE380" i="6"/>
  <c r="BE384" i="6"/>
  <c r="BE393" i="6"/>
  <c r="BE420" i="6"/>
  <c r="BE448" i="6"/>
  <c r="BE455" i="6"/>
  <c r="BE459" i="6"/>
  <c r="BE479" i="6"/>
  <c r="BE487" i="6"/>
  <c r="BE495" i="6"/>
  <c r="BE499" i="6"/>
  <c r="BE511" i="6"/>
  <c r="BE526" i="6"/>
  <c r="BE530" i="6"/>
  <c r="BE535" i="6"/>
  <c r="BE545" i="6"/>
  <c r="BE549" i="6"/>
  <c r="BE556" i="6"/>
  <c r="BE568" i="6"/>
  <c r="BE582" i="6"/>
  <c r="BE590" i="6"/>
  <c r="BE594" i="6"/>
  <c r="BE598" i="6"/>
  <c r="BE601" i="6"/>
  <c r="BE609" i="6"/>
  <c r="BE617" i="6"/>
  <c r="BE621" i="6"/>
  <c r="BE629" i="6"/>
  <c r="BE633" i="6"/>
  <c r="BE637" i="6"/>
  <c r="BE641" i="6"/>
  <c r="BE651" i="6"/>
  <c r="BE655" i="6"/>
  <c r="BE663" i="6"/>
  <c r="BE671" i="6"/>
  <c r="BE675" i="6"/>
  <c r="BE683" i="6"/>
  <c r="BE687" i="6"/>
  <c r="BE695" i="6"/>
  <c r="BE707" i="6"/>
  <c r="BE715" i="6"/>
  <c r="BE719" i="6"/>
  <c r="BE735" i="6"/>
  <c r="BE739" i="6"/>
  <c r="BE777" i="6"/>
  <c r="BE781" i="6"/>
  <c r="BE785" i="6"/>
  <c r="BE789" i="6"/>
  <c r="J56" i="6"/>
  <c r="BE119" i="6"/>
  <c r="BE127" i="6"/>
  <c r="BE131" i="6"/>
  <c r="BE153" i="6"/>
  <c r="BE173" i="6"/>
  <c r="BE177" i="6"/>
  <c r="BE181" i="6"/>
  <c r="BE193" i="6"/>
  <c r="BE197" i="6"/>
  <c r="BE205" i="6"/>
  <c r="BE214" i="6"/>
  <c r="BE222" i="6"/>
  <c r="BE226" i="6"/>
  <c r="BE230" i="6"/>
  <c r="BE234" i="6"/>
  <c r="BE238" i="6"/>
  <c r="BE250" i="6"/>
  <c r="BE263" i="6"/>
  <c r="BE284" i="6"/>
  <c r="BE305" i="6"/>
  <c r="BE309" i="6"/>
  <c r="BE327" i="6"/>
  <c r="BE331" i="6"/>
  <c r="BE336" i="6"/>
  <c r="BE375" i="6"/>
  <c r="BE389" i="6"/>
  <c r="BE397" i="6"/>
  <c r="BE402" i="6"/>
  <c r="BE406" i="6"/>
  <c r="BE410" i="6"/>
  <c r="BE430" i="6"/>
  <c r="BE434" i="6"/>
  <c r="BE451" i="6"/>
  <c r="BE463" i="6"/>
  <c r="BE469" i="6"/>
  <c r="BE475" i="6"/>
  <c r="BE483" i="6"/>
  <c r="BE491" i="6"/>
  <c r="BE503" i="6"/>
  <c r="BE507" i="6"/>
  <c r="BE517" i="6"/>
  <c r="BE540" i="6"/>
  <c r="BE564" i="6"/>
  <c r="BE572" i="6"/>
  <c r="BE578" i="6"/>
  <c r="BE586" i="6"/>
  <c r="BE605" i="6"/>
  <c r="BE613" i="6"/>
  <c r="BE625" i="6"/>
  <c r="BE645" i="6"/>
  <c r="BE659" i="6"/>
  <c r="BE667" i="6"/>
  <c r="BE679" i="6"/>
  <c r="BE691" i="6"/>
  <c r="BE699" i="6"/>
  <c r="BE703" i="6"/>
  <c r="BE711" i="6"/>
  <c r="BE723" i="6"/>
  <c r="BE727" i="6"/>
  <c r="BE731" i="6"/>
  <c r="BE743" i="6"/>
  <c r="BE747" i="6"/>
  <c r="BE751" i="6"/>
  <c r="BE757" i="6"/>
  <c r="BE761" i="6"/>
  <c r="BE765" i="6"/>
  <c r="BE769" i="6"/>
  <c r="BE773" i="6"/>
  <c r="E50" i="5"/>
  <c r="F59" i="5"/>
  <c r="BE91" i="5"/>
  <c r="BE95" i="5"/>
  <c r="BE100" i="5"/>
  <c r="BE102" i="5"/>
  <c r="BE105" i="5"/>
  <c r="BE106" i="5"/>
  <c r="BE107" i="5"/>
  <c r="BE111" i="5"/>
  <c r="BE113" i="5"/>
  <c r="BE118" i="5"/>
  <c r="BE122" i="5"/>
  <c r="BE123" i="5"/>
  <c r="BE124" i="5"/>
  <c r="BE125" i="5"/>
  <c r="BE128" i="5"/>
  <c r="BE129" i="5"/>
  <c r="BE130" i="5"/>
  <c r="BE131" i="5"/>
  <c r="BE132" i="5"/>
  <c r="BE133" i="5"/>
  <c r="BE135" i="5"/>
  <c r="J56" i="5"/>
  <c r="J59" i="5"/>
  <c r="BE93" i="5"/>
  <c r="BE103" i="5"/>
  <c r="BE104" i="5"/>
  <c r="BE109" i="5"/>
  <c r="BE112" i="5"/>
  <c r="BE114" i="5"/>
  <c r="BE115" i="5"/>
  <c r="BE117" i="5"/>
  <c r="BE119" i="5"/>
  <c r="BE121" i="5"/>
  <c r="BE126" i="5"/>
  <c r="BE127" i="5"/>
  <c r="J56" i="4"/>
  <c r="F59" i="4"/>
  <c r="E79" i="4"/>
  <c r="J88" i="4"/>
  <c r="BE94" i="4"/>
  <c r="BE98" i="4"/>
  <c r="BE105" i="4"/>
  <c r="BE106" i="4"/>
  <c r="BE108" i="4"/>
  <c r="BE109" i="4"/>
  <c r="BE115" i="4"/>
  <c r="BE127" i="4"/>
  <c r="BE129" i="4"/>
  <c r="BE132" i="4"/>
  <c r="BE133" i="4"/>
  <c r="BE137" i="4"/>
  <c r="BE142" i="4"/>
  <c r="BE150" i="4"/>
  <c r="BE151" i="4"/>
  <c r="BE153" i="4"/>
  <c r="BE154" i="4"/>
  <c r="BE155" i="4"/>
  <c r="BE156" i="4"/>
  <c r="BE159" i="4"/>
  <c r="BE161" i="4"/>
  <c r="BE165" i="4"/>
  <c r="BE167" i="4"/>
  <c r="BE173" i="4"/>
  <c r="BE93" i="4"/>
  <c r="BE96" i="4"/>
  <c r="BE103" i="4"/>
  <c r="BE107" i="4"/>
  <c r="BE111" i="4"/>
  <c r="BE113" i="4"/>
  <c r="BE114" i="4"/>
  <c r="BE117" i="4"/>
  <c r="BE118" i="4"/>
  <c r="BE119" i="4"/>
  <c r="BE121" i="4"/>
  <c r="BE123" i="4"/>
  <c r="BE125" i="4"/>
  <c r="BE130" i="4"/>
  <c r="BE131" i="4"/>
  <c r="BE134" i="4"/>
  <c r="BE135" i="4"/>
  <c r="BE140" i="4"/>
  <c r="BE141" i="4"/>
  <c r="BE143" i="4"/>
  <c r="BE144" i="4"/>
  <c r="BE146" i="4"/>
  <c r="BE148" i="4"/>
  <c r="BE152" i="4"/>
  <c r="BE157" i="4"/>
  <c r="BE158" i="4"/>
  <c r="BE160" i="4"/>
  <c r="BE162" i="4"/>
  <c r="BE163" i="4"/>
  <c r="BE164" i="4"/>
  <c r="BE166" i="4"/>
  <c r="BE169" i="4"/>
  <c r="BE172" i="4"/>
  <c r="BE163" i="3"/>
  <c r="BE175" i="3"/>
  <c r="BE180" i="3"/>
  <c r="BE196" i="3"/>
  <c r="BE203" i="3"/>
  <c r="BE208" i="3"/>
  <c r="BE210" i="3"/>
  <c r="BE236" i="3"/>
  <c r="BE240" i="3"/>
  <c r="BE243" i="3"/>
  <c r="BE254" i="3"/>
  <c r="BE257" i="3"/>
  <c r="BE259" i="3"/>
  <c r="BE278" i="3"/>
  <c r="BE297" i="3"/>
  <c r="BE305" i="3"/>
  <c r="BE308" i="3"/>
  <c r="BE310" i="3"/>
  <c r="BE326" i="3"/>
  <c r="BE330" i="3"/>
  <c r="BE338" i="3"/>
  <c r="BE343" i="3"/>
  <c r="BE350" i="3"/>
  <c r="BE366" i="3"/>
  <c r="BE392" i="3"/>
  <c r="BE395" i="3"/>
  <c r="E50" i="3"/>
  <c r="J56" i="3"/>
  <c r="F59" i="3"/>
  <c r="J59" i="3"/>
  <c r="BE107" i="3"/>
  <c r="BE115" i="3"/>
  <c r="BE120" i="3"/>
  <c r="BE122" i="3"/>
  <c r="BE125" i="3"/>
  <c r="BE127" i="3"/>
  <c r="BE131" i="3"/>
  <c r="BE135" i="3"/>
  <c r="BE143" i="3"/>
  <c r="BE149" i="3"/>
  <c r="BE151" i="3"/>
  <c r="BE156" i="3"/>
  <c r="BE160" i="3"/>
  <c r="BE167" i="3"/>
  <c r="BE171" i="3"/>
  <c r="BE178" i="3"/>
  <c r="BE184" i="3"/>
  <c r="BE188" i="3"/>
  <c r="BE192" i="3"/>
  <c r="BE216" i="3"/>
  <c r="BE223" i="3"/>
  <c r="BE226" i="3"/>
  <c r="BE231" i="3"/>
  <c r="BE246" i="3"/>
  <c r="BE249" i="3"/>
  <c r="BE252" i="3"/>
  <c r="BE262" i="3"/>
  <c r="BE273" i="3"/>
  <c r="BE275" i="3"/>
  <c r="BE286" i="3"/>
  <c r="BE290" i="3"/>
  <c r="BE293" i="3"/>
  <c r="BE300" i="3"/>
  <c r="BE304" i="3"/>
  <c r="BE313" i="3"/>
  <c r="BE324" i="3"/>
  <c r="BE341" i="3"/>
  <c r="BE346" i="3"/>
  <c r="BE354" i="3"/>
  <c r="BE357" i="3"/>
  <c r="BE364" i="3"/>
  <c r="BE369" i="3"/>
  <c r="BE371" i="3"/>
  <c r="BE374" i="3"/>
  <c r="BE399" i="3"/>
  <c r="BE403" i="3"/>
  <c r="BE406" i="3"/>
  <c r="E50" i="2"/>
  <c r="F59" i="2"/>
  <c r="BE97" i="2"/>
  <c r="BE125" i="2"/>
  <c r="BE128" i="2"/>
  <c r="BE144" i="2"/>
  <c r="BE149" i="2"/>
  <c r="BE216" i="2"/>
  <c r="BE219" i="2"/>
  <c r="BE228" i="2"/>
  <c r="BE265" i="2"/>
  <c r="BE288" i="2"/>
  <c r="BE292" i="2"/>
  <c r="J56" i="2"/>
  <c r="J59" i="2"/>
  <c r="BE120" i="2"/>
  <c r="BE133" i="2"/>
  <c r="BE164" i="2"/>
  <c r="BE169" i="2"/>
  <c r="BE177" i="2"/>
  <c r="BE184" i="2"/>
  <c r="BE187" i="2"/>
  <c r="BE191" i="2"/>
  <c r="BE195" i="2"/>
  <c r="BE204" i="2"/>
  <c r="BE209" i="2"/>
  <c r="BE223" i="2"/>
  <c r="BE247" i="2"/>
  <c r="BE253" i="2"/>
  <c r="BE268" i="2"/>
  <c r="BE277" i="2"/>
  <c r="BE281" i="2"/>
  <c r="BE285" i="2"/>
  <c r="BE303" i="2"/>
  <c r="F38" i="2"/>
  <c r="BC56" i="1" s="1"/>
  <c r="BC55" i="1" s="1"/>
  <c r="AY55" i="1" s="1"/>
  <c r="F36" i="3"/>
  <c r="BA58" i="1" s="1"/>
  <c r="BA57" i="1" s="1"/>
  <c r="AW57" i="1" s="1"/>
  <c r="F39" i="3"/>
  <c r="BD58" i="1" s="1"/>
  <c r="BD57" i="1" s="1"/>
  <c r="F36" i="5"/>
  <c r="BA62" i="1"/>
  <c r="BA61" i="1" s="1"/>
  <c r="AW61" i="1" s="1"/>
  <c r="F37" i="6"/>
  <c r="BB64" i="1"/>
  <c r="BB63" i="1"/>
  <c r="AX63" i="1" s="1"/>
  <c r="F37" i="7"/>
  <c r="BB66" i="1" s="1"/>
  <c r="BB65" i="1" s="1"/>
  <c r="AX65" i="1" s="1"/>
  <c r="F36" i="8"/>
  <c r="BA68" i="1"/>
  <c r="BA67" i="1"/>
  <c r="AW67" i="1" s="1"/>
  <c r="F39" i="8"/>
  <c r="BD68" i="1" s="1"/>
  <c r="BD67" i="1" s="1"/>
  <c r="F37" i="9"/>
  <c r="BB70" i="1"/>
  <c r="F36" i="10"/>
  <c r="BA71" i="1"/>
  <c r="F38" i="10"/>
  <c r="BC71" i="1"/>
  <c r="F39" i="11"/>
  <c r="BD72" i="1"/>
  <c r="F37" i="12"/>
  <c r="BB73" i="1"/>
  <c r="F36" i="13"/>
  <c r="BA74" i="1"/>
  <c r="F36" i="14"/>
  <c r="BA75" i="1"/>
  <c r="F39" i="14"/>
  <c r="BD75" i="1" s="1"/>
  <c r="F38" i="15"/>
  <c r="BC76" i="1"/>
  <c r="J36" i="16"/>
  <c r="AW78" i="1"/>
  <c r="F36" i="17"/>
  <c r="BA80" i="1"/>
  <c r="BA79" i="1" s="1"/>
  <c r="AW79" i="1" s="1"/>
  <c r="F38" i="17"/>
  <c r="BC80" i="1"/>
  <c r="BC79" i="1"/>
  <c r="AY79" i="1"/>
  <c r="J36" i="19"/>
  <c r="AW84" i="1" s="1"/>
  <c r="J36" i="20"/>
  <c r="AW86" i="1" s="1"/>
  <c r="F37" i="2"/>
  <c r="BB56" i="1" s="1"/>
  <c r="BB55" i="1" s="1"/>
  <c r="AX55" i="1" s="1"/>
  <c r="F38" i="3"/>
  <c r="BC58" i="1" s="1"/>
  <c r="BC57" i="1" s="1"/>
  <c r="AY57" i="1" s="1"/>
  <c r="F37" i="4"/>
  <c r="BB60" i="1"/>
  <c r="BB59" i="1" s="1"/>
  <c r="AX59" i="1" s="1"/>
  <c r="F37" i="5"/>
  <c r="BB62" i="1" s="1"/>
  <c r="BB61" i="1" s="1"/>
  <c r="AX61" i="1" s="1"/>
  <c r="J36" i="6"/>
  <c r="AW64" i="1" s="1"/>
  <c r="F36" i="7"/>
  <c r="BA66" i="1"/>
  <c r="BA65" i="1" s="1"/>
  <c r="AW65" i="1" s="1"/>
  <c r="J36" i="7"/>
  <c r="AW66" i="1" s="1"/>
  <c r="F39" i="7"/>
  <c r="BD66" i="1" s="1"/>
  <c r="BD65" i="1" s="1"/>
  <c r="F38" i="8"/>
  <c r="BC68" i="1" s="1"/>
  <c r="BC67" i="1" s="1"/>
  <c r="AY67" i="1" s="1"/>
  <c r="F39" i="9"/>
  <c r="BD70" i="1"/>
  <c r="F39" i="10"/>
  <c r="BD71" i="1"/>
  <c r="J36" i="11"/>
  <c r="AW72" i="1" s="1"/>
  <c r="F36" i="12"/>
  <c r="BA73" i="1"/>
  <c r="J36" i="12"/>
  <c r="AW73" i="1"/>
  <c r="J36" i="13"/>
  <c r="AW74" i="1"/>
  <c r="F39" i="13"/>
  <c r="BD74" i="1" s="1"/>
  <c r="F38" i="14"/>
  <c r="BC75" i="1"/>
  <c r="F36" i="16"/>
  <c r="BA78" i="1"/>
  <c r="BA77" i="1" s="1"/>
  <c r="AW77" i="1" s="1"/>
  <c r="F38" i="16"/>
  <c r="BC78" i="1" s="1"/>
  <c r="BC77" i="1" s="1"/>
  <c r="AY77" i="1" s="1"/>
  <c r="F37" i="17"/>
  <c r="BB80" i="1"/>
  <c r="BB79" i="1" s="1"/>
  <c r="AX79" i="1" s="1"/>
  <c r="J36" i="18"/>
  <c r="AW82" i="1" s="1"/>
  <c r="F37" i="19"/>
  <c r="BB84" i="1"/>
  <c r="BB83" i="1"/>
  <c r="AX83" i="1"/>
  <c r="F37" i="20"/>
  <c r="BB86" i="1"/>
  <c r="BB85" i="1"/>
  <c r="AX85" i="1" s="1"/>
  <c r="AS54" i="1"/>
  <c r="F36" i="2"/>
  <c r="BA56" i="1" s="1"/>
  <c r="BA55" i="1" s="1"/>
  <c r="AW55" i="1" s="1"/>
  <c r="J36" i="3"/>
  <c r="AW58" i="1"/>
  <c r="J36" i="4"/>
  <c r="AW60" i="1" s="1"/>
  <c r="F38" i="4"/>
  <c r="BC60" i="1" s="1"/>
  <c r="BC59" i="1" s="1"/>
  <c r="AY59" i="1" s="1"/>
  <c r="F39" i="5"/>
  <c r="BD62" i="1"/>
  <c r="BD61" i="1" s="1"/>
  <c r="F38" i="5"/>
  <c r="BC62" i="1"/>
  <c r="BC61" i="1" s="1"/>
  <c r="AY61" i="1" s="1"/>
  <c r="F36" i="6"/>
  <c r="BA64" i="1"/>
  <c r="BA63" i="1"/>
  <c r="AW63" i="1" s="1"/>
  <c r="F38" i="6"/>
  <c r="BC64" i="1" s="1"/>
  <c r="BC63" i="1" s="1"/>
  <c r="AY63" i="1" s="1"/>
  <c r="F37" i="8"/>
  <c r="BB68" i="1"/>
  <c r="BB67" i="1"/>
  <c r="AX67" i="1" s="1"/>
  <c r="J36" i="9"/>
  <c r="AW70" i="1" s="1"/>
  <c r="J36" i="10"/>
  <c r="AW71" i="1"/>
  <c r="F37" i="11"/>
  <c r="BB72" i="1"/>
  <c r="F36" i="11"/>
  <c r="BA72" i="1" s="1"/>
  <c r="F38" i="12"/>
  <c r="BC73" i="1" s="1"/>
  <c r="F38" i="13"/>
  <c r="BC74" i="1"/>
  <c r="F37" i="14"/>
  <c r="BB75" i="1"/>
  <c r="J36" i="15"/>
  <c r="AW76" i="1" s="1"/>
  <c r="F39" i="15"/>
  <c r="BD76" i="1" s="1"/>
  <c r="F37" i="16"/>
  <c r="BB78" i="1"/>
  <c r="BB77" i="1"/>
  <c r="AX77" i="1"/>
  <c r="J36" i="17"/>
  <c r="AW80" i="1" s="1"/>
  <c r="F37" i="18"/>
  <c r="BB82" i="1" s="1"/>
  <c r="BB81" i="1" s="1"/>
  <c r="AX81" i="1" s="1"/>
  <c r="F39" i="18"/>
  <c r="BD82" i="1"/>
  <c r="BD81" i="1"/>
  <c r="F38" i="19"/>
  <c r="BC84" i="1"/>
  <c r="BC83" i="1" s="1"/>
  <c r="AY83" i="1" s="1"/>
  <c r="F36" i="20"/>
  <c r="BA86" i="1"/>
  <c r="BA85" i="1"/>
  <c r="AW85" i="1"/>
  <c r="F38" i="20"/>
  <c r="BC86" i="1"/>
  <c r="BC85" i="1" s="1"/>
  <c r="AY85" i="1" s="1"/>
  <c r="J36" i="2"/>
  <c r="AW56" i="1" s="1"/>
  <c r="F39" i="2"/>
  <c r="BD56" i="1"/>
  <c r="BD55" i="1" s="1"/>
  <c r="F37" i="3"/>
  <c r="BB58" i="1" s="1"/>
  <c r="BB57" i="1" s="1"/>
  <c r="AX57" i="1" s="1"/>
  <c r="F36" i="4"/>
  <c r="BA60" i="1"/>
  <c r="BA59" i="1" s="1"/>
  <c r="AW59" i="1" s="1"/>
  <c r="F39" i="4"/>
  <c r="BD60" i="1" s="1"/>
  <c r="BD59" i="1" s="1"/>
  <c r="J36" i="5"/>
  <c r="AW62" i="1" s="1"/>
  <c r="F39" i="6"/>
  <c r="BD64" i="1"/>
  <c r="BD63" i="1" s="1"/>
  <c r="F38" i="7"/>
  <c r="BC66" i="1" s="1"/>
  <c r="BC65" i="1" s="1"/>
  <c r="AY65" i="1" s="1"/>
  <c r="J36" i="8"/>
  <c r="AW68" i="1"/>
  <c r="F36" i="9"/>
  <c r="BA70" i="1" s="1"/>
  <c r="F38" i="9"/>
  <c r="BC70" i="1" s="1"/>
  <c r="F37" i="10"/>
  <c r="BB71" i="1"/>
  <c r="F38" i="11"/>
  <c r="BC72" i="1"/>
  <c r="F39" i="12"/>
  <c r="BD73" i="1" s="1"/>
  <c r="F37" i="13"/>
  <c r="BB74" i="1" s="1"/>
  <c r="J36" i="14"/>
  <c r="AW75" i="1"/>
  <c r="F36" i="15"/>
  <c r="BA76" i="1"/>
  <c r="F37" i="15"/>
  <c r="BB76" i="1" s="1"/>
  <c r="F39" i="16"/>
  <c r="BD78" i="1" s="1"/>
  <c r="BD77" i="1" s="1"/>
  <c r="F39" i="17"/>
  <c r="BD80" i="1"/>
  <c r="BD79" i="1"/>
  <c r="F36" i="18"/>
  <c r="BA82" i="1" s="1"/>
  <c r="BA81" i="1" s="1"/>
  <c r="AW81" i="1" s="1"/>
  <c r="F38" i="18"/>
  <c r="BC82" i="1"/>
  <c r="BC81" i="1"/>
  <c r="AY81" i="1"/>
  <c r="F36" i="19"/>
  <c r="BA84" i="1" s="1"/>
  <c r="BA83" i="1" s="1"/>
  <c r="AW83" i="1" s="1"/>
  <c r="F39" i="19"/>
  <c r="BD84" i="1"/>
  <c r="BD83" i="1"/>
  <c r="F39" i="20"/>
  <c r="BD86" i="1"/>
  <c r="BD85" i="1" s="1"/>
  <c r="BK106" i="3" l="1"/>
  <c r="J106" i="3" s="1"/>
  <c r="J65" i="3" s="1"/>
  <c r="J87" i="15"/>
  <c r="J64" i="15"/>
  <c r="BK187" i="3"/>
  <c r="J187" i="3" s="1"/>
  <c r="J68" i="3" s="1"/>
  <c r="T174" i="19"/>
  <c r="J63" i="15"/>
  <c r="J32" i="15"/>
  <c r="AG76" i="1"/>
  <c r="P105" i="3"/>
  <c r="T105" i="3"/>
  <c r="T104" i="3" s="1"/>
  <c r="R105" i="3"/>
  <c r="T93" i="20"/>
  <c r="T92" i="20"/>
  <c r="P93" i="20"/>
  <c r="P92" i="20"/>
  <c r="AU86" i="1"/>
  <c r="AU85" i="1"/>
  <c r="T100" i="19"/>
  <c r="T90" i="18"/>
  <c r="T95" i="17"/>
  <c r="T90" i="16"/>
  <c r="R89" i="8"/>
  <c r="T109" i="6"/>
  <c r="R89" i="5"/>
  <c r="T91" i="4"/>
  <c r="T238" i="3"/>
  <c r="P174" i="19"/>
  <c r="P100" i="19" s="1"/>
  <c r="AU84" i="1" s="1"/>
  <c r="AU83" i="1" s="1"/>
  <c r="R90" i="18"/>
  <c r="P166" i="17"/>
  <c r="P95" i="17"/>
  <c r="AU80" i="1" s="1"/>
  <c r="AU79" i="1" s="1"/>
  <c r="P89" i="8"/>
  <c r="AU68" i="1"/>
  <c r="AU67" i="1"/>
  <c r="P102" i="7"/>
  <c r="AU66" i="1"/>
  <c r="AU65" i="1"/>
  <c r="R109" i="6"/>
  <c r="T89" i="5"/>
  <c r="P91" i="4"/>
  <c r="AU60" i="1" s="1"/>
  <c r="AU59" i="1" s="1"/>
  <c r="P95" i="2"/>
  <c r="P94" i="2"/>
  <c r="AU56" i="1"/>
  <c r="AU55" i="1"/>
  <c r="R93" i="20"/>
  <c r="R92" i="20" s="1"/>
  <c r="T102" i="7"/>
  <c r="P109" i="6"/>
  <c r="AU64" i="1" s="1"/>
  <c r="AU63" i="1" s="1"/>
  <c r="P238" i="3"/>
  <c r="T95" i="2"/>
  <c r="T94" i="2" s="1"/>
  <c r="R174" i="19"/>
  <c r="R100" i="19"/>
  <c r="P90" i="18"/>
  <c r="AU82" i="1" s="1"/>
  <c r="AU81" i="1" s="1"/>
  <c r="R166" i="17"/>
  <c r="R95" i="17"/>
  <c r="R90" i="16"/>
  <c r="P90" i="16"/>
  <c r="AU78" i="1"/>
  <c r="AU77" i="1"/>
  <c r="T89" i="8"/>
  <c r="R102" i="7"/>
  <c r="P89" i="5"/>
  <c r="AU62" i="1"/>
  <c r="AU61" i="1" s="1"/>
  <c r="R91" i="4"/>
  <c r="R238" i="3"/>
  <c r="R95" i="2"/>
  <c r="R94" i="2" s="1"/>
  <c r="BK225" i="3"/>
  <c r="J225" i="3" s="1"/>
  <c r="J70" i="3" s="1"/>
  <c r="BK109" i="6"/>
  <c r="J109" i="6" s="1"/>
  <c r="J63" i="6" s="1"/>
  <c r="BK102" i="7"/>
  <c r="J102" i="7" s="1"/>
  <c r="J63" i="7" s="1"/>
  <c r="BK89" i="8"/>
  <c r="J89" i="8"/>
  <c r="J63" i="8" s="1"/>
  <c r="BK86" i="10"/>
  <c r="J86" i="10"/>
  <c r="J63" i="10"/>
  <c r="BK86" i="11"/>
  <c r="J86" i="11"/>
  <c r="J63" i="11"/>
  <c r="BK86" i="12"/>
  <c r="J86" i="12" s="1"/>
  <c r="J63" i="12" s="1"/>
  <c r="BK86" i="13"/>
  <c r="J86" i="13"/>
  <c r="J63" i="13" s="1"/>
  <c r="BK90" i="18"/>
  <c r="J90" i="18"/>
  <c r="J32" i="18"/>
  <c r="AG82" i="1" s="1"/>
  <c r="AG81" i="1" s="1"/>
  <c r="BK226" i="2"/>
  <c r="J226" i="2" s="1"/>
  <c r="J67" i="2" s="1"/>
  <c r="BK290" i="2"/>
  <c r="J290" i="2" s="1"/>
  <c r="J71" i="2" s="1"/>
  <c r="BK238" i="3"/>
  <c r="J238" i="3" s="1"/>
  <c r="J73" i="3" s="1"/>
  <c r="BK91" i="4"/>
  <c r="J91" i="4" s="1"/>
  <c r="J63" i="4" s="1"/>
  <c r="BK89" i="5"/>
  <c r="J89" i="5" s="1"/>
  <c r="J32" i="5" s="1"/>
  <c r="AG62" i="1" s="1"/>
  <c r="BK86" i="9"/>
  <c r="J86" i="9"/>
  <c r="J63" i="9" s="1"/>
  <c r="BK86" i="14"/>
  <c r="J86" i="14"/>
  <c r="J63" i="14"/>
  <c r="BK90" i="16"/>
  <c r="J90" i="16" s="1"/>
  <c r="J63" i="16" s="1"/>
  <c r="BK166" i="17"/>
  <c r="J166" i="17" s="1"/>
  <c r="J68" i="17" s="1"/>
  <c r="BK174" i="19"/>
  <c r="J174" i="19"/>
  <c r="J73" i="19" s="1"/>
  <c r="BK93" i="20"/>
  <c r="J93" i="20"/>
  <c r="J64" i="20"/>
  <c r="F35" i="2"/>
  <c r="AZ56" i="1" s="1"/>
  <c r="AZ55" i="1" s="1"/>
  <c r="AV55" i="1" s="1"/>
  <c r="AT55" i="1" s="1"/>
  <c r="F35" i="4"/>
  <c r="AZ60" i="1" s="1"/>
  <c r="AZ59" i="1" s="1"/>
  <c r="AV59" i="1" s="1"/>
  <c r="AT59" i="1" s="1"/>
  <c r="J35" i="6"/>
  <c r="AV64" i="1" s="1"/>
  <c r="AT64" i="1" s="1"/>
  <c r="J35" i="10"/>
  <c r="AV71" i="1" s="1"/>
  <c r="AT71" i="1" s="1"/>
  <c r="J35" i="11"/>
  <c r="AV72" i="1"/>
  <c r="AT72" i="1"/>
  <c r="J35" i="14"/>
  <c r="AV75" i="1"/>
  <c r="AT75" i="1"/>
  <c r="J35" i="15"/>
  <c r="AV76" i="1"/>
  <c r="AT76" i="1" s="1"/>
  <c r="F35" i="17"/>
  <c r="AZ80" i="1"/>
  <c r="AZ79" i="1" s="1"/>
  <c r="AV79" i="1" s="1"/>
  <c r="AT79" i="1" s="1"/>
  <c r="J35" i="19"/>
  <c r="AV84" i="1"/>
  <c r="AT84" i="1" s="1"/>
  <c r="J35" i="3"/>
  <c r="AV58" i="1" s="1"/>
  <c r="AT58" i="1" s="1"/>
  <c r="J35" i="4"/>
  <c r="AV60" i="1" s="1"/>
  <c r="AT60" i="1" s="1"/>
  <c r="J35" i="7"/>
  <c r="AV66" i="1" s="1"/>
  <c r="AT66" i="1" s="1"/>
  <c r="F35" i="9"/>
  <c r="AZ70" i="1"/>
  <c r="F35" i="11"/>
  <c r="AZ72" i="1"/>
  <c r="F35" i="13"/>
  <c r="AZ74" i="1"/>
  <c r="F35" i="15"/>
  <c r="AZ76" i="1" s="1"/>
  <c r="BC69" i="1"/>
  <c r="AY69" i="1"/>
  <c r="J35" i="17"/>
  <c r="AV80" i="1"/>
  <c r="AT80" i="1"/>
  <c r="J35" i="18"/>
  <c r="AV82" i="1" s="1"/>
  <c r="AT82" i="1" s="1"/>
  <c r="F35" i="3"/>
  <c r="AZ58" i="1" s="1"/>
  <c r="AZ57" i="1" s="1"/>
  <c r="AV57" i="1" s="1"/>
  <c r="AT57" i="1" s="1"/>
  <c r="F35" i="5"/>
  <c r="AZ62" i="1" s="1"/>
  <c r="AZ61" i="1" s="1"/>
  <c r="AV61" i="1" s="1"/>
  <c r="AT61" i="1" s="1"/>
  <c r="F35" i="7"/>
  <c r="AZ66" i="1" s="1"/>
  <c r="AZ65" i="1" s="1"/>
  <c r="AV65" i="1" s="1"/>
  <c r="AT65" i="1" s="1"/>
  <c r="F35" i="8"/>
  <c r="AZ68" i="1"/>
  <c r="AZ67" i="1" s="1"/>
  <c r="AV67" i="1" s="1"/>
  <c r="AT67" i="1" s="1"/>
  <c r="J35" i="9"/>
  <c r="AV70" i="1"/>
  <c r="AT70" i="1"/>
  <c r="J35" i="12"/>
  <c r="AV73" i="1"/>
  <c r="AT73" i="1" s="1"/>
  <c r="J35" i="13"/>
  <c r="AV74" i="1" s="1"/>
  <c r="AT74" i="1" s="1"/>
  <c r="BD69" i="1"/>
  <c r="BB69" i="1"/>
  <c r="AX69" i="1" s="1"/>
  <c r="F35" i="16"/>
  <c r="AZ78" i="1" s="1"/>
  <c r="AZ77" i="1" s="1"/>
  <c r="AV77" i="1" s="1"/>
  <c r="AT77" i="1" s="1"/>
  <c r="F35" i="18"/>
  <c r="AZ82" i="1" s="1"/>
  <c r="AZ81" i="1" s="1"/>
  <c r="AV81" i="1" s="1"/>
  <c r="AT81" i="1" s="1"/>
  <c r="F35" i="20"/>
  <c r="AZ86" i="1" s="1"/>
  <c r="AZ85" i="1" s="1"/>
  <c r="AV85" i="1" s="1"/>
  <c r="AT85" i="1" s="1"/>
  <c r="AU69" i="1"/>
  <c r="J35" i="2"/>
  <c r="AV56" i="1" s="1"/>
  <c r="AT56" i="1" s="1"/>
  <c r="J35" i="5"/>
  <c r="AV62" i="1" s="1"/>
  <c r="AT62" i="1" s="1"/>
  <c r="F35" i="6"/>
  <c r="AZ64" i="1" s="1"/>
  <c r="AZ63" i="1" s="1"/>
  <c r="AV63" i="1" s="1"/>
  <c r="AT63" i="1" s="1"/>
  <c r="J35" i="8"/>
  <c r="AV68" i="1"/>
  <c r="AT68" i="1"/>
  <c r="F35" i="10"/>
  <c r="AZ71" i="1" s="1"/>
  <c r="F35" i="12"/>
  <c r="AZ73" i="1" s="1"/>
  <c r="F35" i="14"/>
  <c r="AZ75" i="1" s="1"/>
  <c r="BA69" i="1"/>
  <c r="AW69" i="1"/>
  <c r="J35" i="16"/>
  <c r="AV78" i="1" s="1"/>
  <c r="AT78" i="1" s="1"/>
  <c r="F35" i="19"/>
  <c r="AZ84" i="1"/>
  <c r="AZ83" i="1" s="1"/>
  <c r="AV83" i="1" s="1"/>
  <c r="AT83" i="1" s="1"/>
  <c r="J35" i="20"/>
  <c r="AV86" i="1" s="1"/>
  <c r="AT86" i="1" s="1"/>
  <c r="AN76" i="1" l="1"/>
  <c r="P104" i="3"/>
  <c r="AU58" i="1" s="1"/>
  <c r="AU57" i="1" s="1"/>
  <c r="AU54" i="1" s="1"/>
  <c r="AN62" i="1"/>
  <c r="AG61" i="1"/>
  <c r="AN61" i="1" s="1"/>
  <c r="R104" i="3"/>
  <c r="BK105" i="3"/>
  <c r="J105" i="3" s="1"/>
  <c r="J64" i="3" s="1"/>
  <c r="BK100" i="19"/>
  <c r="J100" i="19"/>
  <c r="J63" i="19" s="1"/>
  <c r="BK95" i="17"/>
  <c r="J95" i="17" s="1"/>
  <c r="J63" i="17" s="1"/>
  <c r="BK95" i="2"/>
  <c r="J95" i="2" s="1"/>
  <c r="J64" i="2" s="1"/>
  <c r="J63" i="5"/>
  <c r="J63" i="18"/>
  <c r="BK92" i="20"/>
  <c r="J92" i="20" s="1"/>
  <c r="J63" i="20" s="1"/>
  <c r="J41" i="18"/>
  <c r="J41" i="15"/>
  <c r="J41" i="5"/>
  <c r="AN81" i="1"/>
  <c r="AN82" i="1"/>
  <c r="J32" i="7"/>
  <c r="AG66" i="1" s="1"/>
  <c r="AG65" i="1" s="1"/>
  <c r="AN65" i="1" s="1"/>
  <c r="J32" i="13"/>
  <c r="AG74" i="1" s="1"/>
  <c r="J32" i="8"/>
  <c r="AG68" i="1" s="1"/>
  <c r="AG67" i="1" s="1"/>
  <c r="AN67" i="1" s="1"/>
  <c r="J32" i="14"/>
  <c r="AG75" i="1" s="1"/>
  <c r="J32" i="11"/>
  <c r="AG72" i="1" s="1"/>
  <c r="AZ69" i="1"/>
  <c r="AV69" i="1" s="1"/>
  <c r="AT69" i="1" s="1"/>
  <c r="BD54" i="1"/>
  <c r="W33" i="1" s="1"/>
  <c r="BC54" i="1"/>
  <c r="W32" i="1" s="1"/>
  <c r="J32" i="4"/>
  <c r="AG60" i="1"/>
  <c r="AG59" i="1" s="1"/>
  <c r="AN59" i="1" s="1"/>
  <c r="J32" i="10"/>
  <c r="AG71" i="1"/>
  <c r="J32" i="16"/>
  <c r="AG78" i="1"/>
  <c r="AG77" i="1" s="1"/>
  <c r="AN77" i="1" s="1"/>
  <c r="J32" i="9"/>
  <c r="AG70" i="1"/>
  <c r="J32" i="6"/>
  <c r="AG64" i="1"/>
  <c r="AG63" i="1" s="1"/>
  <c r="AN63" i="1" s="1"/>
  <c r="J32" i="12"/>
  <c r="AG73" i="1"/>
  <c r="BB54" i="1"/>
  <c r="W31" i="1" s="1"/>
  <c r="BA54" i="1"/>
  <c r="W30" i="1" s="1"/>
  <c r="J41" i="10" l="1"/>
  <c r="J41" i="12"/>
  <c r="J41" i="13"/>
  <c r="J41" i="8"/>
  <c r="J41" i="6"/>
  <c r="J41" i="4"/>
  <c r="J41" i="14"/>
  <c r="J41" i="9"/>
  <c r="J41" i="7"/>
  <c r="J41" i="11"/>
  <c r="J41" i="16"/>
  <c r="BK94" i="2"/>
  <c r="J94" i="2" s="1"/>
  <c r="J63" i="2" s="1"/>
  <c r="BK104" i="3"/>
  <c r="J104" i="3" s="1"/>
  <c r="J63" i="3" s="1"/>
  <c r="AN64" i="1"/>
  <c r="AN70" i="1"/>
  <c r="AN71" i="1"/>
  <c r="AN72" i="1"/>
  <c r="AN73" i="1"/>
  <c r="AN74" i="1"/>
  <c r="AN75" i="1"/>
  <c r="AN60" i="1"/>
  <c r="AN66" i="1"/>
  <c r="AN68" i="1"/>
  <c r="AN78" i="1"/>
  <c r="J32" i="20"/>
  <c r="AG86" i="1"/>
  <c r="AG85" i="1" s="1"/>
  <c r="AG69" i="1"/>
  <c r="J32" i="17"/>
  <c r="AG80" i="1"/>
  <c r="AG79" i="1"/>
  <c r="AN79" i="1" s="1"/>
  <c r="AY54" i="1"/>
  <c r="J32" i="19"/>
  <c r="AG84" i="1" s="1"/>
  <c r="AG83" i="1" s="1"/>
  <c r="AN83" i="1" s="1"/>
  <c r="AW54" i="1"/>
  <c r="AK30" i="1" s="1"/>
  <c r="AX54" i="1"/>
  <c r="AZ54" i="1"/>
  <c r="AV54" i="1" s="1"/>
  <c r="AK29" i="1" s="1"/>
  <c r="J41" i="19" l="1"/>
  <c r="J41" i="17"/>
  <c r="J41" i="20"/>
  <c r="AN84" i="1"/>
  <c r="AN85" i="1"/>
  <c r="AN80" i="1"/>
  <c r="AN86" i="1"/>
  <c r="AN69" i="1"/>
  <c r="J32" i="2"/>
  <c r="AG56" i="1" s="1"/>
  <c r="AG55" i="1" s="1"/>
  <c r="W29" i="1"/>
  <c r="J32" i="3"/>
  <c r="AG58" i="1" s="1"/>
  <c r="AG57" i="1" s="1"/>
  <c r="AN57" i="1" s="1"/>
  <c r="AT54" i="1"/>
  <c r="AN55" i="1" l="1"/>
  <c r="J41" i="2"/>
  <c r="J41" i="3"/>
  <c r="AN56" i="1"/>
  <c r="AN58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<sst xmlns="http://schemas.openxmlformats.org/spreadsheetml/2006/main" count="34487" uniqueCount="3391">
  <si>
    <t>Export Komplet</t>
  </si>
  <si>
    <t>VZ</t>
  </si>
  <si>
    <t>2.0</t>
  </si>
  <si>
    <t>ZAMOK</t>
  </si>
  <si>
    <t>False</t>
  </si>
  <si>
    <t>{707dbc47-785b-4b3b-881d-21e09f390d2e}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</si>
  <si>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</si>
  <si>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</si>
  <si>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</si>
  <si>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</si>
  <si>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</si>
  <si>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</si>
  <si>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</si>
  <si>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</si>
  <si>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RSS23-11-03b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</si>
  <si>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</si>
  <si>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</si>
  <si>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Novostavba Onkologické kliniky P4 - Přeložky, Přípojky, OS, Komunikace, chodníky a přístřešky, Sadové úpravy</t>
  </si>
  <si>
    <t>KSO:</t>
  </si>
  <si>
    <t>801 11 31</t>
  </si>
  <si>
    <t>CC-CZ:</t>
  </si>
  <si>
    <t/>
  </si>
  <si>
    <t>Místo:</t>
  </si>
  <si>
    <t>Olomouc</t>
  </si>
  <si>
    <t>Datum:</t>
  </si>
  <si>
    <t>16. 2. 2024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</si>
  <si>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</si>
  <si>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</si>
  <si>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</si>
  <si>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</si>
  <si>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</si>
  <si>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</si>
  <si>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</si>
  <si>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>Adam Rujbr Architects</t>
  </si>
  <si>
    <t>True</t>
  </si>
  <si>
    <t>Zpracovatel:</t>
  </si>
  <si>
    <t xml:space="preserve"> 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</si>
  <si>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</si>
  <si>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Pro výkaz výměr platí:_x000D_
Do všech položek, musí být zahrnuty veškeré přidružené práce a materiály běžné pro splnění požadovaného technického a provozního účelu a dodržení veškerých technologických postupů a norem, jako mohou být drobné detaily, tmely, lišty, pomocné profily v SDK, těsnění, dilatace, atyp. kotvení a podobně nezahrnuté v předepsaných položkách soupisu prací a dodávek. Položky v soupisu prací jsou založeny buď jako přesné, nebo svým charakterem nejblíže podobné požadavku PD. Dodavatel při stanovení jednotkových cen položek musí vycházet z požadavků a obsahu PD ve všech souvislostech a vazbách, a toto do JC promítnout, nikoliv jen z obsahu ceníkové položky._x000D_
_x000D_
Ostatní ujednání:_x000D_
01 Dodavatel předloží veškeré připomínky k projektové dokumentaci a výkazu výměr, před předložením své cenové nabídky.Pokud dodavatel nepožádá o přidání chybějící položky v průběhu výběrového řízení, má se za to, že tuto skutečnost promítl v jednotkových cenách ostatních položek a nelze ji tak nárokovat dodatečně._x000D_
02 Rozpočet a VV má charakter odborné studie předběžných prací a materiálů ve formě soupisu prací a dodávek._x000D_
03 Jakékoliv další nakládání s dokumentem po předání objednateli podléhá smluvním podmínkám těchto stran bez vlivu na zpracovatele soupisu prací a dodávek, pokud není v objednávce stanoveno jinak._x000D_
04 Pokud není v objednávce uvedeno jinak, neslouží výkaz výměr pro závazné objednání materiálu, prací a služeb, tyto množství musí být před objednáním prověřeny dle skutečnosti na stavbě._x000D_
05 Na dokument je poskytnuta záruka ve lhůtě 36 měsíců. V případě shledání vad díla budou tyto zhotovitelem bezodkladně odstraněny. Buď vydáním nového rozpočtu a výkazu výměr, formou dodatku nebo rozdílového rozpočtu.  _x000D_
06 Zpracovatel rozpočtu není nijak vázán k rozhodnutí dodavatele vybudovat dílo nebo jeho část na základě položek rozpočtu. Dílo dodavatele stavby musí být vždy v souladu s výkresouvou a textovou částí PD, byť by rozpočet vykazoval jakékoliv rozdílnosti._x000D_
07 Jednotkové ceny položek nejsou nijak závazné a musí být prověřeny u konkrétních dodavatelů daných prvků a systémů. Zhotovitel rozpočtu negarantuje jistotu dostupnosti materiálů a prací za uvedenou JC z rozpočtu. Dodavatel doplní vlastní ceny dle svých možností._x000D_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</si>
  <si>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</si>
  <si>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</si>
  <si>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</si>
  <si>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</si>
  <si>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</si>
  <si>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</si>
  <si>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</si>
  <si>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</si>
  <si>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</si>
  <si>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</si>
  <si>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</si>
  <si>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</si>
  <si>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</si>
  <si>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</si>
  <si>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</si>
  <si>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</si>
  <si>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</si>
  <si>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</si>
  <si>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</si>
  <si>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</si>
  <si>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</si>
  <si>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</si>
  <si>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</si>
  <si>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</si>
  <si>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</si>
  <si>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</si>
  <si>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</si>
  <si>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</si>
  <si>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</si>
  <si>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</si>
  <si>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</si>
  <si>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</si>
  <si>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</si>
  <si>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</si>
  <si>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</si>
  <si>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</si>
  <si>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</si>
  <si>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</si>
  <si>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02</t>
  </si>
  <si>
    <t>Opěrné stěny a prodloužení podzemního kanálu</t>
  </si>
  <si>
    <t>STA</t>
  </si>
  <si>
    <t>1</t>
  </si>
  <si>
    <t>{4efbb3d3-41c6-4983-b2ab-bbc75c6ac2f2}</t>
  </si>
  <si>
    <t>2</t>
  </si>
  <si>
    <t>/</t>
  </si>
  <si>
    <t>D.1.1_2</t>
  </si>
  <si>
    <t>ASŘ+SKŘ soupis prací a dodávek</t>
  </si>
  <si>
    <t>Soupis</t>
  </si>
  <si>
    <t>{5fd7cc19-3e2a-47c3-b978-1910a9ef28b5}</t>
  </si>
  <si>
    <t>SO 03</t>
  </si>
  <si>
    <t>Přístřešky na FVE</t>
  </si>
  <si>
    <t>{792d69c5-9a05-49c2-a9f1-30733f4605ad}</t>
  </si>
  <si>
    <t>{4bdd8681-f64f-42c4-b7ab-194cdfd7fbe9}</t>
  </si>
  <si>
    <t>IO 01</t>
  </si>
  <si>
    <t>Chodníky a zpevněné plochy, parkoviště I. etapa</t>
  </si>
  <si>
    <t>ING</t>
  </si>
  <si>
    <t>{22599c8f-fa36-4238-b554-0a9817dabded}</t>
  </si>
  <si>
    <t>D.2.1</t>
  </si>
  <si>
    <t>Chodníky, zpevněné plochy, parkoviště I. etapa</t>
  </si>
  <si>
    <t>{95c04e1e-0c24-465d-a321-67fe460844ee}</t>
  </si>
  <si>
    <t>IO 02</t>
  </si>
  <si>
    <t>Chodníky, zpevněné plochy, parkoviště - II. etapa</t>
  </si>
  <si>
    <t>{631e379c-4ea9-4266-976e-c2da66fc22ba}</t>
  </si>
  <si>
    <t>D.2.2</t>
  </si>
  <si>
    <t>{7d470729-66c5-484e-99b5-296f5b2af850}</t>
  </si>
  <si>
    <t>IO 03</t>
  </si>
  <si>
    <t>Napojení a přeložka dešťové a splaškové kanalizace</t>
  </si>
  <si>
    <t>{c28df48e-8f3b-46e6-b83d-cd017dd64422}</t>
  </si>
  <si>
    <t>D.2.3</t>
  </si>
  <si>
    <t>Přípojka a přeložka dešťové a splaškové kanalizace</t>
  </si>
  <si>
    <t>{d2d04a47-ac61-4d34-a9b7-d7fb005954f7}</t>
  </si>
  <si>
    <t>IO 04</t>
  </si>
  <si>
    <t>Přípojky a přeložka vody</t>
  </si>
  <si>
    <t>{4d58ca95-21c3-43a7-997e-210c06c0d853}</t>
  </si>
  <si>
    <t>D.2.4</t>
  </si>
  <si>
    <t>Přípojka a přeložka vody</t>
  </si>
  <si>
    <t>{999fd7c1-d119-4e0e-aa84-d94918c18a85}</t>
  </si>
  <si>
    <t>IO 05</t>
  </si>
  <si>
    <t>Přípojka NN</t>
  </si>
  <si>
    <t>{5d60f43b-930c-4cc4-b862-b033ec5c1bb1}</t>
  </si>
  <si>
    <t>D.2.5</t>
  </si>
  <si>
    <t>{19ffe28d-17c5-45b4-8a18-2185f342538e}</t>
  </si>
  <si>
    <t>IO 06</t>
  </si>
  <si>
    <t>Přípojka elektronických komunikací</t>
  </si>
  <si>
    <t>{037912e5-9af6-4e90-b62d-3d2325c433ca}</t>
  </si>
  <si>
    <t>D.2.6.a</t>
  </si>
  <si>
    <t>Telefonní kabely z budovy XR do budovy P3</t>
  </si>
  <si>
    <t>{9af01f2c-279b-4037-be75-88b0fb84a637}</t>
  </si>
  <si>
    <t>D.2.6.b</t>
  </si>
  <si>
    <t>Optický kabel z budovy P1 (R40)  do budovy P4 (R20)</t>
  </si>
  <si>
    <t>{c8f5843f-e645-4173-b290-3b7b95262936}</t>
  </si>
  <si>
    <t>D.2.6.c</t>
  </si>
  <si>
    <t>Optický kabel z budovy P1 (R40) do budovy YD (R90) - přeložka</t>
  </si>
  <si>
    <t>{51774f40-92e5-4c0c-92b7-8175381897de}</t>
  </si>
  <si>
    <t>D.2.6.d</t>
  </si>
  <si>
    <t>Optický kabel z budovy P4 (EPS) do budovy A (EPS)</t>
  </si>
  <si>
    <t>{31b96869-39c7-4cb8-ac90-be0e7533a565}</t>
  </si>
  <si>
    <t>D.2.6.e</t>
  </si>
  <si>
    <t>Napojení parkoviště</t>
  </si>
  <si>
    <t>{e10ced43-229c-436d-91ac-80bb38ba4e37}</t>
  </si>
  <si>
    <t>D.2.6.f</t>
  </si>
  <si>
    <t>Přeložka SEK MERIT GROUP</t>
  </si>
  <si>
    <t>{93d20fa2-cca4-49bd-a6fe-4ca067fb02b0}</t>
  </si>
  <si>
    <t>D.2.6.g</t>
  </si>
  <si>
    <t>Přemístění SEK z parkoviště</t>
  </si>
  <si>
    <t>{5d51e81c-484b-4fd8-baf7-f332ccdfc9c0}</t>
  </si>
  <si>
    <t>IO 08</t>
  </si>
  <si>
    <t>Doplnění a přeložka VO, autonabíječky</t>
  </si>
  <si>
    <t>{af290284-071d-467e-8b14-f8e5830beaa0}</t>
  </si>
  <si>
    <t>D.2.8</t>
  </si>
  <si>
    <t>{8c3e6dcf-1e17-462e-b521-ea8cb9a053c1}</t>
  </si>
  <si>
    <t>IO 09</t>
  </si>
  <si>
    <t>Sadové úpravy</t>
  </si>
  <si>
    <t>{aadc7572-3c4e-4c2d-84cf-397688a3fc3f}</t>
  </si>
  <si>
    <t>D.2.9</t>
  </si>
  <si>
    <t>{966750e0-751e-4919-a516-05044f9a3477}</t>
  </si>
  <si>
    <t>IO 10</t>
  </si>
  <si>
    <t>Přípojka a přeložka horkovodu</t>
  </si>
  <si>
    <t>{e7a12bbc-fcae-46bf-bfb4-42a7027b1bd8}</t>
  </si>
  <si>
    <t>D.2.10</t>
  </si>
  <si>
    <t>{c30caae9-cf55-4235-9180-3ffddc7ab26d}</t>
  </si>
  <si>
    <t>IO 12</t>
  </si>
  <si>
    <t>Přeložka a přípojka potrubní pošty</t>
  </si>
  <si>
    <t>{fa46f8e2-af9c-4ef4-89e1-4ff3c40d72c7}</t>
  </si>
  <si>
    <t>D.2.12</t>
  </si>
  <si>
    <t>Přípojka potrubní pošty</t>
  </si>
  <si>
    <t>{218359a2-2d2f-4bbd-8a1b-b000c6d7d14d}</t>
  </si>
  <si>
    <t>VRN</t>
  </si>
  <si>
    <t>Vedlejší rozpočtové náklady</t>
  </si>
  <si>
    <t>VON</t>
  </si>
  <si>
    <t>{246103fb-9819-4cb8-b649-70ec777900f7}</t>
  </si>
  <si>
    <t>VON.1</t>
  </si>
  <si>
    <t>Vedlejší a ostatní rozpočtové náklady</t>
  </si>
  <si>
    <t>{3fcec93a-7ee2-496d-9233-dd89bb9a19c2}</t>
  </si>
  <si>
    <t>KRYCÍ LIST SOUPISU PRACÍ</t>
  </si>
  <si>
    <t>Objekt:</t>
  </si>
  <si>
    <t>SO 02 - Opěrné stěny a prodloužení podzemního kanálu</t>
  </si>
  <si>
    <t>Soupis:</t>
  </si>
  <si>
    <t>D.1.1_2 - ASŘ+SKŘ soupis prací a dodávek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</si>
  <si>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</si>
  <si>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</si>
  <si>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</si>
  <si>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</si>
  <si>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</si>
  <si>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</si>
  <si>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</si>
  <si>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</si>
  <si>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  43 - Schodišťové konstrukce a rampy</t>
  </si>
  <si>
    <t xml:space="preserve">    9 - Ostatní konstrukce a práce, bourání</t>
  </si>
  <si>
    <t xml:space="preserve">    998 - Přesun hmot</t>
  </si>
  <si>
    <t>PSV - Práce a dodávky PSV</t>
  </si>
  <si>
    <t xml:space="preserve">    777 - Podlahy lité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</si>
  <si>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</si>
  <si>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</si>
  <si>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</si>
  <si>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</si>
  <si>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</si>
  <si>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</si>
  <si>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</si>
  <si>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</si>
  <si>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</si>
  <si>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</si>
  <si>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</si>
  <si>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</si>
  <si>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</si>
  <si>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</si>
  <si>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</si>
  <si>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</si>
  <si>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</si>
  <si>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</si>
  <si>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213311113</t>
  </si>
  <si>
    <t>Polštáře zhutněné pod základy z kameniva hrubého drceného, frakce 16 - 63 mm</t>
  </si>
  <si>
    <t>m3</t>
  </si>
  <si>
    <t>CS ÚRS 2024 01</t>
  </si>
  <si>
    <t>4</t>
  </si>
  <si>
    <t>-1403989523</t>
  </si>
  <si>
    <t>Online PSC</t>
  </si>
  <si>
    <t>https://podminky.urs.cz/item/CS_URS_2024_01/213311113</t>
  </si>
  <si>
    <t>P</t>
  </si>
  <si>
    <t>Poznámka k položce:_x000D_
dle PD fr.16-32</t>
  </si>
  <si>
    <t>VV</t>
  </si>
  <si>
    <t>pod zákl. desky</t>
  </si>
  <si>
    <t>(16,85*1,8+4,3*2,5)*0,15</t>
  </si>
  <si>
    <t>pod zákl. pasy</t>
  </si>
  <si>
    <t>nad objektem</t>
  </si>
  <si>
    <t>0,6*1,8*0,15*3</t>
  </si>
  <si>
    <t>pod objektem</t>
  </si>
  <si>
    <t>0,6*3,3*0,15*2</t>
  </si>
  <si>
    <t>pod spojovací kanál</t>
  </si>
  <si>
    <t>2,3*4,7*0,15</t>
  </si>
  <si>
    <t>pod schodiště</t>
  </si>
  <si>
    <t>ramena</t>
  </si>
  <si>
    <t>1,65*3,75*0,15</t>
  </si>
  <si>
    <t>1,65*6,0*0,15</t>
  </si>
  <si>
    <t>podesta</t>
  </si>
  <si>
    <t>3,3*0,95*0,15</t>
  </si>
  <si>
    <t>3,3*(3,9+4,7)*0,15</t>
  </si>
  <si>
    <t>Součet</t>
  </si>
  <si>
    <t>273322611</t>
  </si>
  <si>
    <t>Základy z betonu železového (bez výztuže) desky z betonu se zvýšenými nároky na prostředí tř. C 30/37</t>
  </si>
  <si>
    <t>1330602416</t>
  </si>
  <si>
    <t>https://podminky.urs.cz/item/CS_URS_2024_01/273322611</t>
  </si>
  <si>
    <t>Poznámka k položce:_x000D_
XF2</t>
  </si>
  <si>
    <t>základová pata pod OS</t>
  </si>
  <si>
    <t>(16,7*1,5+4,15*2,2)*0,25</t>
  </si>
  <si>
    <t>3</t>
  </si>
  <si>
    <t>273351121</t>
  </si>
  <si>
    <t>Bednění základů desek zřízení</t>
  </si>
  <si>
    <t>m2</t>
  </si>
  <si>
    <t>1783804827</t>
  </si>
  <si>
    <t>https://podminky.urs.cz/item/CS_URS_2024_01/273351121</t>
  </si>
  <si>
    <t>(16,7+4,15+2,2)*2*0,25</t>
  </si>
  <si>
    <t>273351122</t>
  </si>
  <si>
    <t>Bednění základů desek odstranění</t>
  </si>
  <si>
    <t>-843092563</t>
  </si>
  <si>
    <t>https://podminky.urs.cz/item/CS_URS_2024_01/273351122</t>
  </si>
  <si>
    <t>11,525</t>
  </si>
  <si>
    <t>betonářská výztuž zahrnuta ve výztuži stěn</t>
  </si>
  <si>
    <t>5</t>
  </si>
  <si>
    <t>274313511</t>
  </si>
  <si>
    <t>Základy z betonu prostého pasy betonu kamenem neprokládaného tř. C 12/15</t>
  </si>
  <si>
    <t>1788942278</t>
  </si>
  <si>
    <t>https://podminky.urs.cz/item/CS_URS_2024_01/274313511</t>
  </si>
  <si>
    <t>podbetonování na rostlý terén C8/10</t>
  </si>
  <si>
    <t>0,3*1,075*1,5</t>
  </si>
  <si>
    <t>0,3*1,25*1,5</t>
  </si>
  <si>
    <t>0,3*3,4*1,5</t>
  </si>
  <si>
    <t>0,3*1,2*3,0</t>
  </si>
  <si>
    <t>0,3*2,3*3,0</t>
  </si>
  <si>
    <t>6</t>
  </si>
  <si>
    <t>274321611</t>
  </si>
  <si>
    <t>Základy z betonu železového (bez výztuže) pasy z betonu bez zvláštních nároků na prostředí tř. C 30/37</t>
  </si>
  <si>
    <t>-454123352</t>
  </si>
  <si>
    <t>https://podminky.urs.cz/item/CS_URS_2024_01/274321611</t>
  </si>
  <si>
    <t>pod sch. ramena</t>
  </si>
  <si>
    <t>0,3*0,6*1,5*4</t>
  </si>
  <si>
    <t>7</t>
  </si>
  <si>
    <t>274351121</t>
  </si>
  <si>
    <t>Bednění základů pasů rovné zřízení</t>
  </si>
  <si>
    <t>218022940</t>
  </si>
  <si>
    <t>https://podminky.urs.cz/item/CS_URS_2024_01/274351121</t>
  </si>
  <si>
    <t>podbetonování</t>
  </si>
  <si>
    <t>(0,3+1,5)*2*1,075</t>
  </si>
  <si>
    <t>(0,3+1,5)*2*1,25</t>
  </si>
  <si>
    <t>(0,3+1,5)*2*3,4</t>
  </si>
  <si>
    <t>(0,3+3,0)*2*1,2</t>
  </si>
  <si>
    <t>(0,3+3,0)*2,3*2</t>
  </si>
  <si>
    <t>Mezisoučet</t>
  </si>
  <si>
    <t>pasy</t>
  </si>
  <si>
    <t>(0,3+1,5)*2*0,6*4</t>
  </si>
  <si>
    <t>8</t>
  </si>
  <si>
    <t>274351122</t>
  </si>
  <si>
    <t>Bednění základů pasů rovné odstranění</t>
  </si>
  <si>
    <t>-257071179</t>
  </si>
  <si>
    <t>https://podminky.urs.cz/item/CS_URS_2024_01/274351122</t>
  </si>
  <si>
    <t>52,35</t>
  </si>
  <si>
    <t>9</t>
  </si>
  <si>
    <t>279322512</t>
  </si>
  <si>
    <t>Základové zdi z betonu železového (bez výztuže) se zvýšenými nároky na prostředí tř. C 30/37</t>
  </si>
  <si>
    <t>-946232978</t>
  </si>
  <si>
    <t>https://podminky.urs.cz/item/CS_URS_2024_01/279322512</t>
  </si>
  <si>
    <t>0,25*3,15*(0,74+2,09)/2</t>
  </si>
  <si>
    <t>0,25*11,05*2,09</t>
  </si>
  <si>
    <t>0,25*5,0*(2,21+4,49)/2</t>
  </si>
  <si>
    <t>0,25*1,0*4,49</t>
  </si>
  <si>
    <t>10</t>
  </si>
  <si>
    <t>279351121</t>
  </si>
  <si>
    <t>Bednění základových zdí rovné oboustranné za každou stranu zřízení</t>
  </si>
  <si>
    <t>-756291996</t>
  </si>
  <si>
    <t>https://podminky.urs.cz/item/CS_URS_2024_01/279351121</t>
  </si>
  <si>
    <t>2*3,15*(0,74+2,09)/2</t>
  </si>
  <si>
    <t>2*11,05*2,09</t>
  </si>
  <si>
    <t>2*5,0*(2,21+4,49)/2</t>
  </si>
  <si>
    <t>2*1,0*4,49</t>
  </si>
  <si>
    <t>11</t>
  </si>
  <si>
    <t>279351122</t>
  </si>
  <si>
    <t>Bednění základových zdí rovné oboustranné za každou stranu odstranění</t>
  </si>
  <si>
    <t>-2012588835</t>
  </si>
  <si>
    <t>https://podminky.urs.cz/item/CS_URS_2024_01/279351122</t>
  </si>
  <si>
    <t>97,584</t>
  </si>
  <si>
    <t>311351911</t>
  </si>
  <si>
    <t>Bednění nadzákladových zdí nosných Příplatek k cenám bednění za pohledový beton</t>
  </si>
  <si>
    <t>-2139995997</t>
  </si>
  <si>
    <t>https://podminky.urs.cz/item/CS_URS_2024_01/311351911</t>
  </si>
  <si>
    <t>uvažováno 100% stěny</t>
  </si>
  <si>
    <t>13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</si>
  <si>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</si>
  <si>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</si>
  <si>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t</t>
  </si>
  <si>
    <t>1900145819</t>
  </si>
  <si>
    <t>https://podminky.urs.cz/item/CS_URS_2024_01/279361821</t>
  </si>
  <si>
    <t>viz v.č. 12 (SKŘ)</t>
  </si>
  <si>
    <t>3,585</t>
  </si>
  <si>
    <t>14</t>
  </si>
  <si>
    <t>631311122</t>
  </si>
  <si>
    <t>Mazanina z betonu prostého bez zvýšených nároků na prostředí tl. přes 80 do 120 mm tř. C 8/10</t>
  </si>
  <si>
    <t>1897370226</t>
  </si>
  <si>
    <t>https://podminky.urs.cz/item/CS_URS_2024_01/631311122</t>
  </si>
  <si>
    <t>podkladní beton tl. 50mm</t>
  </si>
  <si>
    <t>(16,7*1,5+4,15*2,2)*0,05</t>
  </si>
  <si>
    <t>pod spoj. krček</t>
  </si>
  <si>
    <t>2,0*4,7*0,05</t>
  </si>
  <si>
    <t>Svislé a kompletní konstrukce</t>
  </si>
  <si>
    <t>15</t>
  </si>
  <si>
    <t>380326342</t>
  </si>
  <si>
    <t>Kompletní konstrukce čistíren odpadních vod, nádrží, vodojemů, kanálů z betonu železového bez výztuže a bednění pro konstrukce bílých van tř. C 30/37, tl. přes 150 do 300 mm</t>
  </si>
  <si>
    <t>1065763678</t>
  </si>
  <si>
    <t>https://podminky.urs.cz/item/CS_URS_2024_01/380326342</t>
  </si>
  <si>
    <t>Poznámka k položce:_x000D_
XA2</t>
  </si>
  <si>
    <t>spojovací kanál v.č.04 (SKŘ)</t>
  </si>
  <si>
    <t>0,25*(2,0+1,6)*2*4,7</t>
  </si>
  <si>
    <t>16</t>
  </si>
  <si>
    <t>380356231</t>
  </si>
  <si>
    <t>Bednění kompletních konstrukcí čistíren odpadních vod, nádrží, vodojemů, kanálů konstrukcí neomítaných z betonu prostého nebo železového ploch rovinných zřízení</t>
  </si>
  <si>
    <t>950729593</t>
  </si>
  <si>
    <t>https://podminky.urs.cz/item/CS_URS_2024_01/380356231</t>
  </si>
  <si>
    <t>vně</t>
  </si>
  <si>
    <t>(1,6+0,25*2)*4,7*2</t>
  </si>
  <si>
    <t>uvnitř (vč.dna)</t>
  </si>
  <si>
    <t>(1,6*2+1,5*2)*4,7</t>
  </si>
  <si>
    <t>17</t>
  </si>
  <si>
    <t>380356232</t>
  </si>
  <si>
    <t>Bednění kompletních konstrukcí čistíren odpadních vod, nádrží, vodojemů, kanálů konstrukcí neomítaných z betonu prostého nebo železového ploch rovinných odstranění</t>
  </si>
  <si>
    <t>1879309559</t>
  </si>
  <si>
    <t>https://podminky.urs.cz/item/CS_URS_2024_01/380356232</t>
  </si>
  <si>
    <t>48,88</t>
  </si>
  <si>
    <t>18</t>
  </si>
  <si>
    <t>380361006</t>
  </si>
  <si>
    <t>Výztuž kompletních konstrukcí čistíren odpadních vod, nádrží, vodojemů, kanálů z oceli 10 505 (R) nebo BSt 500</t>
  </si>
  <si>
    <t>-2086375755</t>
  </si>
  <si>
    <t>https://podminky.urs.cz/item/CS_URS_2024_01/380361006</t>
  </si>
  <si>
    <t>viz v.č. 36 (SKŘ)</t>
  </si>
  <si>
    <t>1,565</t>
  </si>
  <si>
    <t>19</t>
  </si>
  <si>
    <t>953333121</t>
  </si>
  <si>
    <t>PVC těsnící pás do betonových konstrukcí do pracovních spar vnitřní, pokládaný doprostřed konstrukce mezi výztuž šířky 240 mm</t>
  </si>
  <si>
    <t>m</t>
  </si>
  <si>
    <t>-788037861</t>
  </si>
  <si>
    <t>https://podminky.urs.cz/item/CS_URS_2024_01/953333121</t>
  </si>
  <si>
    <t>40,0</t>
  </si>
  <si>
    <t>Vodorovné konstrukce</t>
  </si>
  <si>
    <t>43</t>
  </si>
  <si>
    <t>Schodišťové konstrukce a rampy</t>
  </si>
  <si>
    <t>20</t>
  </si>
  <si>
    <t>430321616</t>
  </si>
  <si>
    <t>Schodišťové konstrukce a rampy z betonu železového (bez výztuže) stupně, schodnice, ramena, podesty s nosníky tř. C 30/37</t>
  </si>
  <si>
    <t>-1823926756</t>
  </si>
  <si>
    <t>https://podminky.urs.cz/item/CS_URS_2024_01/430321616</t>
  </si>
  <si>
    <t>venkovní ramena na terénu vč. betonu stupňů</t>
  </si>
  <si>
    <t>1,5*3,75*0,2</t>
  </si>
  <si>
    <t>1,5*6,0*0,2</t>
  </si>
  <si>
    <t>stupně</t>
  </si>
  <si>
    <t>1,5*0,15*0,35/2*(10+16)</t>
  </si>
  <si>
    <t>3,0*0,95*0,2</t>
  </si>
  <si>
    <t>3,0*(3,9+4,7)*0,2</t>
  </si>
  <si>
    <t>3,0*0,152*0,335/2*24</t>
  </si>
  <si>
    <t>430362021</t>
  </si>
  <si>
    <t>Výztuž schodišťových konstrukcí a ramp stupňů, schodnic, ramen, podest s nosníky ze svařovaných sítí z drátů typu KARI</t>
  </si>
  <si>
    <t>-131128322</t>
  </si>
  <si>
    <t>https://podminky.urs.cz/item/CS_URS_2024_01/430362021</t>
  </si>
  <si>
    <t>1,04</t>
  </si>
  <si>
    <t>22</t>
  </si>
  <si>
    <t>431351121</t>
  </si>
  <si>
    <t>Bednění podest, podstupňových desek a ramp včetně podpěrné konstrukce výšky do 4 m půdorysně přímočarých zřízení</t>
  </si>
  <si>
    <t>1573627159</t>
  </si>
  <si>
    <t>https://podminky.urs.cz/item/CS_URS_2024_01/431351121</t>
  </si>
  <si>
    <t>(1,5+0,35)*3,75</t>
  </si>
  <si>
    <t>(1,5+0,35)*6,0</t>
  </si>
  <si>
    <t>(3,0+0,2*2)*0,95</t>
  </si>
  <si>
    <t>(3,0+,035*2)*(3,9+4,7)</t>
  </si>
  <si>
    <t>23</t>
  </si>
  <si>
    <t>431351122</t>
  </si>
  <si>
    <t>Bednění podest, podstupňových desek a ramp včetně podpěrné konstrukce výšky do 4 m půdorysně přímočarých odstranění</t>
  </si>
  <si>
    <t>-293519646</t>
  </si>
  <si>
    <t>https://podminky.urs.cz/item/CS_URS_2024_01/431351122</t>
  </si>
  <si>
    <t>21,268</t>
  </si>
  <si>
    <t>24</t>
  </si>
  <si>
    <t>434351141</t>
  </si>
  <si>
    <t>Bednění stupňů betonovaných na podstupňové desce nebo na terénu půdorysně přímočarých zřízení</t>
  </si>
  <si>
    <t>648043580</t>
  </si>
  <si>
    <t>https://podminky.urs.cz/item/CS_URS_2024_01/434351141</t>
  </si>
  <si>
    <t>1,5*(0,15+0,35)*(10+16)</t>
  </si>
  <si>
    <t>3,0*(0,152+0,335)*24</t>
  </si>
  <si>
    <t>25</t>
  </si>
  <si>
    <t>434351142</t>
  </si>
  <si>
    <t>Bednění stupňů betonovaných na podstupňové desce nebo na terénu půdorysně přímočarých odstranění</t>
  </si>
  <si>
    <t>-1255932298</t>
  </si>
  <si>
    <t>https://podminky.urs.cz/item/CS_URS_2024_01/434351142</t>
  </si>
  <si>
    <t>54,564</t>
  </si>
  <si>
    <t>Ostatní konstrukce a práce, bourání</t>
  </si>
  <si>
    <t>26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</si>
  <si>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</si>
  <si>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</si>
  <si>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1298138313</t>
  </si>
  <si>
    <t>https://podminky.urs.cz/item/CS_URS_2024_01/916231213</t>
  </si>
  <si>
    <t>hrana schodiště (viz řez E-E ASŘ)</t>
  </si>
  <si>
    <t>(3,2+5,6)*1,1</t>
  </si>
  <si>
    <t>27</t>
  </si>
  <si>
    <t>M</t>
  </si>
  <si>
    <t>59217017</t>
  </si>
  <si>
    <t>obrubník betonový chodníkový 1000x100x250mm</t>
  </si>
  <si>
    <t>-2053589724</t>
  </si>
  <si>
    <t>9,68*1,15</t>
  </si>
  <si>
    <t>998</t>
  </si>
  <si>
    <t>Přesun hmot</t>
  </si>
  <si>
    <t>28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</si>
  <si>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</si>
  <si>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</si>
  <si>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212212612</t>
  </si>
  <si>
    <t>https://podminky.urs.cz/item/CS_URS_2024_01/998142251</t>
  </si>
  <si>
    <t>PSV</t>
  </si>
  <si>
    <t>Práce a dodávky PSV</t>
  </si>
  <si>
    <t>777</t>
  </si>
  <si>
    <t>Podlahy lité</t>
  </si>
  <si>
    <t>29</t>
  </si>
  <si>
    <t>777612209</t>
  </si>
  <si>
    <t>Uzavírací nátěr schodišťových stupňů epoxidový protiskluzný</t>
  </si>
  <si>
    <t>-1487175093</t>
  </si>
  <si>
    <t>https://podminky.urs.cz/item/CS_URS_2024_01/777612209</t>
  </si>
  <si>
    <t>nebo alternativní protiskl. úprava venkovních betonových stupňů</t>
  </si>
  <si>
    <t>plocha nášlapů</t>
  </si>
  <si>
    <t>1,5*0,35*(10+16)</t>
  </si>
  <si>
    <t>3,0*0,335*24</t>
  </si>
  <si>
    <t>30</t>
  </si>
  <si>
    <t>998777101</t>
  </si>
  <si>
    <t>Přesun hmot pro podlahy lité stanovený z hmotnosti přesunovaného materiálu vodorovná dopravní vzdálenost do 50 m základní v objektech výšky do 6 m</t>
  </si>
  <si>
    <t>-1324954967</t>
  </si>
  <si>
    <t>https://podminky.urs.cz/item/CS_URS_2024_01/998777101</t>
  </si>
  <si>
    <t>SO 03 - Přístřešky na FVE</t>
  </si>
  <si>
    <t xml:space="preserve">      23 - Zakládání - piloty</t>
  </si>
  <si>
    <t xml:space="preserve">      94 - Lešení a stavební výtahy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</si>
  <si>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</si>
  <si>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</si>
  <si>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</si>
  <si>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</si>
  <si>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</si>
  <si>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</si>
  <si>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</si>
  <si>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768 - Soupis veškerých dveří</t>
  </si>
  <si>
    <t xml:space="preserve">    783 - Dokončovací práce - nátěry</t>
  </si>
  <si>
    <t>-313921189</t>
  </si>
  <si>
    <t>mezi pasy tech. přístřešku</t>
  </si>
  <si>
    <t>0,1*(5,0-0,3*2)*(2,1-0,3*2)</t>
  </si>
  <si>
    <t>pod vyrovnávací schodiště</t>
  </si>
  <si>
    <t>0,1*1,55*3,0*1,1</t>
  </si>
  <si>
    <t>-53574677</t>
  </si>
  <si>
    <t>Poznámka k položce:_x000D_
XC2</t>
  </si>
  <si>
    <t>pod technickým prostorem</t>
  </si>
  <si>
    <t>5,0*2,1*0,15</t>
  </si>
  <si>
    <t>631319013</t>
  </si>
  <si>
    <t>Příplatek k cenám mazanin za úpravu povrchu mazaniny přehlazením, mazanina tl. přes 120 do 240 mm</t>
  </si>
  <si>
    <t>-2012742875</t>
  </si>
  <si>
    <t>https://podminky.urs.cz/item/CS_URS_2024_01/631319013</t>
  </si>
  <si>
    <t>392069311</t>
  </si>
  <si>
    <t>0,15*(5,0*2+2,1*2)</t>
  </si>
  <si>
    <t>-13776525</t>
  </si>
  <si>
    <t>273361821</t>
  </si>
  <si>
    <t>Výztuž základů desek z betonářské oceli 10 505 (R) nebo BSt 500</t>
  </si>
  <si>
    <t>-1745387306</t>
  </si>
  <si>
    <t>https://podminky.urs.cz/item/CS_URS_2024_01/273361821</t>
  </si>
  <si>
    <t>viz v.č. 38 SKŘ</t>
  </si>
  <si>
    <t>0,1</t>
  </si>
  <si>
    <t>273362021</t>
  </si>
  <si>
    <t>Výztuž základů desek ze svařovaných sítí z drátů typu KARI</t>
  </si>
  <si>
    <t>578080955</t>
  </si>
  <si>
    <t>https://podminky.urs.cz/item/CS_URS_2024_01/273362021</t>
  </si>
  <si>
    <t>0,425</t>
  </si>
  <si>
    <t>-1689372490</t>
  </si>
  <si>
    <t>pod tech. prostorem</t>
  </si>
  <si>
    <t>0,8*0,3*(5,0*2+2,1*2-0,3*4)</t>
  </si>
  <si>
    <t>1,0*0,3*1,55*2</t>
  </si>
  <si>
    <t>-1826439132</t>
  </si>
  <si>
    <t>pro účely rozpočtu předpoklad plného bednění</t>
  </si>
  <si>
    <t>0,8*2*(5,0*2+2,1*2-0,3*4)</t>
  </si>
  <si>
    <t>1,0*(1,55+0,3)*2*2</t>
  </si>
  <si>
    <t>624952082</t>
  </si>
  <si>
    <t>274361821</t>
  </si>
  <si>
    <t>Výztuž základů pasů z betonářské oceli 10 505 (R) nebo BSt 500</t>
  </si>
  <si>
    <t>1589676660</t>
  </si>
  <si>
    <t>https://podminky.urs.cz/item/CS_URS_2024_01/274361821</t>
  </si>
  <si>
    <t>předpoklad (PD blíže nestanovuje)</t>
  </si>
  <si>
    <t>3,12*0,15</t>
  </si>
  <si>
    <t>Zakládání - piloty</t>
  </si>
  <si>
    <t>68</t>
  </si>
  <si>
    <t>226112114</t>
  </si>
  <si>
    <t>Velkoprofilové vrty náběrovým vrtáním svislé nezapažené průměru přes 550 do 650 mm, v hl od 0 do 5 m v hornině tř. IV</t>
  </si>
  <si>
    <t>CS ÚRS 2023 02</t>
  </si>
  <si>
    <t>-1203532000</t>
  </si>
  <si>
    <t>https://podminky.urs.cz/item/CS_URS_2023_02/226112114</t>
  </si>
  <si>
    <t>dle výkazu na v.č.13 (SKŘ)</t>
  </si>
  <si>
    <t>6,0*19</t>
  </si>
  <si>
    <t>69</t>
  </si>
  <si>
    <t>231112212</t>
  </si>
  <si>
    <t>Zřízení výplně pilot bez vytažení pažnic nezapažených nebo zapažených bentonitovou suspenzí svislých z betonu železového, v hl od 0 do 20 m, při průměru piloty přes 450 do 650 mm</t>
  </si>
  <si>
    <t>-2135430773</t>
  </si>
  <si>
    <t>https://podminky.urs.cz/item/CS_URS_2023_02/231112212</t>
  </si>
  <si>
    <t>71</t>
  </si>
  <si>
    <t>58933328</t>
  </si>
  <si>
    <t>beton C 30/37 XF1 kamenivo frakce 0/8</t>
  </si>
  <si>
    <t>2136934278</t>
  </si>
  <si>
    <t xml:space="preserve">Poznámka k položce:_x000D_
BETON C30/37 XA2 max. hl. průsaku 50 mm </t>
  </si>
  <si>
    <t xml:space="preserve">do JC betonu promítnout náklady na beton BETON C30/37 XA2 max. hl. průsaku 50 mm </t>
  </si>
  <si>
    <t>3,14*0,3*0,3*6,0*19*1,1</t>
  </si>
  <si>
    <t>72</t>
  </si>
  <si>
    <t>231611114</t>
  </si>
  <si>
    <t>Výztuž pilot betonovaných do země z oceli 10 505 (R)</t>
  </si>
  <si>
    <t>1324878084</t>
  </si>
  <si>
    <t>https://podminky.urs.cz/item/CS_URS_2023_02/231611114</t>
  </si>
  <si>
    <t>viz v.č.13</t>
  </si>
  <si>
    <t>2,987</t>
  </si>
  <si>
    <t>70</t>
  </si>
  <si>
    <t>239111112</t>
  </si>
  <si>
    <t>Odbourání vrchní znehodnocené části výplně betonových pilot při průměru piloty přes 450 do 650 mm</t>
  </si>
  <si>
    <t>6094575</t>
  </si>
  <si>
    <t>https://podminky.urs.cz/item/CS_URS_2023_02/239111112</t>
  </si>
  <si>
    <t>nepředpokládá se, případně minimální rozsah</t>
  </si>
  <si>
    <t>0,3*19</t>
  </si>
  <si>
    <t>23.PILOT.1</t>
  </si>
  <si>
    <t>Související práce při provedení pilotového založení - velkopr. pilot pr.550-650mm, zaměření, odvozu a likvidace hlušiny, pracovní pilotovací pláň vč. následného zrušení, přesuny a pronájmy techniky apod.- D+M</t>
  </si>
  <si>
    <t>bm</t>
  </si>
  <si>
    <t>1086732786</t>
  </si>
  <si>
    <t>viz v.č. 13 (SKŘ)</t>
  </si>
  <si>
    <t>73</t>
  </si>
  <si>
    <t>23.ZK.I</t>
  </si>
  <si>
    <t>Zkouška integrity pilot (PIT), vč. vyhodnocení a protokolu celkem za SO03</t>
  </si>
  <si>
    <t>soubor</t>
  </si>
  <si>
    <t>2075475123</t>
  </si>
  <si>
    <t>337171310</t>
  </si>
  <si>
    <t>Montáž nosné ocelové konstrukce haly skladovací výšky do 6 m, rozpětí vazníků do 6 m</t>
  </si>
  <si>
    <t>1790330164</t>
  </si>
  <si>
    <t>https://podminky.urs.cz/item/CS_URS_2024_01/337171310</t>
  </si>
  <si>
    <t>41,325</t>
  </si>
  <si>
    <t>154.112.01</t>
  </si>
  <si>
    <t>Materiál a výroba ocelové kce dle v.č. D.1.2.13, ocel S235, EXC2, spoj. prvky, kotvy, výrobní. dok. doprava</t>
  </si>
  <si>
    <t>kg</t>
  </si>
  <si>
    <t>-788961229</t>
  </si>
  <si>
    <t>dle projektanta hodnota vč. prořezu</t>
  </si>
  <si>
    <t>41325,0</t>
  </si>
  <si>
    <t>444171111</t>
  </si>
  <si>
    <t>Montáž krytiny střech ocelových konstrukcí z tvarovaných ocelových plechů šroubovaných, výšky budovy do 6 m</t>
  </si>
  <si>
    <t>-693967388</t>
  </si>
  <si>
    <t>https://podminky.urs.cz/item/CS_URS_2024_01/444171111</t>
  </si>
  <si>
    <t>698,0</t>
  </si>
  <si>
    <t>15484313.R.01</t>
  </si>
  <si>
    <t>plech trapézový 40/160 PES 25µm tl 1,00mm</t>
  </si>
  <si>
    <t>-1201750662</t>
  </si>
  <si>
    <t>Poznámka k položce:_x000D_
dle PD 85/280/1mm</t>
  </si>
  <si>
    <t>698,0*1,1</t>
  </si>
  <si>
    <t>-511997344</t>
  </si>
  <si>
    <t>venkovní vyrovnávací schodiště</t>
  </si>
  <si>
    <t>viz v.č.38 (SKŘ)</t>
  </si>
  <si>
    <t>0,2*1,55*3,0*1,1</t>
  </si>
  <si>
    <t>výztuž zahrnuta v pol. výztuž základových desek (PD nerozděluje)</t>
  </si>
  <si>
    <t>-36866805</t>
  </si>
  <si>
    <t>0,2*(1,55*2+3,0*2)*1,1</t>
  </si>
  <si>
    <t>-1346579881</t>
  </si>
  <si>
    <t>434311115</t>
  </si>
  <si>
    <t>Stupně dusané z betonu prostého nebo prokládaného kamenem na terén nebo na desku bez potěru, se zahlazením povrchu tř. C 20/25</t>
  </si>
  <si>
    <t>-2018337538</t>
  </si>
  <si>
    <t>https://podminky.urs.cz/item/CS_URS_2024_01/434311115</t>
  </si>
  <si>
    <t>Poznámka k položce:_x000D_
dle PD C30/37-XC2</t>
  </si>
  <si>
    <t>0,15*0,3/2*1,55*9</t>
  </si>
  <si>
    <t>-1967247964</t>
  </si>
  <si>
    <t>(0,15+0,3)*1,55*9</t>
  </si>
  <si>
    <t>(0,15*0,3)/2*2*9</t>
  </si>
  <si>
    <t>-1506165162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</si>
  <si>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</si>
  <si>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</si>
  <si>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-1901771230</t>
  </si>
  <si>
    <t>https://podminky.urs.cz/item/CS_URS_2024_01/952901221</t>
  </si>
  <si>
    <t>krytá plocha</t>
  </si>
  <si>
    <t>5,91*(56,53+38,06)</t>
  </si>
  <si>
    <t>94</t>
  </si>
  <si>
    <t>Lešení a stavební výtahy</t>
  </si>
  <si>
    <t>949101111</t>
  </si>
  <si>
    <t>Lešení pomocné pracovní pro objekty pozemních staveb pro zatížení do 150 kg/m2, o výšce lešeňové podlahy do 1,9 m</t>
  </si>
  <si>
    <t>27793873</t>
  </si>
  <si>
    <t>https://podminky.urs.cz/item/CS_URS_2024_01/949101111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</si>
  <si>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</si>
  <si>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</si>
  <si>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118996817</t>
  </si>
  <si>
    <t>https://podminky.urs.cz/item/CS_URS_2024_01/998014211</t>
  </si>
  <si>
    <t>712</t>
  </si>
  <si>
    <t>Povlakové krytiny</t>
  </si>
  <si>
    <t>712363358</t>
  </si>
  <si>
    <t>Povlakové krytiny střech plochých do 10° z tvarovaných poplastovaných lišt pro mPVC závětrná lišta rš 250 mm</t>
  </si>
  <si>
    <t>464752281</t>
  </si>
  <si>
    <t>https://podminky.urs.cz/item/CS_URS_2024_01/712363358</t>
  </si>
  <si>
    <t>5,1*2+2,1*2</t>
  </si>
  <si>
    <t>712363411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</si>
  <si>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vnitřní pole</t>
  </si>
  <si>
    <t>2022274955</t>
  </si>
  <si>
    <t>https://podminky.urs.cz/item/CS_URS_2024_01/712363411</t>
  </si>
  <si>
    <t>5,1*2,1*1/3</t>
  </si>
  <si>
    <t>712363412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</si>
  <si>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krajní pole</t>
  </si>
  <si>
    <t>520540428</t>
  </si>
  <si>
    <t>https://podminky.urs.cz/item/CS_URS_2024_01/712363412</t>
  </si>
  <si>
    <t>712363413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</si>
  <si>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rohové pole</t>
  </si>
  <si>
    <t>957681627</t>
  </si>
  <si>
    <t>https://podminky.urs.cz/item/CS_URS_2024_01/712363413</t>
  </si>
  <si>
    <t>28322000</t>
  </si>
  <si>
    <t>fólie hydroizolační střešní mPVC mechanicky kotvená šedá tl 2,0mm</t>
  </si>
  <si>
    <t>32</t>
  </si>
  <si>
    <t>514837013</t>
  </si>
  <si>
    <t>3,57*3*1,1</t>
  </si>
  <si>
    <t>31</t>
  </si>
  <si>
    <t>712391171</t>
  </si>
  <si>
    <t>Provedení povlakové krytiny střech plochých do 10° -ostatní práce provedení vrstvy textilní podkladní</t>
  </si>
  <si>
    <t>-634978608</t>
  </si>
  <si>
    <t>https://podminky.urs.cz/item/CS_URS_2024_01/712391171</t>
  </si>
  <si>
    <t>5,1*2,1</t>
  </si>
  <si>
    <t>69311199</t>
  </si>
  <si>
    <t>geotextilie netkaná separační, ochranná, filtrační, drenážní PES(70%)+PP(30%) 300g/m2</t>
  </si>
  <si>
    <t>-833774928</t>
  </si>
  <si>
    <t>10,71*1,1</t>
  </si>
  <si>
    <t>33</t>
  </si>
  <si>
    <t>998712101</t>
  </si>
  <si>
    <t>Přesun hmot pro povlakové krytiny stanovený z hmotnosti přesunovaného materiálu vodorovná dopravní vzdálenost do 50 m základní v objektech výšky do 6 m</t>
  </si>
  <si>
    <t>1883283292</t>
  </si>
  <si>
    <t>https://podminky.urs.cz/item/CS_URS_2024_01/998712101</t>
  </si>
  <si>
    <t>713</t>
  </si>
  <si>
    <t>Izolace tepelné</t>
  </si>
  <si>
    <t>34</t>
  </si>
  <si>
    <t>713131161</t>
  </si>
  <si>
    <t>Montáž tepelné izolace stěn rohožemi, pásy, deskami, dílci, bloky (izolační materiál ve specifikaci) připevněné sponkami parotěsné reflexní, tloušťka izolace do 5 mm</t>
  </si>
  <si>
    <t>1428272709</t>
  </si>
  <si>
    <t>https://podminky.urs.cz/item/CS_URS_2024_01/713131161</t>
  </si>
  <si>
    <t>parozábrana</t>
  </si>
  <si>
    <t>technický přístřešek - stěny</t>
  </si>
  <si>
    <t>(2,1+2,53)/2*5,0*2</t>
  </si>
  <si>
    <t>2,1*2,1</t>
  </si>
  <si>
    <t>2,53*2,1</t>
  </si>
  <si>
    <t>-1,0*1,94</t>
  </si>
  <si>
    <t>strop</t>
  </si>
  <si>
    <t>5,0*2,1</t>
  </si>
  <si>
    <t>35</t>
  </si>
  <si>
    <t>28355302</t>
  </si>
  <si>
    <t>pás podstřešní parotěsný tepelně izolační s reflexní Al vrstvou tl 4mm tepelného odporu 0,56</t>
  </si>
  <si>
    <t>-204410911</t>
  </si>
  <si>
    <t>41,43*1,1</t>
  </si>
  <si>
    <t>36</t>
  </si>
  <si>
    <t>713111121</t>
  </si>
  <si>
    <t>Montáž tepelné izolace stropů rohožemi, pásy, dílci, deskami, bloky (izolační materiál ve specifikaci) rovných spodem s uchycením (drátem, páskou apod.)</t>
  </si>
  <si>
    <t>-958560993</t>
  </si>
  <si>
    <t>https://podminky.urs.cz/item/CS_URS_2024_01/713111121</t>
  </si>
  <si>
    <t>2,1*5,0</t>
  </si>
  <si>
    <t>37</t>
  </si>
  <si>
    <t>713132311</t>
  </si>
  <si>
    <t>Montáž tepelné izolace stěn do roštu jednosměrného svislého výšky do 6 m</t>
  </si>
  <si>
    <t>-266833344</t>
  </si>
  <si>
    <t>https://podminky.urs.cz/item/CS_URS_2024_01/713132311</t>
  </si>
  <si>
    <t>technický přístřešek</t>
  </si>
  <si>
    <t>38</t>
  </si>
  <si>
    <t>63148161</t>
  </si>
  <si>
    <t>deska tepelně izolační minerální provětrávaných fasád λ=0,034-0,035 tl 100mm</t>
  </si>
  <si>
    <t>-1223189572</t>
  </si>
  <si>
    <t>10,5*1,05</t>
  </si>
  <si>
    <t>30,933*1,05</t>
  </si>
  <si>
    <t>39</t>
  </si>
  <si>
    <t>998713101</t>
  </si>
  <si>
    <t>Přesun hmot pro izolace tepelné stanovený z hmotnosti přesunovaného materiálu vodorovná dopravní vzdálenost do 50 m s užitím mechanizace v objektech výšky do 6 m</t>
  </si>
  <si>
    <t>262010673</t>
  </si>
  <si>
    <t>https://podminky.urs.cz/item/CS_URS_2024_01/998713101</t>
  </si>
  <si>
    <t>741</t>
  </si>
  <si>
    <t>Elektroinstalace - silnoproud</t>
  </si>
  <si>
    <t>40</t>
  </si>
  <si>
    <t>741110043</t>
  </si>
  <si>
    <t>Montáž trubek elektroinstalačních s nasunutím nebo našroubováním do krabic plastových ohebných, uložených pevně, vnější Ø přes 35 mm</t>
  </si>
  <si>
    <t>614708756</t>
  </si>
  <si>
    <t>https://podminky.urs.cz/item/CS_URS_2024_01/741110043</t>
  </si>
  <si>
    <t>prostup základem s vyvedením nad terén, koordinovat s profesí elektro</t>
  </si>
  <si>
    <t>2,0</t>
  </si>
  <si>
    <t>41</t>
  </si>
  <si>
    <t>34571367</t>
  </si>
  <si>
    <t>trubka elektroinstalační HDPE tuhá dvouplášťová korugovaná D 108/125mm</t>
  </si>
  <si>
    <t>1923912567</t>
  </si>
  <si>
    <t>2,0*1,1</t>
  </si>
  <si>
    <t>762</t>
  </si>
  <si>
    <t>Konstrukce tesařské</t>
  </si>
  <si>
    <t>42</t>
  </si>
  <si>
    <t>762085103</t>
  </si>
  <si>
    <t>Montáž ocelových spojovacích prostředků (materiál ve specifikaci) kotevních želez příložek, patek, táhel</t>
  </si>
  <si>
    <t>kus</t>
  </si>
  <si>
    <t>1292992523</t>
  </si>
  <si>
    <t>https://podminky.urs.cz/item/CS_URS_2024_01/762085103</t>
  </si>
  <si>
    <t>pod sloupky tech. prostoru</t>
  </si>
  <si>
    <t>42412013</t>
  </si>
  <si>
    <t>kotevní botka čtvercová 100x100x2,0mm</t>
  </si>
  <si>
    <t>960928325</t>
  </si>
  <si>
    <t>44</t>
  </si>
  <si>
    <t>762341275</t>
  </si>
  <si>
    <t>Montáž bednění střech rovných a šikmých sklonu do 60° s vyřezáním otvorů z desek dřevotřískových nebo dřevoštěpkových na pero a drážku</t>
  </si>
  <si>
    <t>215572774</t>
  </si>
  <si>
    <t>https://podminky.urs.cz/item/CS_URS_2024_01/762341275</t>
  </si>
  <si>
    <t>5,0*2,1*1,1</t>
  </si>
  <si>
    <t>45</t>
  </si>
  <si>
    <t>60726280</t>
  </si>
  <si>
    <t>deska dřevoštěpková OSB 3 P+D nebroušená tl 25mm</t>
  </si>
  <si>
    <t>-1534783088</t>
  </si>
  <si>
    <t>11,55*1,1</t>
  </si>
  <si>
    <t>46</t>
  </si>
  <si>
    <t>762395000</t>
  </si>
  <si>
    <t>Spojovací prostředky krovů, bednění a laťování, nadstřešních konstrukcí svorníky, prkna, hřebíky, pásová ocel, vruty</t>
  </si>
  <si>
    <t>509542114</t>
  </si>
  <si>
    <t>https://podminky.urs.cz/item/CS_URS_2024_01/762395000</t>
  </si>
  <si>
    <t>11,55*0,025</t>
  </si>
  <si>
    <t>47</t>
  </si>
  <si>
    <t>762713111</t>
  </si>
  <si>
    <t>Montáž prostorových vázaných konstrukcí z řeziva hoblovaného průřezové plochy do 120 cm2</t>
  </si>
  <si>
    <t>2040527100</t>
  </si>
  <si>
    <t>https://podminky.urs.cz/item/CS_URS_2024_01/762713111</t>
  </si>
  <si>
    <t>sloupky</t>
  </si>
  <si>
    <t>(2,51+2,53)/2*10</t>
  </si>
  <si>
    <t>krokve</t>
  </si>
  <si>
    <t>2,1*5</t>
  </si>
  <si>
    <t>pásky</t>
  </si>
  <si>
    <t>0,8*(5*2)*2</t>
  </si>
  <si>
    <t>výměna u dveří</t>
  </si>
  <si>
    <t>2,5*2+1,0</t>
  </si>
  <si>
    <t>48</t>
  </si>
  <si>
    <t>61223264</t>
  </si>
  <si>
    <t>hranol konstrukční KVH lepený průřezu 100x100-280mm nepohledový</t>
  </si>
  <si>
    <t>-1101360880</t>
  </si>
  <si>
    <t>57,7*0,1*0,1*1,1</t>
  </si>
  <si>
    <t>49</t>
  </si>
  <si>
    <t>762795000</t>
  </si>
  <si>
    <t>Spojovací prostředky prostorových vázaných konstrukcí hřebíky, svorníky, fixační prkna</t>
  </si>
  <si>
    <t>-689318446</t>
  </si>
  <si>
    <t>https://podminky.urs.cz/item/CS_URS_2024_01/762795000</t>
  </si>
  <si>
    <t>57,7*0,1*0,1</t>
  </si>
  <si>
    <t>763</t>
  </si>
  <si>
    <t>Konstrukce suché výstavby</t>
  </si>
  <si>
    <t>50</t>
  </si>
  <si>
    <t>763221672</t>
  </si>
  <si>
    <t>Stěna předsazená ze sádrovláknitých desek montáž desek na nosnou konstrukci tl. 12,5 mm</t>
  </si>
  <si>
    <t>-1813277510</t>
  </si>
  <si>
    <t>https://podminky.urs.cz/item/CS_URS_2024_01/763221672</t>
  </si>
  <si>
    <t>(2,1+2,53)/2*4,72*2</t>
  </si>
  <si>
    <t>2,1*1,82</t>
  </si>
  <si>
    <t>2,53*1,82</t>
  </si>
  <si>
    <t>51</t>
  </si>
  <si>
    <t>763231413</t>
  </si>
  <si>
    <t>Podhled ze sádrovláknitých desek montáž desek na nosnou konstrukci tl. 12,5 mm</t>
  </si>
  <si>
    <t>303212510</t>
  </si>
  <si>
    <t>https://podminky.urs.cz/item/CS_URS_2024_01/763231413</t>
  </si>
  <si>
    <t>4,72*1,82</t>
  </si>
  <si>
    <t>52</t>
  </si>
  <si>
    <t>59591291</t>
  </si>
  <si>
    <t>deska sádrovláknitá protipožární tl 12,5mm</t>
  </si>
  <si>
    <t>-1434168111</t>
  </si>
  <si>
    <t>(28,341+8,59)*1,1</t>
  </si>
  <si>
    <t>53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</si>
  <si>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</si>
  <si>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</si>
  <si>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-383704816</t>
  </si>
  <si>
    <t>https://podminky.urs.cz/item/CS_URS_2024_01/998763301</t>
  </si>
  <si>
    <t>764</t>
  </si>
  <si>
    <t>Konstrukce klempířské</t>
  </si>
  <si>
    <t>54</t>
  </si>
  <si>
    <t>764212650</t>
  </si>
  <si>
    <t>Oplechování střešních prvků z pozinkovaného plechu s povrchovou úpravou štítu systémovou závětrnou lištou rš 240 mm v krytině ze šablon</t>
  </si>
  <si>
    <t>188302875</t>
  </si>
  <si>
    <t>https://podminky.urs.cz/item/CS_URS_2024_01/764212650</t>
  </si>
  <si>
    <t>5,1*2*1,03</t>
  </si>
  <si>
    <t>55</t>
  </si>
  <si>
    <t>764212683</t>
  </si>
  <si>
    <t>Oplechování střešních prvků z pozinkovaného plechu s povrchovou úpravou okapu střechy rovné systémovou okapovou lištou rš 250 mm v krytině ze šablon</t>
  </si>
  <si>
    <t>1475083265</t>
  </si>
  <si>
    <t>https://podminky.urs.cz/item/CS_URS_2024_01/764212683</t>
  </si>
  <si>
    <t>2,1*2*1,03</t>
  </si>
  <si>
    <t>56</t>
  </si>
  <si>
    <t>998764101</t>
  </si>
  <si>
    <t>Přesun hmot pro konstrukce klempířské stanovený z hmotnosti přesunovaného materiálu vodorovná dopravní vzdálenost do 50 m základní v objektech výšky do 6 m</t>
  </si>
  <si>
    <t>977489078</t>
  </si>
  <si>
    <t>https://podminky.urs.cz/item/CS_URS_2024_01/998764101</t>
  </si>
  <si>
    <t>766</t>
  </si>
  <si>
    <t>Konstrukce truhlářské</t>
  </si>
  <si>
    <t>57</t>
  </si>
  <si>
    <t>766411214</t>
  </si>
  <si>
    <t>Montáž obložení stěn palubkami na pero a drážku plochy do 5 m2 z měkkého dřeva, šířky přes 100 mm</t>
  </si>
  <si>
    <t>-10136664</t>
  </si>
  <si>
    <t>https://podminky.urs.cz/item/CS_URS_2024_01/766411214</t>
  </si>
  <si>
    <t>(2,51+2,53)/2*5,0*2</t>
  </si>
  <si>
    <t>2,51*2,1</t>
  </si>
  <si>
    <t>58</t>
  </si>
  <si>
    <t>61189995</t>
  </si>
  <si>
    <t>palubky podlahové smrk tl 24mm A/B</t>
  </si>
  <si>
    <t>-939686193</t>
  </si>
  <si>
    <t>35,784*1,1</t>
  </si>
  <si>
    <t>59</t>
  </si>
  <si>
    <t>998766101</t>
  </si>
  <si>
    <t>Přesun hmot pro konstrukce truhlářské stanovený z hmotnosti přesunovaného materiálu vodorovná dopravní vzdálenost do 50 m základní v objektech výšky do 6 m</t>
  </si>
  <si>
    <t>-378232227</t>
  </si>
  <si>
    <t>https://podminky.urs.cz/item/CS_URS_2024_01/998766101</t>
  </si>
  <si>
    <t>768</t>
  </si>
  <si>
    <t>Soupis veškerých dveří</t>
  </si>
  <si>
    <t>60</t>
  </si>
  <si>
    <t>768.01</t>
  </si>
  <si>
    <t>Dveře tech. přístřešku bezpečnostní 900/1970mm s ocelovou zárubní, Dřevěná prkna - D+M</t>
  </si>
  <si>
    <t>ks</t>
  </si>
  <si>
    <t>-2095181497</t>
  </si>
  <si>
    <t>Poznámka k položce:_x000D_
podrobně viz výpis dveří</t>
  </si>
  <si>
    <t>61</t>
  </si>
  <si>
    <t>2139938911</t>
  </si>
  <si>
    <t>783</t>
  </si>
  <si>
    <t>Dokončovací práce - nátěry</t>
  </si>
  <si>
    <t>62</t>
  </si>
  <si>
    <t>783168101</t>
  </si>
  <si>
    <t>Lazurovací nátěr truhlářských konstrukcí jednonásobný olejový</t>
  </si>
  <si>
    <t>-565201886</t>
  </si>
  <si>
    <t>https://podminky.urs.cz/item/CS_URS_2024_01/783168101</t>
  </si>
  <si>
    <t>palubky oboustraně (dvojnásobný nátěr)</t>
  </si>
  <si>
    <t>druhá strana</t>
  </si>
  <si>
    <t>35,784</t>
  </si>
  <si>
    <t>druhý nátěr</t>
  </si>
  <si>
    <t>35,784*2</t>
  </si>
  <si>
    <t>5,0*2,1*2</t>
  </si>
  <si>
    <t>trámky</t>
  </si>
  <si>
    <t>57,7*0,1*4*2</t>
  </si>
  <si>
    <t>63</t>
  </si>
  <si>
    <t>783301313</t>
  </si>
  <si>
    <t>Příprava podkladu zámečnických konstrukcí před provedením nátěru odmaštění odmašťovačem ředidlovým</t>
  </si>
  <si>
    <t>284306493</t>
  </si>
  <si>
    <t>https://podminky.urs.cz/item/CS_URS_2024_01/783301313</t>
  </si>
  <si>
    <t>41,325*23,0</t>
  </si>
  <si>
    <t>64</t>
  </si>
  <si>
    <t>783314101</t>
  </si>
  <si>
    <t>Základní nátěr zámečnických konstrukcí jednonásobný syntetický</t>
  </si>
  <si>
    <t>-1477557765</t>
  </si>
  <si>
    <t>https://podminky.urs.cz/item/CS_URS_2024_01/783314101</t>
  </si>
  <si>
    <t>2x základní nátěr</t>
  </si>
  <si>
    <t>950,475*2</t>
  </si>
  <si>
    <t>65</t>
  </si>
  <si>
    <t>783317101</t>
  </si>
  <si>
    <t>Krycí nátěr (email) zámečnických konstrukcí jednonásobný syntetický standardní</t>
  </si>
  <si>
    <t>992574597</t>
  </si>
  <si>
    <t>https://podminky.urs.cz/item/CS_URS_2024_01/783317101</t>
  </si>
  <si>
    <t>antikorozní RAL 7016 životnost 25let</t>
  </si>
  <si>
    <t>950,475</t>
  </si>
  <si>
    <t>66</t>
  </si>
  <si>
    <t>783943151</t>
  </si>
  <si>
    <t>Penetrační nátěr betonových podlah hladkých (z pohledového nebo gletovaného betonu, stěrky apod.) polyuretanový</t>
  </si>
  <si>
    <t>-1610881771</t>
  </si>
  <si>
    <t>https://podminky.urs.cz/item/CS_URS_2024_01/783943151</t>
  </si>
  <si>
    <t>67</t>
  </si>
  <si>
    <t>783947151</t>
  </si>
  <si>
    <t>Krycí (uzavírací) nátěr betonových podlah jednonásobný polyuretanový vodou ředitelný</t>
  </si>
  <si>
    <t>1129299476</t>
  </si>
  <si>
    <t>https://podminky.urs.cz/item/CS_URS_2024_01/783947151</t>
  </si>
  <si>
    <t>IO 01 - Chodníky a zpevněné plochy, parkoviště I. etapa</t>
  </si>
  <si>
    <t>D.2.1 - Chodníky, zpevněné plochy, parkoviště I. etapa</t>
  </si>
  <si>
    <t>1 - Zemní práce</t>
  </si>
  <si>
    <t>5 - Komunikace</t>
  </si>
  <si>
    <t>8 - Trubní vedení</t>
  </si>
  <si>
    <t>91 - Doplňující práce na komunikaci</t>
  </si>
  <si>
    <t>99 - Staveništní přesun hmot</t>
  </si>
  <si>
    <t>D96 - Přesuny suti a vybouraných hmot</t>
  </si>
  <si>
    <t>Zemní práce</t>
  </si>
  <si>
    <t>113108310R00</t>
  </si>
  <si>
    <t>Odstranění podkladů nebo krytů živičných, v ploše jednotlivě do 50 m2, tloušťka vrstvy 100 mm</t>
  </si>
  <si>
    <t>RTS 23/ II</t>
  </si>
  <si>
    <t>181201101R00</t>
  </si>
  <si>
    <t>Úprava pláně v násypech v hornině 1 až 4, bez zhutnění</t>
  </si>
  <si>
    <t>Poznámka k položce:_x000D_
vyrovnání výškových rozdílů, plochy vodorovné a plochy do sklonu 1 : 5,</t>
  </si>
  <si>
    <t>181201102R00</t>
  </si>
  <si>
    <t>Úprava pláně v násypech v hornině 1 až 4, se zhutněním</t>
  </si>
  <si>
    <t>182201101R00</t>
  </si>
  <si>
    <t>Svahování násypů bez rozlišení horniny</t>
  </si>
  <si>
    <t>Poznámka k položce:_x000D_
trvalých svahů do projektovaných profilů s potřebným přemístěním výkopku při svahování v násypech,</t>
  </si>
  <si>
    <t>1358*1</t>
  </si>
  <si>
    <t>Komunikace</t>
  </si>
  <si>
    <t>564751111R00</t>
  </si>
  <si>
    <t>Podklad nebo kryt z kameniva hrubého drceného tloušťka po zhutnění 150 mm</t>
  </si>
  <si>
    <t>Poznámka k položce:_x000D_
velikost 32 - 63 mm s rozprostřením a zhutněním</t>
  </si>
  <si>
    <t>564851111RT4</t>
  </si>
  <si>
    <t>Podklad ze štěrkodrti s rozprostřením a zhutněním frakce 0-63 mm, tloušťka po zhutnění 150 mm</t>
  </si>
  <si>
    <t>564851114R00</t>
  </si>
  <si>
    <t>Podklad ze štěrkodrti s rozprostřením a zhutněním frakce 0-63 mm, tloušťka po zhutnění 180 mm</t>
  </si>
  <si>
    <t>564851114RT2</t>
  </si>
  <si>
    <t>Podklad ze štěrkodrti s rozprostřením a zhutněním frakce 0-32 mm, tloušťka po zhutnění 180 mm</t>
  </si>
  <si>
    <t>564861111RT2</t>
  </si>
  <si>
    <t>Podklad ze štěrkodrti s rozprostřením a zhutněním frakce 0-32 mm, tloušťka po zhutnění 200 mm</t>
  </si>
  <si>
    <t>565131211R00</t>
  </si>
  <si>
    <t>Podklad z kameniva obaleného asfaltem ACP 16+, v pruhu šířky přes 3 m, třídy 1, tloušťka po zhutnění 50 mm</t>
  </si>
  <si>
    <t>Poznámka k položce:_x000D_
s rozprostřením a zhutněním</t>
  </si>
  <si>
    <t>567122114R00</t>
  </si>
  <si>
    <t>Podklad z kameniva zpevněného cementem SC C8/10, tloušťka po zhutnění 150 mm</t>
  </si>
  <si>
    <t>Poznámka k položce:_x000D_
bez dilatačních spár, s rozprostřením a zhutněním, ošetřením povrchu podkladu vodou</t>
  </si>
  <si>
    <t>569903311R00</t>
  </si>
  <si>
    <t>Zřízení zemních krajnic z hornin jakékoliv třídy se zhutněním</t>
  </si>
  <si>
    <t>573111113R00</t>
  </si>
  <si>
    <t>Postřik živičný infiltrační s posypem kamenivem v množství 1,5 kg/m2</t>
  </si>
  <si>
    <t>573231123R00</t>
  </si>
  <si>
    <t>Postřik živičný spojovací bez posypu kamenivem , množství zbytkového asfaltu 0,30 kg/m2</t>
  </si>
  <si>
    <t>Poznámka k položce:_x000D_
bez posypu kamenivem</t>
  </si>
  <si>
    <t>577112123R00</t>
  </si>
  <si>
    <t>Beton asfaltový z modifikovaného asfaltu v pruhu šířky přes 3 m, ACO 11 S , tloušťky 40 mm, plochy přes 1000 m2</t>
  </si>
  <si>
    <t>577152123R00</t>
  </si>
  <si>
    <t>Beton asfaltový s rozprostřením a zhutněním v pruhu šířky přes 3 m, ACL 16+, tloušťky 60 mm, plochy přes 1000 m2</t>
  </si>
  <si>
    <t>591241111R00</t>
  </si>
  <si>
    <t>Kladení dlažby z kostek drobných z kamene, do lože z cementové malty tloušťky 50 mm</t>
  </si>
  <si>
    <t>Poznámka k položce:_x000D_
s provedením lože do 50 mm, s vyplněním spár, s dvojím beraněním a se smetením přebytečného materiálu na krajnici</t>
  </si>
  <si>
    <t>596215021R00</t>
  </si>
  <si>
    <t>Kladení zámkové dlažby do drtě tloušťka dlažby 60 mm, tloušťka lože 40 mm</t>
  </si>
  <si>
    <t>Poznámka k položce:_x000D_
s provedením lože z kameniva drceného, s vyplněním spár, s dvojitým hutněním a se smetením přebytečného materiálu na krajnici. S dodáním hmot pro lože a výplň spár.</t>
  </si>
  <si>
    <t>596215040R00</t>
  </si>
  <si>
    <t>Kladení zámkové dlažby do drtě tloušťka dlažby 80 mm, tloušťka lože 40 mm</t>
  </si>
  <si>
    <t>597101020RAA</t>
  </si>
  <si>
    <t>Odvodňovací žlaby komunikací a zpevněných ploch žlab odvodnovací polymerbetonový včetně dodávky roštu a žlabu, pro zatížení B125, Žlab odvodňovací polymerbetonový s krytem; s odtokem ve dně; DN = 110; zatížení: B 125; mříž: litina; můstková; L = 1 000 mm; b = 130 mm; h = 115 mm</t>
  </si>
  <si>
    <t>Poznámka k položce:_x000D_
montáž odvodňovacích žlabů a vpustí k odvodňovacím žlabům z polymerbetonu, včetně betonového lože popř. obetonování, s dodávkou žlabů a vpustí.</t>
  </si>
  <si>
    <t>597101045RAA</t>
  </si>
  <si>
    <t>Odvodňovací žlaby komunikací a zpevněných ploch žlab odvodnovací polymerbetonový včetně dodávky roštu a žlabu, pro zatížení F900, Žlab odvodňovací polymerbetonový bez krytu; s odtokem ve dně; DN = 100; zatížení: F 900; L = 1 000 mm; b = 140 mm; h = 150 mm; hrana z litiny</t>
  </si>
  <si>
    <t>58380120.AR</t>
  </si>
  <si>
    <t>kostka dlažební materiálová skupina I/2 (žula); tř. I.; 8/10 cm</t>
  </si>
  <si>
    <t>59245110R</t>
  </si>
  <si>
    <t>dlažba betonová dvouvrstvá, skladebná; obdélník; šedá; l = 200 mm; š = 100 mm; tl. 60,0 mm</t>
  </si>
  <si>
    <t>592451151R</t>
  </si>
  <si>
    <t>dlažba betonová dvouvrstvá, skladebná; obdélník; dlaždice pro nevidomé; červená; l = 200 mm; š = 100 mm; tl. 60,0 mm</t>
  </si>
  <si>
    <t>592451158R</t>
  </si>
  <si>
    <t>dlažba betonová dvouvrstvá, skladebná; obdélník; dlaždice pro nevidomé; červená; l = 200 mm; š = 100 mm; tl. 80,0 mm</t>
  </si>
  <si>
    <t>592451170R</t>
  </si>
  <si>
    <t>dlažba betonová dvouvrstvá; obdélník; šedá; l = 200 mm; š = 100 mm; tl. 80,0 mm</t>
  </si>
  <si>
    <t>59245266R</t>
  </si>
  <si>
    <t>dlažba betonová dvouvrstvá; obdélník; červená; l = 200 mm; š = 100 mm; tl. 80,0 mm</t>
  </si>
  <si>
    <t>59248130RAT</t>
  </si>
  <si>
    <t>Dlažba vegetační (distanční) 20x20x8 s nálitky 3 cm</t>
  </si>
  <si>
    <t>Vlastní</t>
  </si>
  <si>
    <t>Trubní vedení</t>
  </si>
  <si>
    <t>894411010RAF</t>
  </si>
  <si>
    <t>Šachty z betonových dílců vpusť uliční z dílců DN 450 s odkalištěm, hloubka 1,67 m, napojení DN 150, litinová mříž 500 x 500 mm 40 t, Dílec betonový pro odvodňovací vpust</t>
  </si>
  <si>
    <t>Poznámka k položce:_x000D_
kanalizační, obložením dna betonem C 25/30 z cementu portlandského nebo struskoportlandského, podkladní prstenec z prostého betonu C -/7,5 pod poklop do výšky 10 cm, dodávka a osazení poklopu litinového kruhového včetně rámu.</t>
  </si>
  <si>
    <t>91</t>
  </si>
  <si>
    <t>Doplňující práce na komunikaci</t>
  </si>
  <si>
    <t>914001121R00</t>
  </si>
  <si>
    <t>Osazení a montáž svislých dopravních značek sloupek, do betonového základu a AL patky,</t>
  </si>
  <si>
    <t>915711111RT2</t>
  </si>
  <si>
    <t>Vodorovné značení krytů stříkané barvou, žlutou, dělicích čar šířky 120 mm</t>
  </si>
  <si>
    <t>915711112RT1</t>
  </si>
  <si>
    <t>Vodorovné značení krytů silnovrstvou barvou, bílou, dělicích čar šířky 120 mm</t>
  </si>
  <si>
    <t>915721111RT1</t>
  </si>
  <si>
    <t>Vodorovné značení krytů stříkané barvou, bílou, stopčar, zeber, stínů, šipek, nápisů, přechodů apod.</t>
  </si>
  <si>
    <t>917862111R00</t>
  </si>
  <si>
    <t>Osazení silničního nebo chodníkového betonového obrubníku stojatého, s boční opěrou z betonu prostého, do lože z betonu prostého C 12/15</t>
  </si>
  <si>
    <t>Poznámka k položce:_x000D_
S dodáním hmot pro lože tl. 80-100 mm.</t>
  </si>
  <si>
    <t>919722212R00</t>
  </si>
  <si>
    <t>Dilatační spáry řezané v cementobetonovém krytu příčné, zalití spár za tepla s těsněním, šířka přes 3 do 9 mm</t>
  </si>
  <si>
    <t>Poznámka k položce:_x000D_
vyčištění spár po řezání, vyčištění spár před zálivkou a impregnace spár před zálivkou,</t>
  </si>
  <si>
    <t>919735112R00</t>
  </si>
  <si>
    <t>Řezání stávajících krytů nebo podkladů živičných, hloubky přes 50 do 100 mm</t>
  </si>
  <si>
    <t>Poznámka k položce:_x000D_
včetně spotřeby vody</t>
  </si>
  <si>
    <t>11161564R</t>
  </si>
  <si>
    <t>asfaltová zálivka modifikovaná; zpracování za horka; bod měknutí nad 65°C; skupenství při 20°C tuhá hmota; hustota při 25°C 1 040 kg/m3; nerozpustný ve vodě; hořlavý; bod hoření nad 300 °C; černý</t>
  </si>
  <si>
    <t>74</t>
  </si>
  <si>
    <t>40444973.AR</t>
  </si>
  <si>
    <t>značka dopravní silniční svislá; upravující přednost P2; tvar čtverec; 500 mm; štít z pozink.plechu s dvoj.ohybem,retroref.folie II.tř.; záruka 10 let</t>
  </si>
  <si>
    <t>76</t>
  </si>
  <si>
    <t>40444984.AR</t>
  </si>
  <si>
    <t>značka dopravní silniční svislá; upravující přednost P4; tvar trojúhelník; 700 mm; štít z pozink.plechu s dvoj.ohybem,retroref.folie I.tř.; záruka 7 let</t>
  </si>
  <si>
    <t>78</t>
  </si>
  <si>
    <t>40445024.AR</t>
  </si>
  <si>
    <t>značka dopravní silniční svislá; zákazová B1-B34; tvar kruh; 700 mm; štít z pozink.plechu s dvoj.ohybem,retroref.folie II.tř.; záruka 10 let</t>
  </si>
  <si>
    <t>80</t>
  </si>
  <si>
    <t>40445029.AR</t>
  </si>
  <si>
    <t>značka dopravní silniční svislá; příkazová C1-C14; tvar kruh; 500 mm; štít z pozink.plechu s dvoj.ohybem,retroref.folie I.tř.; záruka 7 let</t>
  </si>
  <si>
    <t>82</t>
  </si>
  <si>
    <t>40445050.AR</t>
  </si>
  <si>
    <t>značka dopravní silniční svislá; informativní provozní IP11-IP13; tvar obdélník svislý; 500x700 mm; štít z pozink.plechu s dvoj.ohybem,retroref.folie I.tř.; záruka 7 let</t>
  </si>
  <si>
    <t>84</t>
  </si>
  <si>
    <t>40445149.AR</t>
  </si>
  <si>
    <t>značka dopravní silniční svislá; dodatková tabule E3; tvar obdélník; 500x150 mm; štít z pozink.plechu s dvoj.ohybem,retroref.folie I.tř.; záruka 7 let</t>
  </si>
  <si>
    <t>86</t>
  </si>
  <si>
    <t>40445157.AR</t>
  </si>
  <si>
    <t>značka dopravní silniční svislá; dodatková tabule E8; tvar obdélník svislý; 500x150 mm; štít z pozink.plechu s dvoj.ohybem,retroref.folie I.tř.; záruka 7 let</t>
  </si>
  <si>
    <t>88</t>
  </si>
  <si>
    <t>404459505R</t>
  </si>
  <si>
    <t>příslušenství k dopr.značení sloupek Fe 60 pozinkovaný, délka 4000 mm</t>
  </si>
  <si>
    <t>90</t>
  </si>
  <si>
    <t>59217420R</t>
  </si>
  <si>
    <t>obrubník chodníkový materiál beton; l = 1000,0 mm; š = 100,0 mm; h = 200,0 mm; barva šedá</t>
  </si>
  <si>
    <t>92</t>
  </si>
  <si>
    <t>59217422R</t>
  </si>
  <si>
    <t>obrubník chodníkový materiál beton; l = 1000,0 mm; š = 80,0 mm; h = 200,0 mm; barva šedá</t>
  </si>
  <si>
    <t>592174230R</t>
  </si>
  <si>
    <t>obrubník chodníkový materiál beton; l = 1000,0 mm; š = 80,0 mm; h = 250,0 mm; barva šedá</t>
  </si>
  <si>
    <t>96</t>
  </si>
  <si>
    <t>59217488R</t>
  </si>
  <si>
    <t>obrubník silniční materiál beton; l = 1000,0 mm; š = 150,0 mm; h = 250,0 mm; barva šedá</t>
  </si>
  <si>
    <t>98</t>
  </si>
  <si>
    <t>59217490R</t>
  </si>
  <si>
    <t>obrubník silniční nájezdový; materiál beton; l = 1000,0 mm; š = 150,0 mm; h = 150,0 mm; barva šedá</t>
  </si>
  <si>
    <t>100</t>
  </si>
  <si>
    <t>59217491R</t>
  </si>
  <si>
    <t>obrubník silniční přechodový pravý; materiál beton; l = 1000,0 mm; š = 150,0 mm; výškový rozsah h = 150 až 250 mm; barva šedá</t>
  </si>
  <si>
    <t>102</t>
  </si>
  <si>
    <t>59217492R</t>
  </si>
  <si>
    <t>obrubník silniční přechodový levý; materiál beton; l = 1000,0 mm; š = 150,0 mm; výškový rozsah h = 150 až 250 mm; barva šedá</t>
  </si>
  <si>
    <t>104</t>
  </si>
  <si>
    <t>59217495R</t>
  </si>
  <si>
    <t>obrubník silniční oblouk vnější; r 1 000 mm; materiál beton; l = 1000,0 mm; š = 150,0 mm; h = 250,0 mm; barva šedá</t>
  </si>
  <si>
    <t>106</t>
  </si>
  <si>
    <t>59217497R</t>
  </si>
  <si>
    <t>obrubník silniční oblouk vnější; r 2 000 mm; materiál beton; l = 1000,0 mm; š = 150,0 mm; h = 250,0 mm; barva šedá</t>
  </si>
  <si>
    <t>108</t>
  </si>
  <si>
    <t>99</t>
  </si>
  <si>
    <t>Staveništní přesun hmot</t>
  </si>
  <si>
    <t>998223011R00</t>
  </si>
  <si>
    <t>Přesun hmot pozemních komunikací, kryt dlážděný jakékoliv délky objektu</t>
  </si>
  <si>
    <t>110</t>
  </si>
  <si>
    <t>Poznámka k položce:_x000D_
vodorovně do 200 m</t>
  </si>
  <si>
    <t>D96</t>
  </si>
  <si>
    <t>Přesuny suti a vybouraných hmot</t>
  </si>
  <si>
    <t>979990261R00</t>
  </si>
  <si>
    <t>Poplatek za uložení asfaltové směsi obsahující dehet</t>
  </si>
  <si>
    <t>112</t>
  </si>
  <si>
    <t>979083117R00</t>
  </si>
  <si>
    <t>Vodorovné přemístění suti přes 5000 m do 6000 m</t>
  </si>
  <si>
    <t>114</t>
  </si>
  <si>
    <t>Poznámka k položce:_x000D_
včetně naložení na dopravní prostředek a složení,</t>
  </si>
  <si>
    <t>IO 02 - Chodníky, zpevněné plochy, parkoviště - II. etapa</t>
  </si>
  <si>
    <t>D.2.2 - Chodníky, zpevněné plochy, parkoviště - II. etapa</t>
  </si>
  <si>
    <t>124*1</t>
  </si>
  <si>
    <t>40445141.AR</t>
  </si>
  <si>
    <t>značka dopravní silniční svislá; dodatková tabule E1-E2; tvar čtverec; 500 mm; štít z pozink.plechu s dvoj.ohybem,retroref.folie I.tř.; záruka 7 let</t>
  </si>
  <si>
    <t>40445159.AR</t>
  </si>
  <si>
    <t>značka dopravní silniční svislá; dodatková tabule E8; tvar obdélník; 500x150 mm; štít z pozink.plechu s dvoj.ohybem,retroref.folie I.tř.; záruka 7 let</t>
  </si>
  <si>
    <t>59217493R</t>
  </si>
  <si>
    <t>obrubník silniční oblouk vnější; r 500 mm; materiál beton; l = 1000,0 mm; š = 150,0 mm; h = 250,0 mm; barva šedá</t>
  </si>
  <si>
    <t>59217496R</t>
  </si>
  <si>
    <t>obrubník silniční oblouk vnitřní; r 1 000 mm; materiál beton; l = 1000,0 mm; š = 150,0 mm; h = 250,0 mm; barva šedá</t>
  </si>
  <si>
    <t>IO 03 - Napojení a přeložka dešťové a splaškové kanalizace</t>
  </si>
  <si>
    <t>D.2.3 - Přípojka a přeložka dešťové a splaškové kanalizace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</si>
  <si>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</si>
  <si>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</si>
  <si>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</si>
  <si>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</si>
  <si>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</si>
  <si>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</si>
  <si>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18 - Povrchové úpravy terénu</t>
  </si>
  <si>
    <t>19 - Hloubení pro podzemní stěny, ražení a hloubení důlní</t>
  </si>
  <si>
    <t>35 - Stoky</t>
  </si>
  <si>
    <t>38 - Různé kompletní konstrukce nedělitelné do stav. dílů</t>
  </si>
  <si>
    <t>45 - Podkladní a vedlejší konstrukce (kromě vozovek a železničního svršku)</t>
  </si>
  <si>
    <t>56 - Podkladní vrstvy komunikací a zpevněných ploch</t>
  </si>
  <si>
    <t>57 - Kryty štěrkových a živičných pozemních komunikací a zpevněných ploch</t>
  </si>
  <si>
    <t>59 - Kryty pozemních komunikací, letišť a ploch dlážděných (předlažby)</t>
  </si>
  <si>
    <t>83 - Potrubí z trub kameninových</t>
  </si>
  <si>
    <t>87 - Potrubí z trub plastických, skleněných a čedičových</t>
  </si>
  <si>
    <t>89 - Ostatní konstrukce a práce na trubním vedení</t>
  </si>
  <si>
    <t>91 - Doplňující konstrukce a práce na pozemních komunikacích a zpevněných plochách</t>
  </si>
  <si>
    <t>93 - Různé dokončovací konstrukce a práce inženýrských staveb</t>
  </si>
  <si>
    <t>97 - Prorážení otvorů a ostatní bourací práce</t>
  </si>
  <si>
    <t>H27 - Vedení trubní dálková a přípojná</t>
  </si>
  <si>
    <t>M46 - Zemní práce při montážích</t>
  </si>
  <si>
    <t>S - Přesuny sutí</t>
  </si>
  <si>
    <t>D1 - Ostatní materiál</t>
  </si>
  <si>
    <t>Přípravné a přidružené práce</t>
  </si>
  <si>
    <t>115101201R00IM</t>
  </si>
  <si>
    <t>Čerpání vody na výšku do 10 m, přítok do 500 l/min</t>
  </si>
  <si>
    <t>h</t>
  </si>
  <si>
    <t>RTS II / 2023</t>
  </si>
  <si>
    <t>DEN X HODIN</t>
  </si>
  <si>
    <t>40*24</t>
  </si>
  <si>
    <t>115101301R00IM</t>
  </si>
  <si>
    <t>Pohotovost čerp.soupravy, výška 10 m, přítok 500 l</t>
  </si>
  <si>
    <t>den</t>
  </si>
  <si>
    <t>DEN</t>
  </si>
  <si>
    <t>1*60</t>
  </si>
  <si>
    <t>113107420R00</t>
  </si>
  <si>
    <t>Odstranění podkladu nad 50 m2,kam.těžené tl.20 cm</t>
  </si>
  <si>
    <t>VIZ.SITUACE-ASFALT-KOMUNIKACE</t>
  </si>
  <si>
    <t>2,8*1,5</t>
  </si>
  <si>
    <t>113107630R00</t>
  </si>
  <si>
    <t>Odstranění podkladu nad 50 m2,kam.drcené tl.30 cm</t>
  </si>
  <si>
    <t>113107222RA0</t>
  </si>
  <si>
    <t>Odstranění asfaltobetonové vozovky pl. nad 50 m2</t>
  </si>
  <si>
    <t>VIZ.SITUACE-KOMUNIKACE</t>
  </si>
  <si>
    <t>113106030RA0</t>
  </si>
  <si>
    <t>Odstranění zám.dlažby 8 cm vč.podkladu,pl.do 50 m2</t>
  </si>
  <si>
    <t>VIZ.SITUACE-PARKOVÁNÍ</t>
  </si>
  <si>
    <t>5,6*1,5</t>
  </si>
  <si>
    <t>113106004RA0</t>
  </si>
  <si>
    <t>Odstranění beton.dlažby vč.podkladu, pl.nad 50 m2</t>
  </si>
  <si>
    <t>VIZ.SITUACE-CHODNÍK</t>
  </si>
  <si>
    <t>(3,30+18,7)*1,5</t>
  </si>
  <si>
    <t>119001411R00</t>
  </si>
  <si>
    <t>Dočasné zajištění beton.a plast. potrubí do DN 200</t>
  </si>
  <si>
    <t>VIZ.SITUACE-DN25 PE VODOVOD</t>
  </si>
  <si>
    <t>1*1,5</t>
  </si>
  <si>
    <t>VIZ.SITUACE-DN50 PE VODOVOD</t>
  </si>
  <si>
    <t>(1+1)*1,5</t>
  </si>
  <si>
    <t>VIZ.SITUACE-DN80 PE VODOVOD</t>
  </si>
  <si>
    <t>119001412R00</t>
  </si>
  <si>
    <t>Dočasné zajištění beton.a plast.potrubí DN 200-500</t>
  </si>
  <si>
    <t>VIZ.SITUACE-DN200 PL KANALIZACE</t>
  </si>
  <si>
    <t>VIZ.SITUACE-DN300 BT KANALIZACE</t>
  </si>
  <si>
    <t>119001421R00</t>
  </si>
  <si>
    <t>Dočasné zajištění kabelů - do počtu 3 kabelů</t>
  </si>
  <si>
    <t>VIZ.SITUACE-NN KABELY</t>
  </si>
  <si>
    <t>(1+1+1)*1,5</t>
  </si>
  <si>
    <t>VIZ.SITUACE-SLP KABELY</t>
  </si>
  <si>
    <t>(1+1+1+1+1)*1,5</t>
  </si>
  <si>
    <t>Odkopávky a prokopávky</t>
  </si>
  <si>
    <t>120001101R00</t>
  </si>
  <si>
    <t>Příplatek za ztížení vykopávky v blízkosti vedení</t>
  </si>
  <si>
    <t>VIZ.KANALIZACE</t>
  </si>
  <si>
    <t>(1+2)*1,5*1,5*1,0</t>
  </si>
  <si>
    <t>VIZ.VODOVOD</t>
  </si>
  <si>
    <t>(1+2+1)*1,8*1,8*1,0</t>
  </si>
  <si>
    <t>VIZ.EL.KABELY</t>
  </si>
  <si>
    <t>(3+5)*1,5*0,6*0,6</t>
  </si>
  <si>
    <t>121100002RA0</t>
  </si>
  <si>
    <t>Sejmutí ornice a uložení na deponii</t>
  </si>
  <si>
    <t>VIZ.PODÉLNÝ PROFIL-KANALIZACE D</t>
  </si>
  <si>
    <t>7*1,5*0,15</t>
  </si>
  <si>
    <t>Hloubené vykopávky</t>
  </si>
  <si>
    <t>139600012RA0</t>
  </si>
  <si>
    <t>Ruční výkop v hornině 3</t>
  </si>
  <si>
    <t>VIZ.ZTÍŽENÉ VYKOPÁVKY</t>
  </si>
  <si>
    <t>24,03</t>
  </si>
  <si>
    <t>132201212R00IM</t>
  </si>
  <si>
    <t>Hloubení rýh š.do 200 cm hor.3 do 1000m3,STROJNĚ</t>
  </si>
  <si>
    <t>D_2_3</t>
  </si>
  <si>
    <t>1*931,660200000001</t>
  </si>
  <si>
    <t>132201219R00IM</t>
  </si>
  <si>
    <t>Přípl.za lepivost,hloubení rýh 200cm,hor.3,STROJNĚ</t>
  </si>
  <si>
    <t>50% HLOUBENÍ, D_2_3</t>
  </si>
  <si>
    <t>0,5*931,660200000001</t>
  </si>
  <si>
    <t>132301212R00IM</t>
  </si>
  <si>
    <t>Hloubení rýh š.do 200 cm hor.4 do 1000 m3, STROJNĚ</t>
  </si>
  <si>
    <t>1*103,5178</t>
  </si>
  <si>
    <t>132301219R00IM</t>
  </si>
  <si>
    <t>Přípl.za lepivost,hloubení rýh 200cm,hor.4,STROJNĚ</t>
  </si>
  <si>
    <t>0,5*103,5178</t>
  </si>
  <si>
    <t>131201202R00</t>
  </si>
  <si>
    <t>Hloubení zapažených jam v hor.3 do 1000 m3</t>
  </si>
  <si>
    <t>VIZ.RETENCE</t>
  </si>
  <si>
    <t>239,63</t>
  </si>
  <si>
    <t>131301201R00</t>
  </si>
  <si>
    <t>Hloubení zapažených jam v hor.4 do 100 m3</t>
  </si>
  <si>
    <t>26,63</t>
  </si>
  <si>
    <t>131201209R00</t>
  </si>
  <si>
    <t>Příplatek za lepivost - hloubení zapaž.jam v hor.3</t>
  </si>
  <si>
    <t>50% HLOUBENÍ</t>
  </si>
  <si>
    <t>239,63/2</t>
  </si>
  <si>
    <t>131301209R00</t>
  </si>
  <si>
    <t>Příplatek za lepivost - hloubení zapaž.jam v hor.4</t>
  </si>
  <si>
    <t>26,63/2</t>
  </si>
  <si>
    <t>130900040RA0</t>
  </si>
  <si>
    <t>Bourání konstrukcí z betonu železového ve výkopu</t>
  </si>
  <si>
    <t>VIZ.RUŠENÍ RŠ</t>
  </si>
  <si>
    <t>((3,14*0,89)/4)*0,6+(((3,14*0,89*0,89)/4)-((3,14*0,8*0,8)/4))*(2)</t>
  </si>
  <si>
    <t>Roubení</t>
  </si>
  <si>
    <t>151101101R00IM</t>
  </si>
  <si>
    <t>Pažení a rozepření stěn rýh - příložné - hl.do 2 m</t>
  </si>
  <si>
    <t>1*1162,422</t>
  </si>
  <si>
    <t>151101102R00IM</t>
  </si>
  <si>
    <t>Pažení a rozepření stěn rýh - příložné - hl.do 4 m</t>
  </si>
  <si>
    <t>1*730,541</t>
  </si>
  <si>
    <t>151101103R00IM</t>
  </si>
  <si>
    <t>Pažení a rozepření stěn rýh - příložné - hl.do 8 m</t>
  </si>
  <si>
    <t>1*9,43</t>
  </si>
  <si>
    <t>151101111R00IM</t>
  </si>
  <si>
    <t>Odstranění pažení stěn rýh - příložné - hl. do 2 m</t>
  </si>
  <si>
    <t>151101112R00IM</t>
  </si>
  <si>
    <t>Odstranění pažení stěn rýh - příložné - hl. do 4 m</t>
  </si>
  <si>
    <t>151101113R00IM</t>
  </si>
  <si>
    <t>Odstranění pažení stěn rýh - příložné - hl. do 8 m</t>
  </si>
  <si>
    <t>151201103R00</t>
  </si>
  <si>
    <t>Pažení a rozepření stěn rýh - zátažné - hl. do 8 m</t>
  </si>
  <si>
    <t>46,66</t>
  </si>
  <si>
    <t>151201113R00</t>
  </si>
  <si>
    <t>Odstranění pažení stěn rýh - zátažné - hl. do 8 m</t>
  </si>
  <si>
    <t>VIZ.ZŘÍZENÍ</t>
  </si>
  <si>
    <t>151201402R00</t>
  </si>
  <si>
    <t>Vzepření stěn pažení - zátažné - hl. do 8 m</t>
  </si>
  <si>
    <t>VIZ.ZŘÍZENÍ PAŽENÍ</t>
  </si>
  <si>
    <t>151201412R00</t>
  </si>
  <si>
    <t>Odstranění vzepření stěn - zátažné - hl. do 8 m</t>
  </si>
  <si>
    <t>Přemístění výkopku</t>
  </si>
  <si>
    <t>161101101R00IM</t>
  </si>
  <si>
    <t>Svislé přemístění výkopku z hor.1-4 do 2,5 m</t>
  </si>
  <si>
    <t>1*732,872</t>
  </si>
  <si>
    <t>161101102R00IM</t>
  </si>
  <si>
    <t>Svislé přemístění výkopku z hor.1-4 do 4,0 m</t>
  </si>
  <si>
    <t>D_2_3-KANALIZACE</t>
  </si>
  <si>
    <t>1*299,832</t>
  </si>
  <si>
    <t>161101103R00IM</t>
  </si>
  <si>
    <t>Svislé přemístění výkopku z hor.1-4 do 6,0 m</t>
  </si>
  <si>
    <t>1*2,474</t>
  </si>
  <si>
    <t>D_2_3-RETENCE</t>
  </si>
  <si>
    <t>1*266,26</t>
  </si>
  <si>
    <t>167101102R00IM</t>
  </si>
  <si>
    <t>Nakládání výkopku z hor. 1 ÷ 4 v množství nad 100 m3</t>
  </si>
  <si>
    <t>D_2_3-KANALIZACE, PRŮLEHY</t>
  </si>
  <si>
    <t>1*1035,178</t>
  </si>
  <si>
    <t>162701105R00IM</t>
  </si>
  <si>
    <t>Vodorovné přemístění výkopku z hor.1-4 do 10000 m</t>
  </si>
  <si>
    <t>1*1301,438</t>
  </si>
  <si>
    <t>162701109R00IM</t>
  </si>
  <si>
    <t>Příplatek k vod. přemístění hor.1-4 za další 1 km</t>
  </si>
  <si>
    <t>5km, CELKEM 15 km, D_2_3</t>
  </si>
  <si>
    <t>5*1301,438</t>
  </si>
  <si>
    <t>Konstrukce ze zemin</t>
  </si>
  <si>
    <t>175101101R00IM</t>
  </si>
  <si>
    <t>Obsyp potrubí bez prohození sypaniny</t>
  </si>
  <si>
    <t>D_2_3_KANALIZACE</t>
  </si>
  <si>
    <t>1*365,474</t>
  </si>
  <si>
    <t>D_2_3_RETENCE</t>
  </si>
  <si>
    <t>5,12</t>
  </si>
  <si>
    <t>174101101R00IM</t>
  </si>
  <si>
    <t>Zásyp jam, rýh, šachet se zhutněním</t>
  </si>
  <si>
    <t>1*565,944</t>
  </si>
  <si>
    <t>1*209,59</t>
  </si>
  <si>
    <t>Povrchové úpravy terénu</t>
  </si>
  <si>
    <t>181050010RA0</t>
  </si>
  <si>
    <t>Terénní modelace</t>
  </si>
  <si>
    <t>VIZ.TPR-1</t>
  </si>
  <si>
    <t>138</t>
  </si>
  <si>
    <t>VIZ.TPR-2</t>
  </si>
  <si>
    <t>197</t>
  </si>
  <si>
    <t>VIZ.TPR-3</t>
  </si>
  <si>
    <t>182001112R00</t>
  </si>
  <si>
    <t>Plošná úprava terénu, nerovnosti do 10 cm</t>
  </si>
  <si>
    <t>VIZ.SITUACE, DOTVOŘENÍ TRAVNÍ MULDY</t>
  </si>
  <si>
    <t>434</t>
  </si>
  <si>
    <t>181300012RA0</t>
  </si>
  <si>
    <t>Rozprostření ornice v rovině tloušťka 20 cm</t>
  </si>
  <si>
    <t>TRAVNÍ MULDA</t>
  </si>
  <si>
    <t>181300010RA0</t>
  </si>
  <si>
    <t>Rozprostření ornice v rovině tloušťka 15 cm</t>
  </si>
  <si>
    <t>VIZ.SEJMUTÍ ORNICE</t>
  </si>
  <si>
    <t>1,575</t>
  </si>
  <si>
    <t>Hloubení pro podzemní stěny, ražení a hloubení důlní</t>
  </si>
  <si>
    <t>199000002R00IM</t>
  </si>
  <si>
    <t>Poplatek za skládku horniny 1- 4, č. dle katal. odpadů 17 05 04</t>
  </si>
  <si>
    <t>Stoky</t>
  </si>
  <si>
    <t>352351111LP</t>
  </si>
  <si>
    <t>Oprava vnitřní části revizních šachet (spáry, skruže), stupadla(dodávka a montáž)</t>
  </si>
  <si>
    <t>STÁVAJÍCÍ RŠ (NAPOJENÍ D,D4,S, D2, D3)</t>
  </si>
  <si>
    <t>(2*3,14*0,6)*2,79*4</t>
  </si>
  <si>
    <t>359901111R00</t>
  </si>
  <si>
    <t>Vyčištění stok jakékoliv výšky</t>
  </si>
  <si>
    <t>STÁVAJÍCÍKANALIZACE DO KTERÝCH SE NAPOJUJÍ NOVÉ</t>
  </si>
  <si>
    <t>359310211LP</t>
  </si>
  <si>
    <t>Oprava šachtových den revizních šachet, úprava žlábku, zapravení. Dodávka a montáž.</t>
  </si>
  <si>
    <t>RTS II / 2015</t>
  </si>
  <si>
    <t>STÁV. RŠ (NAPOJENÍ D,D4,S,D2,D3)</t>
  </si>
  <si>
    <t>(2*3,14*1,0)*0,8*4</t>
  </si>
  <si>
    <t>Různé kompletní konstrukce nedělitelné do stav. dílů</t>
  </si>
  <si>
    <t>389381001R00</t>
  </si>
  <si>
    <t>Dobetonování prefabrikovaných konstrukcí</t>
  </si>
  <si>
    <t>STÁV.RŠ (NAPOJENÍ D,D4,S,D2,D3)</t>
  </si>
  <si>
    <t>4*(0,5*0,5*0,15)</t>
  </si>
  <si>
    <t>Podkladní a vedlejší konstrukce (kromě vozovek a železničního svršku)</t>
  </si>
  <si>
    <t>451572111R00IM</t>
  </si>
  <si>
    <t>Lože pod potrubí z kameniva těženého 0 - 4 mm</t>
  </si>
  <si>
    <t>1*60,248</t>
  </si>
  <si>
    <t>1*13,78</t>
  </si>
  <si>
    <t>452351101R00</t>
  </si>
  <si>
    <t>Bednění desek nebo sedlových loží pod potrubí</t>
  </si>
  <si>
    <t>RŠ BETONOVÉ-VIZ.SPECIFIKACE</t>
  </si>
  <si>
    <t>(1,5*0,1*4)*20</t>
  </si>
  <si>
    <t>451971112LP</t>
  </si>
  <si>
    <t>Montáž vrstvy geotextilie 200g/m2</t>
  </si>
  <si>
    <t>134,7</t>
  </si>
  <si>
    <t>VIZ.PRŮLEHY</t>
  </si>
  <si>
    <t>4*0,5*185,6</t>
  </si>
  <si>
    <t>451971111LP</t>
  </si>
  <si>
    <t>Montáž souvrství geotextilie 500 g/m2 š. 200cm 100% PP s hydroizolací PVC 1,5 mm, Geotextilie 300 g/m2 š. 200cm</t>
  </si>
  <si>
    <t>71,6</t>
  </si>
  <si>
    <t>451971112LP.1</t>
  </si>
  <si>
    <t>Montáž vrstvy georohože</t>
  </si>
  <si>
    <t>185,6*1,5</t>
  </si>
  <si>
    <t>Podkladní vrstvy komunikací a zpevněných ploch</t>
  </si>
  <si>
    <t>566901111R00</t>
  </si>
  <si>
    <t>Vyspravení podkladu po překopech štěrkopískem</t>
  </si>
  <si>
    <t>plocha x tl.vrstvy</t>
  </si>
  <si>
    <t>2,8*1,5*0,2</t>
  </si>
  <si>
    <t>566904111R00</t>
  </si>
  <si>
    <t>Vyspravení podkladu po překopech kam.obal.asfaltem</t>
  </si>
  <si>
    <t>plocha x tl.vrstvy x obj.hmotnost</t>
  </si>
  <si>
    <t>2,8*1,5*0,25*1,67</t>
  </si>
  <si>
    <t>Kryty štěrkových a živičných pozemních komunikací a zpevněných ploch</t>
  </si>
  <si>
    <t>572942112R00</t>
  </si>
  <si>
    <t>Vyspravení krytu po překopu lit.asfaltem, do 6 cm</t>
  </si>
  <si>
    <t>plocha</t>
  </si>
  <si>
    <t>2,8*2,5</t>
  </si>
  <si>
    <t>Kryty pozemních komunikací, letišť a ploch dlážděných (předlažby)</t>
  </si>
  <si>
    <t>596215061R00</t>
  </si>
  <si>
    <t>Kladení zámkové dlažby tl. 10 cm do drtě tl. 4 cm</t>
  </si>
  <si>
    <t>116</t>
  </si>
  <si>
    <t>VIZ.ROZEBRÁNÍ</t>
  </si>
  <si>
    <t>596841111R00</t>
  </si>
  <si>
    <t>Kladení dlažby z dlaždic kom.pro pěší do lože z MC</t>
  </si>
  <si>
    <t>118</t>
  </si>
  <si>
    <t>(3,3+18,7)*1,5</t>
  </si>
  <si>
    <t>83</t>
  </si>
  <si>
    <t>Potrubí z trub kameninových</t>
  </si>
  <si>
    <t>837375121R00</t>
  </si>
  <si>
    <t>Výsek a montáž kamenin. odbočky na potrubí DN 300 (dodávka a montáž)</t>
  </si>
  <si>
    <t>120</t>
  </si>
  <si>
    <t>PRO NAPOJENÍ DV1</t>
  </si>
  <si>
    <t>837371221R00</t>
  </si>
  <si>
    <t>Montáž tvarov. kamenin. odboč. pryž. krouž. DN 300</t>
  </si>
  <si>
    <t>122</t>
  </si>
  <si>
    <t>837312221R00</t>
  </si>
  <si>
    <t>Montáž tvarov. kamenin. jednoos. pryž. kr. DN 150</t>
  </si>
  <si>
    <t>124</t>
  </si>
  <si>
    <t>PŘECHOD KT / PLAST</t>
  </si>
  <si>
    <t>87</t>
  </si>
  <si>
    <t>Potrubí z trub plastických, skleněných a čedičových</t>
  </si>
  <si>
    <t>871313121R00</t>
  </si>
  <si>
    <t>Montáž trub z plastu, gumový kroužek, DN 150</t>
  </si>
  <si>
    <t>126</t>
  </si>
  <si>
    <t>VIZ.SITUACE</t>
  </si>
  <si>
    <t>54,3</t>
  </si>
  <si>
    <t>877313123R00</t>
  </si>
  <si>
    <t>Montáž tvarovek jednoos. plast. gum.kroužek DN 150</t>
  </si>
  <si>
    <t>128</t>
  </si>
  <si>
    <t>KOLENA</t>
  </si>
  <si>
    <t>871353121R00</t>
  </si>
  <si>
    <t>Montáž trub z plastu, gumový kroužek, DN 200</t>
  </si>
  <si>
    <t>130</t>
  </si>
  <si>
    <t>VIZ.PODÉLNÝ PROFIL</t>
  </si>
  <si>
    <t>228,2</t>
  </si>
  <si>
    <t>VIZ.TPR-PERFOROVANÉ</t>
  </si>
  <si>
    <t>185,6</t>
  </si>
  <si>
    <t>VIZ.RETENCE-ODVĚTRÁNÍ</t>
  </si>
  <si>
    <t>2+1,5</t>
  </si>
  <si>
    <t>VIZ.TPR-HAVARIJNÍ</t>
  </si>
  <si>
    <t>19,2</t>
  </si>
  <si>
    <t>877353121R00</t>
  </si>
  <si>
    <t>Montáž tvarovek odboč. plast. gum. kroužek DN 200</t>
  </si>
  <si>
    <t>132</t>
  </si>
  <si>
    <t>200/160-90 - KANALIZACE</t>
  </si>
  <si>
    <t>200/160-45 - KANALIZACE</t>
  </si>
  <si>
    <t>200/200-90 - KANALIZACE</t>
  </si>
  <si>
    <t>200/200-90 - PERFOROVANÉ</t>
  </si>
  <si>
    <t>877353122R00</t>
  </si>
  <si>
    <t>Montáž přesuvek z plastu, gumový kroužek, DN 200</t>
  </si>
  <si>
    <t>134</t>
  </si>
  <si>
    <t>VIZ.PODÉLNÉ PROFILY</t>
  </si>
  <si>
    <t>877353123R00</t>
  </si>
  <si>
    <t>Montáž tvarovek jednoos. plast. gum.kroužek DN 200</t>
  </si>
  <si>
    <t>136</t>
  </si>
  <si>
    <t>200-45 - KANALIZACE</t>
  </si>
  <si>
    <t>200-90 - KANALIZACE</t>
  </si>
  <si>
    <t>OBLOUK 200-90 - PERFOROVANÉ</t>
  </si>
  <si>
    <t>OBLOUK 200-45 - PERFOROVANÉ</t>
  </si>
  <si>
    <t>ZÁSLEPKA</t>
  </si>
  <si>
    <t>REDUKCE 160/200</t>
  </si>
  <si>
    <t>871373121R00</t>
  </si>
  <si>
    <t>Montáž trub z plastu, gumový kroužek, DN 300</t>
  </si>
  <si>
    <t>126,4</t>
  </si>
  <si>
    <t>877373121R00</t>
  </si>
  <si>
    <t>Montáž tvarovek odboč. plast. gum. kroužek DN 300</t>
  </si>
  <si>
    <t>140</t>
  </si>
  <si>
    <t>300/160-90 - KANALIZACE</t>
  </si>
  <si>
    <t>871219111LP</t>
  </si>
  <si>
    <t>Doprava a montáž retenčních bloků</t>
  </si>
  <si>
    <t>142</t>
  </si>
  <si>
    <t>8,86*6,66*0,66</t>
  </si>
  <si>
    <t>147</t>
  </si>
  <si>
    <t>871219121LP</t>
  </si>
  <si>
    <t>Montáž regulátoru odtoku</t>
  </si>
  <si>
    <t>-798559074</t>
  </si>
  <si>
    <t>VIZ.RETENCE A TRAVNÍ PRŮLEHY</t>
  </si>
  <si>
    <t>89</t>
  </si>
  <si>
    <t>Ostatní konstrukce a práce na trubním vedení</t>
  </si>
  <si>
    <t>892571111R00</t>
  </si>
  <si>
    <t>Zkouška těsnosti kanalizace DN do 200, vodou</t>
  </si>
  <si>
    <t>144</t>
  </si>
  <si>
    <t>DN150, VI.POL. MONTÁŽ</t>
  </si>
  <si>
    <t>DN200, VIZ.POL. MONTÁŽ</t>
  </si>
  <si>
    <t>892573111R00</t>
  </si>
  <si>
    <t>Zabezpečení konců kanal. potrubí DN do 200, vodou</t>
  </si>
  <si>
    <t>úsek</t>
  </si>
  <si>
    <t>146</t>
  </si>
  <si>
    <t>VIZ.SITUACE DN150-KANALIZACE</t>
  </si>
  <si>
    <t>VIZ.SITUACE DN200-KANALIZACE</t>
  </si>
  <si>
    <t>892581111R00</t>
  </si>
  <si>
    <t>Zkouška těsnosti kanalizace DN do 300, vodou</t>
  </si>
  <si>
    <t>148</t>
  </si>
  <si>
    <t>VIZ.POL.MONTÁŽ</t>
  </si>
  <si>
    <t>75</t>
  </si>
  <si>
    <t>892585111R00</t>
  </si>
  <si>
    <t>Zabezpečení konců a zkouška vzduch. kan. DN do 300</t>
  </si>
  <si>
    <t>150</t>
  </si>
  <si>
    <t>VIZ.SITUACE-KANALIZACE</t>
  </si>
  <si>
    <t>894411111R00</t>
  </si>
  <si>
    <t>Zřízení šachet z dílců,dno C 25/30, potrubí DN 200</t>
  </si>
  <si>
    <t>152</t>
  </si>
  <si>
    <t>VIZ.SPECIFIKACE ŠACHET</t>
  </si>
  <si>
    <t>77</t>
  </si>
  <si>
    <t>894411121R00</t>
  </si>
  <si>
    <t>Zřízení šachet z dílců, dno C25/30, potrubí DN 300</t>
  </si>
  <si>
    <t>154</t>
  </si>
  <si>
    <t>899103111LP</t>
  </si>
  <si>
    <t>Demontáž poklopu s rámem do 150 kg</t>
  </si>
  <si>
    <t>RTS II / 2019</t>
  </si>
  <si>
    <t>156</t>
  </si>
  <si>
    <t>VIZ.RUŠENÁ KANALIZACE</t>
  </si>
  <si>
    <t>79</t>
  </si>
  <si>
    <t>899103111R00</t>
  </si>
  <si>
    <t>Osazení poklopu s rámem do 150 kg</t>
  </si>
  <si>
    <t>158</t>
  </si>
  <si>
    <t>894118001R00</t>
  </si>
  <si>
    <t>Příplatek za dalších 0,60 m výšky vstupu</t>
  </si>
  <si>
    <t>160</t>
  </si>
  <si>
    <t>81</t>
  </si>
  <si>
    <t>894411111LP</t>
  </si>
  <si>
    <t>Zřízení šachet vnitřních plastových</t>
  </si>
  <si>
    <t>RTS I / 2023</t>
  </si>
  <si>
    <t>162</t>
  </si>
  <si>
    <t>894432111R00</t>
  </si>
  <si>
    <t>Osazení plastové šachty revizní prům.315 mm</t>
  </si>
  <si>
    <t>164</t>
  </si>
  <si>
    <t>VIZ.SPECIFIKACE ŠACHET-PRŮLEHY</t>
  </si>
  <si>
    <t>13+4+3</t>
  </si>
  <si>
    <t>899101111R00</t>
  </si>
  <si>
    <t>Osazení poklopu s rámem do 50 kg</t>
  </si>
  <si>
    <t>166</t>
  </si>
  <si>
    <t>892591111LP</t>
  </si>
  <si>
    <t>Kamerová zkouška potrubí nového (dodávka, montáž)</t>
  </si>
  <si>
    <t>168</t>
  </si>
  <si>
    <t>DN150; VIZ.POL. MONTÁŽ</t>
  </si>
  <si>
    <t>DN200; VIZ.POL. MONTÁŽ</t>
  </si>
  <si>
    <t>436,5</t>
  </si>
  <si>
    <t>DN300; VIZ.POL. MONTÁŽ</t>
  </si>
  <si>
    <t>Doplňující konstrukce a práce na pozemních komunikacích a zpevněných plochách</t>
  </si>
  <si>
    <t>85</t>
  </si>
  <si>
    <t>916211111R00</t>
  </si>
  <si>
    <t>Osazení obruby z kostek drobných, bez opěry, kamen</t>
  </si>
  <si>
    <t>170</t>
  </si>
  <si>
    <t>VIZ.REVIZNÍ ŠACHTY BETONOVÉ</t>
  </si>
  <si>
    <t>(2*3,14*0,62)*(20)</t>
  </si>
  <si>
    <t>919731121R00</t>
  </si>
  <si>
    <t>Zarovnání styčné plochy živičné tl. do 5 cm</t>
  </si>
  <si>
    <t>172</t>
  </si>
  <si>
    <t>2x délka</t>
  </si>
  <si>
    <t>(2,8)*2+1,5</t>
  </si>
  <si>
    <t>93</t>
  </si>
  <si>
    <t>Různé dokončovací konstrukce a práce inženýrských staveb</t>
  </si>
  <si>
    <t>936452113R00</t>
  </si>
  <si>
    <t>Výplň potrubí cementopopílkovou suspenzí DN 200</t>
  </si>
  <si>
    <t>174</t>
  </si>
  <si>
    <t>29+10</t>
  </si>
  <si>
    <t>97</t>
  </si>
  <si>
    <t>Prorážení otvorů a ostatní bourací práce</t>
  </si>
  <si>
    <t>970051300R00</t>
  </si>
  <si>
    <t>Vrtání jádrové do ŽB do D 300 mm</t>
  </si>
  <si>
    <t>176</t>
  </si>
  <si>
    <t>STÁV.RŠ PRO NAPOJENÍ NOVÝCH KANALIZACÍ</t>
  </si>
  <si>
    <t>5*0,5</t>
  </si>
  <si>
    <t>H27</t>
  </si>
  <si>
    <t>Vedení trubní dálková a přípojná</t>
  </si>
  <si>
    <t>998276101R00</t>
  </si>
  <si>
    <t>Přesun hmot, trubní vedení plastová, otevř. výkop</t>
  </si>
  <si>
    <t>178</t>
  </si>
  <si>
    <t>2006,6189+0,0076+2,2078+2,1578+47,3377+0,0323+1,6364</t>
  </si>
  <si>
    <t>M46</t>
  </si>
  <si>
    <t>Zemní práce při montážích</t>
  </si>
  <si>
    <t>460921102LP</t>
  </si>
  <si>
    <t>Geodetické zaměření nového potrubí a retencí (dodávka, doprava, mzdy)</t>
  </si>
  <si>
    <t>180</t>
  </si>
  <si>
    <t>VIZ.KANALIZACE A TPR</t>
  </si>
  <si>
    <t>54,3+436,5+126,4</t>
  </si>
  <si>
    <t>9+9</t>
  </si>
  <si>
    <t>S</t>
  </si>
  <si>
    <t>Přesuny sutí</t>
  </si>
  <si>
    <t>979082212R00</t>
  </si>
  <si>
    <t>Vodorovná doprava suti po suchu do 50 m</t>
  </si>
  <si>
    <t>182</t>
  </si>
  <si>
    <t>plocha x koeficienty</t>
  </si>
  <si>
    <t>(2,8*1,5)*(0,24+0,4+0,098)</t>
  </si>
  <si>
    <t>(5,6*1,5)*(0,24)</t>
  </si>
  <si>
    <t>((3,30+18,70)*1,5)*(0,24)</t>
  </si>
  <si>
    <t>979087212R00</t>
  </si>
  <si>
    <t>Nakládání suti na dopravní prostředky</t>
  </si>
  <si>
    <t>184</t>
  </si>
  <si>
    <t>dtto vodorovná doprava</t>
  </si>
  <si>
    <t>13,0356</t>
  </si>
  <si>
    <t>979990121LP</t>
  </si>
  <si>
    <t>Poplatek za uložení suti</t>
  </si>
  <si>
    <t>186</t>
  </si>
  <si>
    <t>D1</t>
  </si>
  <si>
    <t>Ostatní materiál</t>
  </si>
  <si>
    <t>27296092LP</t>
  </si>
  <si>
    <t>Utěsnění potrubí balónováním do DN300</t>
  </si>
  <si>
    <t>188</t>
  </si>
  <si>
    <t>VIZ.DN200</t>
  </si>
  <si>
    <t>VIZ.DN300</t>
  </si>
  <si>
    <t>95</t>
  </si>
  <si>
    <t>58922207</t>
  </si>
  <si>
    <t>Beton C 12/15 (B 15) -podkladní</t>
  </si>
  <si>
    <t>190</t>
  </si>
  <si>
    <t>RŠ</t>
  </si>
  <si>
    <t>(1,5*1,5*0,1)*20</t>
  </si>
  <si>
    <t>58380129</t>
  </si>
  <si>
    <t>Kostka dlažební drobná 10/12 štípaná Itř. 1t=4,0m2</t>
  </si>
  <si>
    <t>192</t>
  </si>
  <si>
    <t>(2*3,14*0,62*0,15*0,1)*(22)</t>
  </si>
  <si>
    <t>28614546LP</t>
  </si>
  <si>
    <t>Trubka kanalizační PP SN 10 DN 150 (dodávka, doprava)</t>
  </si>
  <si>
    <t>194</t>
  </si>
  <si>
    <t>VIZ.MONTÁŽ</t>
  </si>
  <si>
    <t>28654600LP</t>
  </si>
  <si>
    <t>Koleno kanalizační PP, SN10 DN 150/45° (dodávka, doprava)</t>
  </si>
  <si>
    <t>196</t>
  </si>
  <si>
    <t>28614549LP</t>
  </si>
  <si>
    <t>Trubka kanalizační PP SN 10 DN 200 (dodávka, doprava)</t>
  </si>
  <si>
    <t>198</t>
  </si>
  <si>
    <t>228,2+2+1,5+19,2</t>
  </si>
  <si>
    <t>28611212</t>
  </si>
  <si>
    <t>Trubka potrubí perforované (220 st.) DN200 (dodávka, doprava)</t>
  </si>
  <si>
    <t>200</t>
  </si>
  <si>
    <t>101</t>
  </si>
  <si>
    <t>28654566LP</t>
  </si>
  <si>
    <t>Odbočka kanalizační PP, SN10 DN 200/150 45° (dodávka, doprava)</t>
  </si>
  <si>
    <t>202</t>
  </si>
  <si>
    <t>28654567LP</t>
  </si>
  <si>
    <t>Odbočka kanalizační PP, SN10 DN 200/150 87,5° (dodávka, doprava)</t>
  </si>
  <si>
    <t>204</t>
  </si>
  <si>
    <t>103</t>
  </si>
  <si>
    <t>286544932LP</t>
  </si>
  <si>
    <t>Odbočka kanalizační PP, SN10 DN 200/200 87,5° (dodávka, doprava)</t>
  </si>
  <si>
    <t>206</t>
  </si>
  <si>
    <t>28655931LP</t>
  </si>
  <si>
    <t>Odbočka potrubí perforované (220 st.) DN 200/200 87,5° (dodávka, doprava)</t>
  </si>
  <si>
    <t>208</t>
  </si>
  <si>
    <t>105</t>
  </si>
  <si>
    <t>28654625LP</t>
  </si>
  <si>
    <t>Přesuvka potrubí perforované (220 st.) DN 200 (dodávka, doprava)</t>
  </si>
  <si>
    <t>210</t>
  </si>
  <si>
    <t>28654604LP</t>
  </si>
  <si>
    <t>Koleno kanalizační PP, SN10 DN 200/45° (dodávka, doprava)</t>
  </si>
  <si>
    <t>212</t>
  </si>
  <si>
    <t>107</t>
  </si>
  <si>
    <t>28654605</t>
  </si>
  <si>
    <t>Koleno kanalizační PP, SN10 DN 200/87,5° (dodávka, doprava)</t>
  </si>
  <si>
    <t>214</t>
  </si>
  <si>
    <t>28655924LP</t>
  </si>
  <si>
    <t>Oblouk potrubí perforované DN 200/87,5° (dodávka, doprava)</t>
  </si>
  <si>
    <t>216</t>
  </si>
  <si>
    <t>109</t>
  </si>
  <si>
    <t>28655923LP</t>
  </si>
  <si>
    <t>Oblouk potrubí perforované DN 200/45° (dodávka, doprava)</t>
  </si>
  <si>
    <t>218</t>
  </si>
  <si>
    <t>28614555LP</t>
  </si>
  <si>
    <t>Trubka kanalizační PP SN 10 DN 300 (dodávka, doprava)</t>
  </si>
  <si>
    <t>220</t>
  </si>
  <si>
    <t>111</t>
  </si>
  <si>
    <t>28654574LP</t>
  </si>
  <si>
    <t>Odbočka kanalizační PP, SN10 DN 300/150 87,5° (dodávka, doprava)</t>
  </si>
  <si>
    <t>222</t>
  </si>
  <si>
    <t>28656103</t>
  </si>
  <si>
    <t>Zátka hrdlová kanalizační DN 200 dl. 85 mm (dodávka, doprava)</t>
  </si>
  <si>
    <t>224</t>
  </si>
  <si>
    <t>ZÁTKA STÁV.POTRUBÍ</t>
  </si>
  <si>
    <t>113</t>
  </si>
  <si>
    <t>28656158LP</t>
  </si>
  <si>
    <t>Redukce kanalizační odolná PP DN 200/160 mm (dodávka, doprava)</t>
  </si>
  <si>
    <t>226</t>
  </si>
  <si>
    <t>55243346.A</t>
  </si>
  <si>
    <t>Poklop celolitinový průměr 600 mm, zatížení 40 t</t>
  </si>
  <si>
    <t>228</t>
  </si>
  <si>
    <t>115</t>
  </si>
  <si>
    <t>59224175</t>
  </si>
  <si>
    <t>Prstenec vyrovnávací 63/60</t>
  </si>
  <si>
    <t>230</t>
  </si>
  <si>
    <t>59224176</t>
  </si>
  <si>
    <t>Prstenec vyrovnávací 63/80</t>
  </si>
  <si>
    <t>232</t>
  </si>
  <si>
    <t>117</t>
  </si>
  <si>
    <t>59224177</t>
  </si>
  <si>
    <t>Prstenec vyrovnávací 63/100</t>
  </si>
  <si>
    <t>234</t>
  </si>
  <si>
    <t>59224177.A</t>
  </si>
  <si>
    <t>Prstenec vyrovnávací 63/120</t>
  </si>
  <si>
    <t>236</t>
  </si>
  <si>
    <t>119</t>
  </si>
  <si>
    <t>59224353.A</t>
  </si>
  <si>
    <t>Konus šachetní 100-63/58/12</t>
  </si>
  <si>
    <t>238</t>
  </si>
  <si>
    <t>59224354</t>
  </si>
  <si>
    <t>Deska zákrytová 100-63/17</t>
  </si>
  <si>
    <t>240</t>
  </si>
  <si>
    <t>121</t>
  </si>
  <si>
    <t>59224356.A</t>
  </si>
  <si>
    <t>Skruž šachetní 100/25/12</t>
  </si>
  <si>
    <t>242</t>
  </si>
  <si>
    <t>59224359.A</t>
  </si>
  <si>
    <t>Skruž šachetní 100/50/12</t>
  </si>
  <si>
    <t>244</t>
  </si>
  <si>
    <t>123</t>
  </si>
  <si>
    <t>59224362.A</t>
  </si>
  <si>
    <t>Skruž šachetní 100/100/12</t>
  </si>
  <si>
    <t>246</t>
  </si>
  <si>
    <t>59224366.LP</t>
  </si>
  <si>
    <t>Dno šachetní 100/468 KOM tl.15 cm. jednolité (dodáv, doprava)</t>
  </si>
  <si>
    <t>248</t>
  </si>
  <si>
    <t>VIZ.SPECIFIKACE RŠ</t>
  </si>
  <si>
    <t>125</t>
  </si>
  <si>
    <t>59224367.LP</t>
  </si>
  <si>
    <t>250</t>
  </si>
  <si>
    <t>VIZ.SPECIFIKACE RŠ - ATYP.DNO</t>
  </si>
  <si>
    <t>59224368.LP</t>
  </si>
  <si>
    <t>Dno šachetní 100/469 KOM tl.15 cm. jednolité (dodáv, doprava)</t>
  </si>
  <si>
    <t>252</t>
  </si>
  <si>
    <t>127</t>
  </si>
  <si>
    <t>59224375.LP</t>
  </si>
  <si>
    <t>Dno šachetní atyp.(rovné dno) 100/522 KOM tl.15 cm. jednolité (dodáv, doprava)</t>
  </si>
  <si>
    <t>254</t>
  </si>
  <si>
    <t>VIZ.SPECIFIKACE ŠACHET - ATYP.DNO</t>
  </si>
  <si>
    <t>59224376.LP</t>
  </si>
  <si>
    <t>Dno šachetní 100/522 KOM tl.15 cm. jednolité (dodáv, doprava)</t>
  </si>
  <si>
    <t>256</t>
  </si>
  <si>
    <t>129</t>
  </si>
  <si>
    <t>59224377.LP</t>
  </si>
  <si>
    <t>Dno šachetní 100/822 KOM tl.15 cm. jednolité (dodáv, doprava)</t>
  </si>
  <si>
    <t>258</t>
  </si>
  <si>
    <t>59224373.A</t>
  </si>
  <si>
    <t>Těsnění elastom pro šach díly - DN 1000</t>
  </si>
  <si>
    <t>260</t>
  </si>
  <si>
    <t>131</t>
  </si>
  <si>
    <t>55241700</t>
  </si>
  <si>
    <t>Poklop litina 315/1,5 t do šachtové roury</t>
  </si>
  <si>
    <t>262</t>
  </si>
  <si>
    <t>28697103.A</t>
  </si>
  <si>
    <t>Roura šachtová korugovaná bez hrdla 315/1250 mm</t>
  </si>
  <si>
    <t>264</t>
  </si>
  <si>
    <t>133</t>
  </si>
  <si>
    <t>28697107</t>
  </si>
  <si>
    <t>Dno šachtové pro 315/200 mm přímý tok</t>
  </si>
  <si>
    <t>266</t>
  </si>
  <si>
    <t>28697109</t>
  </si>
  <si>
    <t>Dno šachtové pro 315/200 mm pravý přítok</t>
  </si>
  <si>
    <t>268</t>
  </si>
  <si>
    <t>135</t>
  </si>
  <si>
    <t>28697110</t>
  </si>
  <si>
    <t>Dno šachtové pro 315/200 mm levý přítok</t>
  </si>
  <si>
    <t>270</t>
  </si>
  <si>
    <t>28600610LP</t>
  </si>
  <si>
    <t>Retenční bloky 0,8*0,8*0,66 (bloky pro vysoké zatížení)</t>
  </si>
  <si>
    <t>272</t>
  </si>
  <si>
    <t>10*8</t>
  </si>
  <si>
    <t>137</t>
  </si>
  <si>
    <t>286971878LP</t>
  </si>
  <si>
    <t>Připojovací systém (vnitřní šachta), vč.poklopu</t>
  </si>
  <si>
    <t>274</t>
  </si>
  <si>
    <t>RETENCE</t>
  </si>
  <si>
    <t>69366198LP</t>
  </si>
  <si>
    <t>Geotextilie 200 g/m2 š. 200cm 100% PP</t>
  </si>
  <si>
    <t>276</t>
  </si>
  <si>
    <t>139</t>
  </si>
  <si>
    <t>69366198LP.1</t>
  </si>
  <si>
    <t>Geotextilie 500 g/m2 š. 200cm 100% PP s hydroizolací PVC 1,5 mm, Geotextilie 300 g/m2 š. 200cm</t>
  </si>
  <si>
    <t>278</t>
  </si>
  <si>
    <t>286981024LP1</t>
  </si>
  <si>
    <t>Regulátor odtoku plastový (nastavitelná clona) 1,37 l/s bez přepadu, vč. nástavce na osazení do bet. RŠ</t>
  </si>
  <si>
    <t>-1212878901</t>
  </si>
  <si>
    <t>VIZ.TRAVNÍ PRŮLEH</t>
  </si>
  <si>
    <t>286981024LP</t>
  </si>
  <si>
    <t>Regulátor odtoku plastový (nastavitelná clona) 1,6 l/s bez přepadu, vč. nástavce na osazení do bet. RŠ</t>
  </si>
  <si>
    <t>280</t>
  </si>
  <si>
    <t>141</t>
  </si>
  <si>
    <t>28614940LP</t>
  </si>
  <si>
    <t>Zátka potrubí přetoku perforovaná DN200</t>
  </si>
  <si>
    <t>282</t>
  </si>
  <si>
    <t>VIZ.PŘETOK PRŮLEHU</t>
  </si>
  <si>
    <t>69310353</t>
  </si>
  <si>
    <t>Georohož protierozní, tl. 25 mm, 25 x 2 m</t>
  </si>
  <si>
    <t>284</t>
  </si>
  <si>
    <t>143</t>
  </si>
  <si>
    <t>58330000.LP</t>
  </si>
  <si>
    <t>PÍSČITO-HLINITÁ VRSTVA, K= 1.10-4 m/s</t>
  </si>
  <si>
    <t>286</t>
  </si>
  <si>
    <t>TRAVNÍ PRŮLEHY</t>
  </si>
  <si>
    <t>(185,6*0,8*0,10)*1,21</t>
  </si>
  <si>
    <t>58330000LP</t>
  </si>
  <si>
    <t>Písek 0-4</t>
  </si>
  <si>
    <t>288</t>
  </si>
  <si>
    <t>VYROVNÁVACÍ VRSTVA POD RETENCÍ</t>
  </si>
  <si>
    <t>64,99*0,1*1,67</t>
  </si>
  <si>
    <t>145</t>
  </si>
  <si>
    <t>583312054</t>
  </si>
  <si>
    <t>Kamenivo těžené frakce 0/4 B</t>
  </si>
  <si>
    <t>290</t>
  </si>
  <si>
    <t>VIZ.OBSYP</t>
  </si>
  <si>
    <t>365,474*1,67</t>
  </si>
  <si>
    <t>583418064</t>
  </si>
  <si>
    <t>Kamenivo drcené frakce 16/32 B</t>
  </si>
  <si>
    <t>292</t>
  </si>
  <si>
    <t>VIZ.ZÁSYP-KANALIZACE, RÝHA PRŮLEHU</t>
  </si>
  <si>
    <t>565,944*1,67</t>
  </si>
  <si>
    <t>209,59*1,67</t>
  </si>
  <si>
    <t>0,5*0,5*0,15*(16)</t>
  </si>
  <si>
    <t>VIZ.PŘETOK RETENCE</t>
  </si>
  <si>
    <t>0,5*0,5*0,15*(1)</t>
  </si>
  <si>
    <t>IO 04 - Přípojky a přeložka vody</t>
  </si>
  <si>
    <t>D.2.4 - Přípojka a přeložka vody</t>
  </si>
  <si>
    <t>32 - Zdi přehradní a opěrné</t>
  </si>
  <si>
    <t>783 - Nátěry</t>
  </si>
  <si>
    <t>85 - Potrubí z trub litinových</t>
  </si>
  <si>
    <t>15*24</t>
  </si>
  <si>
    <t>1*30</t>
  </si>
  <si>
    <t>119001401R00</t>
  </si>
  <si>
    <t>Dočasné zajištění ocelového potrubí do DN 200 mm</t>
  </si>
  <si>
    <t>VIZ.SITUACE (VODOVOD DN100)</t>
  </si>
  <si>
    <t>2*1,5</t>
  </si>
  <si>
    <t>VIZ.SITUACE (VODOVOD DN50)</t>
  </si>
  <si>
    <t>119001402R00</t>
  </si>
  <si>
    <t>Dočasné zajištění ocelového potrubí DN 200-500 mm</t>
  </si>
  <si>
    <t>VIZ.SITUACE (STÁV.TEPLOVOD)</t>
  </si>
  <si>
    <t>EL.KABELY SLP</t>
  </si>
  <si>
    <t>VIZ.TEPLOVOD</t>
  </si>
  <si>
    <t>2*1,5*1,5*1,0</t>
  </si>
  <si>
    <t>(2+2)*1,5*1,5*1,0</t>
  </si>
  <si>
    <t>2*1,5*0,6*0,6</t>
  </si>
  <si>
    <t>D_2_4</t>
  </si>
  <si>
    <t>1*176,9418</t>
  </si>
  <si>
    <t>50% HLOUBENÍ, D_2_4</t>
  </si>
  <si>
    <t>0,5*176,9418</t>
  </si>
  <si>
    <t>132301210R00IM</t>
  </si>
  <si>
    <t>Hloubení rýh š.do 200 cm hor.4 do 50 m3, STROJNĚ</t>
  </si>
  <si>
    <t>1*19,6602</t>
  </si>
  <si>
    <t>0,5*19,6602</t>
  </si>
  <si>
    <t>1*395,904</t>
  </si>
  <si>
    <t>1*196,602</t>
  </si>
  <si>
    <t>5*196,602</t>
  </si>
  <si>
    <t>1*52,856</t>
  </si>
  <si>
    <t>1*129,786</t>
  </si>
  <si>
    <t>Zdi přehradní a opěrné</t>
  </si>
  <si>
    <t>327311114R00</t>
  </si>
  <si>
    <t>Opěrné bloky z betonu prostého vodost. C25/30</t>
  </si>
  <si>
    <t>T-kus, vč.bednění, zajištění potrubí, montáže</t>
  </si>
  <si>
    <t>0,55*0,35*0,6*(4)</t>
  </si>
  <si>
    <t>Hydrant, vč.bednění, zajištění potrubí, montáže</t>
  </si>
  <si>
    <t>0,5*0,5*0,29*(2)</t>
  </si>
  <si>
    <t>1*13,059</t>
  </si>
  <si>
    <t>Nátěry</t>
  </si>
  <si>
    <t>783422320LP</t>
  </si>
  <si>
    <t>Nátěr syntetický poklopy 2x</t>
  </si>
  <si>
    <t>ŠOUPÁTKOVÉ</t>
  </si>
  <si>
    <t>1+3+2</t>
  </si>
  <si>
    <t>HYDRANTOVÉ</t>
  </si>
  <si>
    <t>Potrubí z trub litinových</t>
  </si>
  <si>
    <t>857601101R00</t>
  </si>
  <si>
    <t>Montáž tvarovek jednoosých, tvárná litina DN 80</t>
  </si>
  <si>
    <t>FF80/500</t>
  </si>
  <si>
    <t>PP</t>
  </si>
  <si>
    <t>JIŠTĚNÁ SPOJKA DN50</t>
  </si>
  <si>
    <t>857601102R00</t>
  </si>
  <si>
    <t>Montáž tvarovek jednoosých, tvárná litina DN 100</t>
  </si>
  <si>
    <t>FFR100/50</t>
  </si>
  <si>
    <t>FFR100/80</t>
  </si>
  <si>
    <t>SPOJKA JIŠTĚNA</t>
  </si>
  <si>
    <t>871161121R00</t>
  </si>
  <si>
    <t>Montáž trubek polyetylenových ve výkopu d 32 mm</t>
  </si>
  <si>
    <t>VIZ.ODVODNĚNÍ HYDRANTŮ</t>
  </si>
  <si>
    <t>2*3,0</t>
  </si>
  <si>
    <t>871211121R00</t>
  </si>
  <si>
    <t>Montáž trubek polyetylenových ve výkopu d 63 mm</t>
  </si>
  <si>
    <t>871241121R00</t>
  </si>
  <si>
    <t>Montáž potrubí polyetylenového ve výkopu d 90 mm</t>
  </si>
  <si>
    <t>871251121R00</t>
  </si>
  <si>
    <t>Montáž trubek polyetylenových ve výkopu d 110 mm</t>
  </si>
  <si>
    <t>877212121R00</t>
  </si>
  <si>
    <t>Přirážka za 1 spoj elektrotvarovky d 63 mm</t>
  </si>
  <si>
    <t>VIZ.KLADEČSKÉ SCHÉMA</t>
  </si>
  <si>
    <t>2+4+2</t>
  </si>
  <si>
    <t>877242121R00</t>
  </si>
  <si>
    <t>Přirážka za 1 spoj elektrotvarovky d 90 mm</t>
  </si>
  <si>
    <t>2+14</t>
  </si>
  <si>
    <t>877252121R00</t>
  </si>
  <si>
    <t>Přirážka za 1 spoj elektrotvarovky d 110 mm</t>
  </si>
  <si>
    <t>2+34+2+4</t>
  </si>
  <si>
    <t>70411151LP</t>
  </si>
  <si>
    <t>Vytyčení stávajícího i rušeného vodovodu</t>
  </si>
  <si>
    <t>5+65+85</t>
  </si>
  <si>
    <t>879172199R00</t>
  </si>
  <si>
    <t>Příplatek za montáž vodovodních přípojek DN 32-80</t>
  </si>
  <si>
    <t>1+1</t>
  </si>
  <si>
    <t>879231191R00</t>
  </si>
  <si>
    <t>Příplatek za montáž trubek ve sklonu DN 40-550</t>
  </si>
  <si>
    <t>871812112LP</t>
  </si>
  <si>
    <t>Výřez na stávajím potrubí DN50 a DN100</t>
  </si>
  <si>
    <t>899713111R00</t>
  </si>
  <si>
    <t>Orientační tabulky na sloupku ocelovém, betonovém</t>
  </si>
  <si>
    <t>OZNAČENÍ LOMU A VSTUPU DO OBJEKTU, HYDR. A ŠOUPÁTEK</t>
  </si>
  <si>
    <t>1+3+2+2</t>
  </si>
  <si>
    <t>892241111R00</t>
  </si>
  <si>
    <t>Tlaková zkouška vodovodního potrubí DN 80</t>
  </si>
  <si>
    <t>11+42</t>
  </si>
  <si>
    <t>892271111R00</t>
  </si>
  <si>
    <t>Tlaková zkouška vodovodního potrubí DN 125</t>
  </si>
  <si>
    <t>892372111R00</t>
  </si>
  <si>
    <t>Zabezpečení konců vodovod. potrubí DN 300</t>
  </si>
  <si>
    <t>722 00-1002VD</t>
  </si>
  <si>
    <t>Uzavření/otevření systému vodovodu, vypouštění systému, včetně dodávek a montáže</t>
  </si>
  <si>
    <t>VIZ.SITUACE A HARMONOGRAM VÝSTAVBY</t>
  </si>
  <si>
    <t>892590002LP</t>
  </si>
  <si>
    <t>Uzavření, otevření a přepojení vodovodu do DN100</t>
  </si>
  <si>
    <t>2+1</t>
  </si>
  <si>
    <t>892233111R00</t>
  </si>
  <si>
    <t>Desinfekce vodovodního potrubí DN 70</t>
  </si>
  <si>
    <t>892273111R00</t>
  </si>
  <si>
    <t>Desinfekce vodovodního potrubí DN 125</t>
  </si>
  <si>
    <t>42+78</t>
  </si>
  <si>
    <t>891247111R00</t>
  </si>
  <si>
    <t>Montáž hydrantů podzemních DN 80</t>
  </si>
  <si>
    <t>DEMONTÁŽ</t>
  </si>
  <si>
    <t>891211111R00</t>
  </si>
  <si>
    <t>Montáž vodovodních šoupátek ve výkopu DN 50</t>
  </si>
  <si>
    <t>891241111R00</t>
  </si>
  <si>
    <t>Montáž vodovodních šoupátek ve výkopu DN 80</t>
  </si>
  <si>
    <t>891261111R00</t>
  </si>
  <si>
    <t>Montáž vodovodních šoupátek ve výkopu DN 100</t>
  </si>
  <si>
    <t>899401112R00</t>
  </si>
  <si>
    <t>Osazení poklopů litinových šoupátkových</t>
  </si>
  <si>
    <t>899401113R00</t>
  </si>
  <si>
    <t>Osazení poklopů litinových hydrantových</t>
  </si>
  <si>
    <t>VIZ.POKLOPY</t>
  </si>
  <si>
    <t>(2*3,14*0,15)*(6)+(2*3,14*0,20)*(2)</t>
  </si>
  <si>
    <t>309,0838+0,2262+1,4434+0,0002</t>
  </si>
  <si>
    <t>Geodetické zaměření nového potrubí (dodávka, doprava, mzdy)</t>
  </si>
  <si>
    <t>11+42+78</t>
  </si>
  <si>
    <t>466590LP</t>
  </si>
  <si>
    <t>Zakrytí potrubí výstražnou folií s vodičem 6 mm2 "POZOD VODA"</t>
  </si>
  <si>
    <t>5586590RK</t>
  </si>
  <si>
    <t>Fólie výstražná modrá "POZOR VODA" + 2 vodiče</t>
  </si>
  <si>
    <t>552599939</t>
  </si>
  <si>
    <t>Tvarovka přírubová s přírubovou odbočkou T DN 80/80</t>
  </si>
  <si>
    <t>552599943</t>
  </si>
  <si>
    <t>Tvarovka přír. s přír. odb. T DN 100/80</t>
  </si>
  <si>
    <t>552599944</t>
  </si>
  <si>
    <t>Tvarovka přír. s přír. odb. Duktus T DN 100/100</t>
  </si>
  <si>
    <t>422935301LP</t>
  </si>
  <si>
    <t>Speciální spojka DN 50, PN 16 (jištěná proti posunu pro všechny stand. mat. potrubí s velkým rozsahem vnějších průměrů potrubí a úhlovým vychýlením)</t>
  </si>
  <si>
    <t>422935304LP</t>
  </si>
  <si>
    <t>Speciální spojka DN 100, PN 16 (jištěná proti posunu pro všechny stand. mat. potrubí s velkým rozsahem vnějších průměrů potrubí a úhlovým vychýlením)</t>
  </si>
  <si>
    <t>55251217</t>
  </si>
  <si>
    <t>Trouba přírubová litinová FF DN 80 mm, L = 500 mm</t>
  </si>
  <si>
    <t>5526009702</t>
  </si>
  <si>
    <t>Koleno přír.s patkou N DN 80</t>
  </si>
  <si>
    <t>VIZ.MONTÁŽ (HYDRANT)</t>
  </si>
  <si>
    <t>55259813</t>
  </si>
  <si>
    <t>Přechod přírubový FFR DN 100/ 50</t>
  </si>
  <si>
    <t>55259815</t>
  </si>
  <si>
    <t>Přechod přírubový FFR DN 100/ 80</t>
  </si>
  <si>
    <t>286134111</t>
  </si>
  <si>
    <t>Trubka tlaková RC1 PE100 32x3,0 mm PN16</t>
  </si>
  <si>
    <t>286134121</t>
  </si>
  <si>
    <t>Trubka tlaková RC1 PE100 63x5,8 mm PN16</t>
  </si>
  <si>
    <t>286134128</t>
  </si>
  <si>
    <t>Trubka tlaková RC1 PE100 90x5,4 mm PN10</t>
  </si>
  <si>
    <t>286134131</t>
  </si>
  <si>
    <t>Trubka tlaková RC1 PE100 110x6,6 mm PN10</t>
  </si>
  <si>
    <t>28613039.M</t>
  </si>
  <si>
    <t>Elektrokoleno 45° d 63 mm PE 100</t>
  </si>
  <si>
    <t>28613048.M</t>
  </si>
  <si>
    <t>Elektrokoleno 90° d 63 mm PE 100</t>
  </si>
  <si>
    <t>28613049.M</t>
  </si>
  <si>
    <t>Elektrokoleno 90° d 90 mm PE 100</t>
  </si>
  <si>
    <t>28613050.M</t>
  </si>
  <si>
    <t>Elektrokoleno 90° d 110 mm PE 100</t>
  </si>
  <si>
    <t>28613105.M</t>
  </si>
  <si>
    <t>Elektrospojka d 63 mm SDR 11 PE 100</t>
  </si>
  <si>
    <t>28613106.M</t>
  </si>
  <si>
    <t>Elektrospojka d 90 mm SDR 11 PE 100</t>
  </si>
  <si>
    <t>28613107.M</t>
  </si>
  <si>
    <t>Elektrospojka d 110 mm SDR 11 PE 100</t>
  </si>
  <si>
    <t>28653764LP</t>
  </si>
  <si>
    <t>Nákružek lemový PE 100 d 63 mm s přírubou DN50</t>
  </si>
  <si>
    <t>28653765LP</t>
  </si>
  <si>
    <t>Nákružek lemový PE 100 d 90 mm s přírubou DN80</t>
  </si>
  <si>
    <t>28653766LP</t>
  </si>
  <si>
    <t>Nákružek lemový PE 100 d 110 mm s přírubou DN100</t>
  </si>
  <si>
    <t>286536142LP</t>
  </si>
  <si>
    <t>Oblouk 30° PE100 RC SDR17 typ L 110 x 6,6 mm</t>
  </si>
  <si>
    <t>286536122LP</t>
  </si>
  <si>
    <t>Oblouk 60° PE100 RC SDR17 typ L 110 x 6,6 mm</t>
  </si>
  <si>
    <t>42224901</t>
  </si>
  <si>
    <t>Šoupátko PN16 DN 50</t>
  </si>
  <si>
    <t>42224907</t>
  </si>
  <si>
    <t>Šoupátko PN16 DN 80</t>
  </si>
  <si>
    <t>42224910</t>
  </si>
  <si>
    <t>Šoupátko PN16 DN 100</t>
  </si>
  <si>
    <t>42293140</t>
  </si>
  <si>
    <t>Souprava zemní teleskopická voda, L=1,3-1,8m</t>
  </si>
  <si>
    <t>42291360LP</t>
  </si>
  <si>
    <t>Poklop uliční šoupátkový teleskopický s podkladní deskou</t>
  </si>
  <si>
    <t>422914522LP</t>
  </si>
  <si>
    <t>Poklop litinový hydrantový samonivelační D400 s podkl.deskou</t>
  </si>
  <si>
    <t>422736068</t>
  </si>
  <si>
    <t>Hydrant podz.DN80 krytí 1,5m</t>
  </si>
  <si>
    <t>58922-Vl</t>
  </si>
  <si>
    <t>Beton C25/30</t>
  </si>
  <si>
    <t>Viz pol. opěrné bloky z betonu</t>
  </si>
  <si>
    <t>0,607</t>
  </si>
  <si>
    <t>Kostka dlažební drobná štípaná 15x15x15</t>
  </si>
  <si>
    <t>53301723</t>
  </si>
  <si>
    <t>Sloupek orientační s tabulkou a patkou</t>
  </si>
  <si>
    <t>1,670*52,856</t>
  </si>
  <si>
    <t>VIZ.ZÁSYP</t>
  </si>
  <si>
    <t>1,670*129,786</t>
  </si>
  <si>
    <t>VIZ.HYDRANTOVÁ DRENÁŽ</t>
  </si>
  <si>
    <t>2*0,5*1,67</t>
  </si>
  <si>
    <t>IO 05 - Přípojka NN</t>
  </si>
  <si>
    <t>D.2.5 - Přípojka NN</t>
  </si>
  <si>
    <t xml:space="preserve">21.11 - Elektromontáže- Rozvaděče </t>
  </si>
  <si>
    <t xml:space="preserve">21.12 - Elektromontáže- Materiál včetně montáže </t>
  </si>
  <si>
    <t xml:space="preserve">21.13 - Elektromontáže- Výkopové práce </t>
  </si>
  <si>
    <t>21.14 - Elektromontáže- Ostatní</t>
  </si>
  <si>
    <t>21.11</t>
  </si>
  <si>
    <t xml:space="preserve">Elektromontáže- Rozvaděče </t>
  </si>
  <si>
    <t>EL2R001</t>
  </si>
  <si>
    <t>Rozvaděč P4-RIS-MDO</t>
  </si>
  <si>
    <t>EL2R002</t>
  </si>
  <si>
    <t>Rozvaděč P4-RIS-DO</t>
  </si>
  <si>
    <t>EL2R003</t>
  </si>
  <si>
    <t>Rozvaděč RIS-PP</t>
  </si>
  <si>
    <t>EL2R004</t>
  </si>
  <si>
    <t>Dobíjecí stanice pro elektromobily</t>
  </si>
  <si>
    <t>EL2R005</t>
  </si>
  <si>
    <t>Rozvaděč RPP</t>
  </si>
  <si>
    <t>EL2R006</t>
  </si>
  <si>
    <t>Zásuvková skříň + ochranný pilíř se zámkem samoastatně stojící u stávající studny, připojena do RIS-PP</t>
  </si>
  <si>
    <t>-305810696</t>
  </si>
  <si>
    <t xml:space="preserve">Poznámka k položce:_x000D_
_x000D_
</t>
  </si>
  <si>
    <t>Zásuvková skříň v uzamykatelném pilíři se zásuvkou 3x400V/16 NPE a 1x230V. Proudový chránič a jističi jsou jsou součástí zásuvkovéí skříně.</t>
  </si>
  <si>
    <t xml:space="preserve"> Materiál včetně montáže a stavebních dopňků. </t>
  </si>
  <si>
    <t>21.12</t>
  </si>
  <si>
    <t xml:space="preserve">Elektromontáže- Materiál včetně montáže </t>
  </si>
  <si>
    <t>EL2DK001</t>
  </si>
  <si>
    <t>Kabel 1-AYKY 4x240 včetně montáže</t>
  </si>
  <si>
    <t>EL2DK002</t>
  </si>
  <si>
    <t>EL2DK003</t>
  </si>
  <si>
    <t>EL2DK004</t>
  </si>
  <si>
    <t>Připojení v rozvaděč trafostanice</t>
  </si>
  <si>
    <t>EL2DK005</t>
  </si>
  <si>
    <t>Připojení v rozvaděč náhradního zdroje</t>
  </si>
  <si>
    <t>EL2DK006</t>
  </si>
  <si>
    <t>Prostupy utěsnění proti vodě</t>
  </si>
  <si>
    <t>EL2DK007</t>
  </si>
  <si>
    <t>Ukončení kabelu 4x240</t>
  </si>
  <si>
    <t>EL2DK008</t>
  </si>
  <si>
    <t>Trubka chráničová ohebná 160/136</t>
  </si>
  <si>
    <t>EL2DK009</t>
  </si>
  <si>
    <t>Kabelová spojka AYKY 3x240+120</t>
  </si>
  <si>
    <t>EL2DK010</t>
  </si>
  <si>
    <t>Kabel 1-AYKY 4x50 včetně montáže</t>
  </si>
  <si>
    <t>EL2DK011</t>
  </si>
  <si>
    <t>Kabelová spojka AYKY 4x50</t>
  </si>
  <si>
    <t>EL2DK012</t>
  </si>
  <si>
    <t>Kabelová chránička půlená160/136</t>
  </si>
  <si>
    <t>EL2DK013</t>
  </si>
  <si>
    <t>Kabel 1-CYKY 4x25 včetně montáže</t>
  </si>
  <si>
    <t>EL2DK014</t>
  </si>
  <si>
    <t>Ukončení kabelu 5x50</t>
  </si>
  <si>
    <t>EL2DK015</t>
  </si>
  <si>
    <t>Kabel 1-CYY 1x240 včetně montáže</t>
  </si>
  <si>
    <t>EL2DK016</t>
  </si>
  <si>
    <t>Ukončení kabelu 5x25</t>
  </si>
  <si>
    <t>EL2DK017</t>
  </si>
  <si>
    <t>Kabel 1-CYKY 3x1,5 včetně montáže</t>
  </si>
  <si>
    <t>EL2DK018</t>
  </si>
  <si>
    <t>Kabel 1-CYKY 3x2,5 včetně montáže</t>
  </si>
  <si>
    <t>EL2DK019</t>
  </si>
  <si>
    <t>Vypínač řazení č. 1 ip44 nástěnný</t>
  </si>
  <si>
    <t>EL2DK020</t>
  </si>
  <si>
    <t>Zásuvka 230V/16A IP44 nástěnný</t>
  </si>
  <si>
    <t>EL2DK021</t>
  </si>
  <si>
    <t>Svítidlo B2</t>
  </si>
  <si>
    <t>EL2DK022</t>
  </si>
  <si>
    <t>Kabel 1-CYKY 5x2,5 včetně montáže</t>
  </si>
  <si>
    <t>EL2DK023</t>
  </si>
  <si>
    <t>Prostorový termosta</t>
  </si>
  <si>
    <t>EL2DK024</t>
  </si>
  <si>
    <t>Přímotop 2kW 230V připojen přs zásuvku</t>
  </si>
  <si>
    <t>21.13</t>
  </si>
  <si>
    <t xml:space="preserve">Elektromontáže- Výkopové práce </t>
  </si>
  <si>
    <t>EL2Z001</t>
  </si>
  <si>
    <t>Výkop rýhy 80/120, zemina 4 - ruční výkop</t>
  </si>
  <si>
    <t>EL2Z002</t>
  </si>
  <si>
    <t>Výkop rýhy 50/100, zemina 4</t>
  </si>
  <si>
    <t>EL2Z003</t>
  </si>
  <si>
    <t>EL2Z004</t>
  </si>
  <si>
    <t>EL2Z005</t>
  </si>
  <si>
    <t>Kabelové lože písek, š.65</t>
  </si>
  <si>
    <t>EL2Z006</t>
  </si>
  <si>
    <t>Krycí folie plast</t>
  </si>
  <si>
    <t>Poznámka k položce:_x000D_
Materiál včetně montáže</t>
  </si>
  <si>
    <t>EL2Z007</t>
  </si>
  <si>
    <t>překopaní komunikace pro položení kabelu</t>
  </si>
  <si>
    <t>Poznámka k položce:_x000D_
(řezán, odvoz materiálu , odstraní vrstev komunikace, pažení , přejezdové kovové desky pro přejezd , práce za provozu, včetně materiálu a práce )</t>
  </si>
  <si>
    <t>EL2Z008</t>
  </si>
  <si>
    <t>Uvedení komunikace do původního stavu</t>
  </si>
  <si>
    <t>Poznámka k položce:_x000D_
(podkladní štěrk, penetrace, asfalt, zhutnění , včetně matriálu a práce</t>
  </si>
  <si>
    <t>EL2Z009</t>
  </si>
  <si>
    <t>Zához rýhy 80/120, zemina 4</t>
  </si>
  <si>
    <t>EL2Z010</t>
  </si>
  <si>
    <t>Zához rýhy 50/100, zemina 4</t>
  </si>
  <si>
    <t>EL2Z011</t>
  </si>
  <si>
    <t>EL2Z012</t>
  </si>
  <si>
    <t>EL2Z013</t>
  </si>
  <si>
    <t>Osetí trávou</t>
  </si>
  <si>
    <t>EL2Z014</t>
  </si>
  <si>
    <t>Pažení trasy pro ti sesunutí zeminy</t>
  </si>
  <si>
    <t>EL2Z015</t>
  </si>
  <si>
    <t>Kopání ručních sond 3mx1m do hloubyk cca 1,5m dle dohody s investorem ( trasa podél komunikace směrem k trafostanici P4) - pozice sond stanoví investor</t>
  </si>
  <si>
    <t>21.14</t>
  </si>
  <si>
    <t>Elektromontáže- Ostatní</t>
  </si>
  <si>
    <t>EL2OS001</t>
  </si>
  <si>
    <t>Revize výchozí dle předpisů ČSN 33 2000-6 ED.2 a další</t>
  </si>
  <si>
    <t>EL2OS002</t>
  </si>
  <si>
    <t>Průzkumné práce celkem (všechny stávající překládané trasy, sondování a vytyčení)</t>
  </si>
  <si>
    <t>EL2OS003</t>
  </si>
  <si>
    <t>Odstranění zařízení staveniště - demontáž stávající elektroinstalace</t>
  </si>
  <si>
    <t>EL2OS004</t>
  </si>
  <si>
    <t>Likvidace odpadu celkem</t>
  </si>
  <si>
    <t>EL2OS005</t>
  </si>
  <si>
    <t>Práce nepředvídané, neobsažené v cenících a dočasné ponechání přípojky objektu parkové údržby (WT)</t>
  </si>
  <si>
    <t>hod</t>
  </si>
  <si>
    <t>EL2OS006</t>
  </si>
  <si>
    <t>Dokumentace dílenská a výrobní</t>
  </si>
  <si>
    <t>Poznámka k položce:_x000D_
Tato dokumentace se předpokládá, že bude zpracována pro části, které potřebují další podrobnější dokumentaci než je realizační. Náklady na vyhotovení dokumentace a její předání objednateli v požadované formě a požadovaném počtu. Dokumentace se předpokládá zejména na části závěsný systém, pevné a posuvné body, osazení jednotlivých zařízení (zdroje chladu, VZT jednotky, ATS, čerpadla atd.) pomocné ocelové konstrukce, atypické prvky.</t>
  </si>
  <si>
    <t>EL2OS007</t>
  </si>
  <si>
    <t>Stanovisko TIČR</t>
  </si>
  <si>
    <t>EL2OS008</t>
  </si>
  <si>
    <t>Provozní řád</t>
  </si>
  <si>
    <t>EL2OS009</t>
  </si>
  <si>
    <t>Koordinace s ostatními profesemi</t>
  </si>
  <si>
    <t>EL2OS010</t>
  </si>
  <si>
    <t>Přidružená činnost (Stavební přípomoci, vrtání, prostup, drážky, zatěsnění a podobně)</t>
  </si>
  <si>
    <t>EL2OS011</t>
  </si>
  <si>
    <t>Geodetické zaměření kabelu a spojekt, elektrické spojky zaměřit přeně a ozančit markery (celkem 5 kabelových spojek , trasy dle výkresu)</t>
  </si>
  <si>
    <t>IO 06 - Přípojka elektronických komunikací</t>
  </si>
  <si>
    <t>D.2.6.a - Telefonní kabely z budovy XR do budovy P3</t>
  </si>
  <si>
    <t>M23.01 - Telefonní kabely z budovy "XR" do budovy "P3"</t>
  </si>
  <si>
    <t>M23.01</t>
  </si>
  <si>
    <t>Telefonní kabely z budovy "XR" do budovy "P3"</t>
  </si>
  <si>
    <t>Pol49</t>
  </si>
  <si>
    <t>Montáž - Telekomunikační rozváděč pro distribuci 600 párů ve vnitřním i venkovním prostředí, na omítku (vybavený - nosníky, svorkovnice, bleskojistky.)</t>
  </si>
  <si>
    <t>kpl</t>
  </si>
  <si>
    <t>Pol50</t>
  </si>
  <si>
    <t>Dodávka - Telekomunikační rozváděč pro distribuci 100 párů ve vnitřním i venkovním prostředí, na omítku (vybavený - nosníky, svorkovnice, bleskojistky.)</t>
  </si>
  <si>
    <t>Výměry dle výkresu: IO 06-02</t>
  </si>
  <si>
    <t>Pol51</t>
  </si>
  <si>
    <t>Montáž - 19' stojan 42U dvoudílný hl.600 RAL7035 - design stejný jako stávající RMA-42-A66-CAX-A1</t>
  </si>
  <si>
    <t>Pol52</t>
  </si>
  <si>
    <t>Dodávka - 19' stojan 42U dvoudílný hl.600 RAL7035  - design stejný jako stávající RMA-42-A66-CAX-A1</t>
  </si>
  <si>
    <t>Pol53</t>
  </si>
  <si>
    <t>Montáž - Držák svorkovnic KRONE 16 pozic 2,5U</t>
  </si>
  <si>
    <t>Pol54</t>
  </si>
  <si>
    <t>Dodávka - Držák svorkovnic KRONE 16 pozic 2,5U</t>
  </si>
  <si>
    <t>Pol55</t>
  </si>
  <si>
    <t>Montáž - 10-ti párová LSA svorkovnice</t>
  </si>
  <si>
    <t>Pol56</t>
  </si>
  <si>
    <t>Dodávka - 10-ti párová LSA svorkovnice</t>
  </si>
  <si>
    <t>Pol57</t>
  </si>
  <si>
    <t>Montáž - Spojka zemní pro metalický kabel</t>
  </si>
  <si>
    <t>Pol58</t>
  </si>
  <si>
    <t>Dodávka - Spojka zemní pro metalický kabel</t>
  </si>
  <si>
    <t>Pol59</t>
  </si>
  <si>
    <t>Montáž - Přístupová kabelová komora min. vnitřní rozměr 610x610x760 (DxŠxH), vč. víka HDPE</t>
  </si>
  <si>
    <t>Pol60</t>
  </si>
  <si>
    <t>Dodávka - Přístupová kabelová komora min. vnitřní rozměr 610x610x760 (DxŠxH), vč. víka HDPE</t>
  </si>
  <si>
    <t>Pol61</t>
  </si>
  <si>
    <t>Montáž - Kabelový žlab drátěný 250/100, kompletní, uchycení ke stropu, bez víka</t>
  </si>
  <si>
    <t>Pol62</t>
  </si>
  <si>
    <t>Dodávka - Kabelový žlab drátěný 250/100, kompletní, uchycení ke stropu, bez víka</t>
  </si>
  <si>
    <t>Pol63</t>
  </si>
  <si>
    <t>Montáž - Trubka ohebná dvouplášťová korugovaná ø 110 mm</t>
  </si>
  <si>
    <t>Pol64</t>
  </si>
  <si>
    <t>Dodávka - Trubka ohebná dvouplášťová korugovaná ø 110 mm</t>
  </si>
  <si>
    <t>360</t>
  </si>
  <si>
    <t>Pol65</t>
  </si>
  <si>
    <t>Montáž - Kabel stíněný zemní TCEPKPFLE 100xNx0,6</t>
  </si>
  <si>
    <t>Pol66</t>
  </si>
  <si>
    <t>Dodávka - Kabel stíněný zemní TCEPKPFLE 100xNx0,6</t>
  </si>
  <si>
    <t>Poznámka k položce:_x000D_
Včetně dopravy + kabelový vlek</t>
  </si>
  <si>
    <t>Pol67</t>
  </si>
  <si>
    <t>Výkop startovací jámy na řízený protlak (hloubka min 2,3 metrů)</t>
  </si>
  <si>
    <t>Pol68</t>
  </si>
  <si>
    <t>Zához, hutnění a úprava povrchu startovací jámy</t>
  </si>
  <si>
    <t>Pol69</t>
  </si>
  <si>
    <t>Protlak pod povrchem do ø 110 mm</t>
  </si>
  <si>
    <t>Poznámka k položce:_x000D_
Celkem 5 protlaků o délkách 34metrů)</t>
  </si>
  <si>
    <t>Pol70</t>
  </si>
  <si>
    <t>Výkop kabelové rýhy š. 50, hl 70cm, v hornině tř. 3</t>
  </si>
  <si>
    <t>175</t>
  </si>
  <si>
    <t>Pol71</t>
  </si>
  <si>
    <t>Zřízení kabelového lože v rýze do š. 50cm a tloušťky 15cm z písku, výstražná fólie</t>
  </si>
  <si>
    <t>Pol72</t>
  </si>
  <si>
    <t>Zához kabelové rýhy š. 50, hl 70cm</t>
  </si>
  <si>
    <t>Pol73</t>
  </si>
  <si>
    <t>Hutnění včetně úpravy povrchu kabelové rýhy š. 50, hl. 70cm</t>
  </si>
  <si>
    <t>Pol74</t>
  </si>
  <si>
    <t>Montáž - Výstražná fólie šířka 330mm</t>
  </si>
  <si>
    <t>Pol75</t>
  </si>
  <si>
    <t>Dodávka - Výstražná fólie šířka 330mm</t>
  </si>
  <si>
    <t>Pol76</t>
  </si>
  <si>
    <t>Montáž - Jádrové vyrtání ŽB do ø 120mm, tl. do 100cm; vč. lešení</t>
  </si>
  <si>
    <t>Pol77</t>
  </si>
  <si>
    <t>Montáž - Prostup do objektu ø 110mm, ŽB, tl. do 40cm vč. izolace proti průniku vody</t>
  </si>
  <si>
    <t>Pol78</t>
  </si>
  <si>
    <t>Dodávka - Prostup do objektu ø 110mm, ŽB,  tl. do 40cm  vč. izolace proti průniku vody</t>
  </si>
  <si>
    <t>Pol79</t>
  </si>
  <si>
    <t>Montáž - Prostup do objektu ø 110mm beton tl. do 40cm vč. izolace proti průniku vody a průchodek pro 3xHDPE 40/3</t>
  </si>
  <si>
    <t>Pol80</t>
  </si>
  <si>
    <t>Dodávka - Prostup do objektu ø 110mm beton tl. do 40cm  vč. izolace proti průniku vody a průchodek pro 3xHDPE 40/3</t>
  </si>
  <si>
    <t>Pol81</t>
  </si>
  <si>
    <t>Dodávka - Pomocný elektroinstalační materiál (kotvy, hmoždinky, svorky, stahovací pásky, spojky atd.)</t>
  </si>
  <si>
    <t>Pol82</t>
  </si>
  <si>
    <t>Rozebrání a znovuosazení SDK SDK obložení cca 15m vč zapravení</t>
  </si>
  <si>
    <t xml:space="preserve">1  </t>
  </si>
  <si>
    <t>Pol83</t>
  </si>
  <si>
    <t>Ukončení jedné čtyřky</t>
  </si>
  <si>
    <t>600</t>
  </si>
  <si>
    <t>Pol84</t>
  </si>
  <si>
    <t>Meření kabelu stejnosměrné</t>
  </si>
  <si>
    <t>Pol85</t>
  </si>
  <si>
    <t>Meření kabelu střídavé</t>
  </si>
  <si>
    <t>Pol86</t>
  </si>
  <si>
    <t>Montáž - Značení kabeláže</t>
  </si>
  <si>
    <t>Pol87</t>
  </si>
  <si>
    <t>Dodávka - Značení kabeláže</t>
  </si>
  <si>
    <t>Pol88</t>
  </si>
  <si>
    <t>Staveništní přeprava</t>
  </si>
  <si>
    <t>Pol89</t>
  </si>
  <si>
    <t>Odvoz a uložení přebytečné zeminy</t>
  </si>
  <si>
    <t>Pol90</t>
  </si>
  <si>
    <t>Práce spojené s geodetickou činností</t>
  </si>
  <si>
    <t>Pol91</t>
  </si>
  <si>
    <t>Dokumentace skutečného provedení</t>
  </si>
  <si>
    <t>D.2.6.b - Optický kabel z budovy P1 (R40)  do budovy P4 (R20)</t>
  </si>
  <si>
    <t>M23.02 - Optický kabel z budovy "P1" (R40)  do budovy "P4" (R20)</t>
  </si>
  <si>
    <t>M23.02</t>
  </si>
  <si>
    <t>Optický kabel z budovy "P1" (R40)  do budovy "P4" (R20)</t>
  </si>
  <si>
    <t>Pol92</t>
  </si>
  <si>
    <t>Montáž - Optický rozvaděč - kompletní pro 24 vláken LC/pc</t>
  </si>
  <si>
    <t>Pol93</t>
  </si>
  <si>
    <t>Dodávka - Optický rozvaděč - kompletní pro 24 vláken LC/pc</t>
  </si>
  <si>
    <t>Poznámka k položce:_x000D_
Optický rozvaděč - Vana optická 19" 1U s výsuvným šuplíkem bez čela, Čelo k optické vaně pro 24 LC konektorů, 2xKazeta pro 12 svárů, včetně víka, hřebínků a ochran svárů, 24xAdaptér LC SM simplex, 24xOptický pigtail 9/125um LC/pc 1m, Ochrana svárů, Označení vývodu segmentu</t>
  </si>
  <si>
    <t>Pol94</t>
  </si>
  <si>
    <t>Montáž - Kabel optický 24 vl., 9/125um, SM, B2ca s1d0a1</t>
  </si>
  <si>
    <t>Pol95</t>
  </si>
  <si>
    <t>Dodávka - Kabel optický 24 vl., 9/125um, SM, B2ca s1d0a1</t>
  </si>
  <si>
    <t>Pol96</t>
  </si>
  <si>
    <t>Montáž - Trubka HDPE 40/33mm</t>
  </si>
  <si>
    <t>Pol97</t>
  </si>
  <si>
    <t>Dodávka - Trubka HDPE 40/33mm</t>
  </si>
  <si>
    <t>Pol98</t>
  </si>
  <si>
    <t>Výkop kabelové rýhy š. 35, hl 70cm, v hornině tř. 3</t>
  </si>
  <si>
    <t>Pol99</t>
  </si>
  <si>
    <t>Zřízení kabelového lože v rýze do š. 35cm a tloušťky 15cm z písku</t>
  </si>
  <si>
    <t>Pol100</t>
  </si>
  <si>
    <t>Zához kabelové rýhy š. 35, hl 70cm</t>
  </si>
  <si>
    <t>Pol101</t>
  </si>
  <si>
    <t>Hutnění včetně úpravy povrchu kabelové rýhy š. 35, hl. 70cm</t>
  </si>
  <si>
    <t>Pol102</t>
  </si>
  <si>
    <t>Pol103</t>
  </si>
  <si>
    <t>Pol104</t>
  </si>
  <si>
    <t>Pol105</t>
  </si>
  <si>
    <t>Dodávka - Pomocný elektroinstalační materiál (kotvy, hmoždinky, wago svorky, stahovací pásky, atd.)</t>
  </si>
  <si>
    <t>Pol887</t>
  </si>
  <si>
    <t>Svár optického vlákna</t>
  </si>
  <si>
    <t>Pol888</t>
  </si>
  <si>
    <t>Měření optického vlákna, vč. vypracování měřícího protokolu</t>
  </si>
  <si>
    <t>Pol108</t>
  </si>
  <si>
    <t>Pol109</t>
  </si>
  <si>
    <t>Pol110</t>
  </si>
  <si>
    <t>Pol111</t>
  </si>
  <si>
    <t>Pol112</t>
  </si>
  <si>
    <t>Pol113</t>
  </si>
  <si>
    <t>D.2.6.c - Optický kabel z budovy P1 (R40) do budovy YD (R90) - přeložka</t>
  </si>
  <si>
    <t>M23.03 - Optický kabel z budovy "P1" (R40) do budovy "YD" (R90) - přeložka</t>
  </si>
  <si>
    <t>M23.03</t>
  </si>
  <si>
    <t>Optický kabel z budovy "P1" (R40) do budovy "YD" (R90) - přeložka</t>
  </si>
  <si>
    <t>Pol114</t>
  </si>
  <si>
    <t>Montáž - Optický rozvaděč - pro 24 vláken LC/pc</t>
  </si>
  <si>
    <t>Pol115</t>
  </si>
  <si>
    <t>Dodávka - Optický rozvaděč - pro 24 vláken LC/pc</t>
  </si>
  <si>
    <t>Poznámka k položce:_x000D_
Optický rozvaděč - Vana optická 19" 1U s výsuvným šuplíkem bez čela, Čelo k optické vaně pro 24 LC konektorů, 1xKazeta pro 12 svárů, včetně víka, hřebínků a ochran svárů, 6xAdaptér LC SM simplex, 6xOptický pigtail 9/125um LC/pc 1m, Ochrana svárů, Označení vývodu segmentu- zakončeno pouze 6 vláken</t>
  </si>
  <si>
    <t>Pol116</t>
  </si>
  <si>
    <t>Poznámka k položce:_x000D_
Vytažení stávajícího ptického kabelu a opětovného zatažení do</t>
  </si>
  <si>
    <t>157</t>
  </si>
  <si>
    <t>Pol117</t>
  </si>
  <si>
    <t>Montáž - Spojka pro trubku HDPE 40/33mm</t>
  </si>
  <si>
    <t>Pol118</t>
  </si>
  <si>
    <t>Dodávka -  Spojka pro trubku HDPE 40/33mm</t>
  </si>
  <si>
    <t>Pol119</t>
  </si>
  <si>
    <t>Zřízení kabelového lože v rýze do š. 35cm a tloušťky 15cm z písku, výstražná fólie</t>
  </si>
  <si>
    <t>Pol889</t>
  </si>
  <si>
    <t>Výkop kabelové rýhy stávající komunikace s živičným povrchem, do š. 50cm hl. 120cm</t>
  </si>
  <si>
    <t>Pol890</t>
  </si>
  <si>
    <t>Zřízení kabelového lože v rýze do š. 50cm a tloušťky 15cm z písku</t>
  </si>
  <si>
    <t>Pol891</t>
  </si>
  <si>
    <t>Zához kabelové rýhy 50/120</t>
  </si>
  <si>
    <t>Pol892</t>
  </si>
  <si>
    <t>Hutnění včetně úpravy povrchu kabelové rýhy živičným povrchem</t>
  </si>
  <si>
    <t>Pol120</t>
  </si>
  <si>
    <t>Pol893</t>
  </si>
  <si>
    <t>Přeložení trubky HDPE s optickým kabelem z původního výkopu do nového</t>
  </si>
  <si>
    <t>Pol124</t>
  </si>
  <si>
    <t>Pol894</t>
  </si>
  <si>
    <t>Pol126</t>
  </si>
  <si>
    <t>D.2.6.d - Optický kabel z budovy P4 (EPS) do budovy A (EPS)</t>
  </si>
  <si>
    <t>M23.04 - Optický kabel z budovy "P4" (EPS) do budovy "A" (EPS)</t>
  </si>
  <si>
    <t>M23.04</t>
  </si>
  <si>
    <t>Optický kabel z budovy "P4" (EPS) do budovy "A" (EPS)</t>
  </si>
  <si>
    <t>Pol127</t>
  </si>
  <si>
    <t>Montáž - Kabel optický dvouplášťový 12 vl., G.657.A1, LSZH, B2ca-s1a,d2,a1, funkční integrita 180min.</t>
  </si>
  <si>
    <t>Pol128</t>
  </si>
  <si>
    <t>Dodávka - Kabel optický dvouplášťový 12 vl., G.657.A1, LSZH, B2ca-s1a,d2,a1, funkční integrita 180min.</t>
  </si>
  <si>
    <t>Pol129</t>
  </si>
  <si>
    <t>Montáž - Příchytka kovová pro jeden kabel, vč. nastřelovacího kovového hrotu, požárně odolný</t>
  </si>
  <si>
    <t>Pol130</t>
  </si>
  <si>
    <t>Dodávka - Příchytka kovová pro jeden kabel, vč. nastřelovacího kovového hrotu, požárně odolný</t>
  </si>
  <si>
    <t>420</t>
  </si>
  <si>
    <t>320</t>
  </si>
  <si>
    <t>Pol131</t>
  </si>
  <si>
    <t>Pol132</t>
  </si>
  <si>
    <t>Pol133</t>
  </si>
  <si>
    <t>D.2.6.e - Napojení parkoviště</t>
  </si>
  <si>
    <t>M23.05 - Napojení parkoviště</t>
  </si>
  <si>
    <t>M23.05</t>
  </si>
  <si>
    <t>Pol134</t>
  </si>
  <si>
    <t>Montáž - 19' rozvaděč nástěnný jednodílný 12U/600mm, dveře skleněné</t>
  </si>
  <si>
    <t>Pol135</t>
  </si>
  <si>
    <t>Dodávka - 19' rozvaděč nástěnný jednodílný 12U/600mm, dveře skleněné</t>
  </si>
  <si>
    <t>Pol136</t>
  </si>
  <si>
    <t>Montáž - 19' patch panel osázený 24 port RJ 45, Cat.6, 1U</t>
  </si>
  <si>
    <t>Pol137</t>
  </si>
  <si>
    <t>Dodávka - 19' patch panel osázený 24 port RJ 45, Cat.6, 1U</t>
  </si>
  <si>
    <t>Pol138</t>
  </si>
  <si>
    <t>Montáž - 19' vyvazovací panel jednostranná lišta, 1U</t>
  </si>
  <si>
    <t>Pol139</t>
  </si>
  <si>
    <t>Dodávka - 19' vyvazovací panel jednostranná lišta, 1U</t>
  </si>
  <si>
    <t>Pol140</t>
  </si>
  <si>
    <t>Montáž - Průmyslový ethernetový switch s managementemh se 3 porty 10/100BaseT(X), 4 porty PoE 10/100BaseT(X) a 3 kombinovanými porty 10/100/1000BaseT(X) nebo 100/1000BaseSFP</t>
  </si>
  <si>
    <t>Pol141</t>
  </si>
  <si>
    <t>Dodávka - Průmyslový ethernetový switch s managementemh se 3 porty 10/100BaseT(X), 4 porty PoE 10/100BaseT(X) a 3 kombinovanými porty 10/100/1000BaseT(X) nebo 100/1000BaseSFP</t>
  </si>
  <si>
    <t>Pol142</t>
  </si>
  <si>
    <t>Montáž - 1G SFP LC LX Transceiver</t>
  </si>
  <si>
    <t>Pol143</t>
  </si>
  <si>
    <t>Dodávka - 1G SFP LC LX Transceiver</t>
  </si>
  <si>
    <t>Pol144</t>
  </si>
  <si>
    <t>Montáž - Propojovací optický kabel SM, duplex, 2m</t>
  </si>
  <si>
    <t>Pol145</t>
  </si>
  <si>
    <t>Dodávka - Propojovací optický kabel SM, duplex, 2m</t>
  </si>
  <si>
    <t>Pol146</t>
  </si>
  <si>
    <t>Montáž - Spínaný síťový zdroj na DIN lištu 48V/5A, 240W</t>
  </si>
  <si>
    <t>Pol147</t>
  </si>
  <si>
    <t>Dodávka - Spínaný síťový zdroj na DIN lištu 48V/5A, 240W</t>
  </si>
  <si>
    <t>Pol148</t>
  </si>
  <si>
    <t>Montáž - Kabel optický 12 vl., 9/125um, SM, B2ca s1d0a1</t>
  </si>
  <si>
    <t>Pol149</t>
  </si>
  <si>
    <t>Dodávka - Kabel optický 12 vl., 9/125um, SM, B2ca s1d0a1</t>
  </si>
  <si>
    <t>Pol150</t>
  </si>
  <si>
    <t>Montáž - Kabel datový UTP, Cat. 6, venkovní</t>
  </si>
  <si>
    <t>Pol151</t>
  </si>
  <si>
    <t>Dodávka - Kabel datový UTP, Cat. 6, venkovní</t>
  </si>
  <si>
    <t>Pol152</t>
  </si>
  <si>
    <t>Montáž - Modulární konektor (keyston) Cat.6, UTP, ( CCTV, DT …)</t>
  </si>
  <si>
    <t>Pol153</t>
  </si>
  <si>
    <t>Dodávka - Modulární konektor (keyston) Cat.6, UTP, ( CCTV, DT …)</t>
  </si>
  <si>
    <t>378</t>
  </si>
  <si>
    <t>Pol154</t>
  </si>
  <si>
    <t>Montáž - Trubka ohebná dvouplášťová korugovaná ø 40mm</t>
  </si>
  <si>
    <t>Pol155</t>
  </si>
  <si>
    <t>Dodávka - Trubka ohebná dvouplášťová korugovaná ø 40mm</t>
  </si>
  <si>
    <t>Pol156</t>
  </si>
  <si>
    <t>Montáž - Trubka ohebná dvouplášťová korugovaná ø 63mm</t>
  </si>
  <si>
    <t>Pol157</t>
  </si>
  <si>
    <t>Dodávka - Trubka ohebná dvouplášťová korugovaná ø 63mm</t>
  </si>
  <si>
    <t>Pol158</t>
  </si>
  <si>
    <t>Pol159</t>
  </si>
  <si>
    <t>Pol160</t>
  </si>
  <si>
    <t>Pol161</t>
  </si>
  <si>
    <t>Měření metalického kabelu, vč. vypracování měřícího protokolu</t>
  </si>
  <si>
    <t>Pol162</t>
  </si>
  <si>
    <t>Pol163</t>
  </si>
  <si>
    <t>Pol164</t>
  </si>
  <si>
    <t>Pol165</t>
  </si>
  <si>
    <t>Pol166</t>
  </si>
  <si>
    <t>D.2.6.f - Přeložka SEK MERIT GROUP</t>
  </si>
  <si>
    <t>M23.06 - Přeložka SEK MERIT GROUP</t>
  </si>
  <si>
    <t>M23.06</t>
  </si>
  <si>
    <t>Pol895</t>
  </si>
  <si>
    <t>Montáž - Chránička dělená HDPE ø 160 mm (3m)</t>
  </si>
  <si>
    <t>Pol896</t>
  </si>
  <si>
    <t>Dodávka - Chránička dělená HDPE ø 160 mm (3m)</t>
  </si>
  <si>
    <t>Pol897</t>
  </si>
  <si>
    <t>Montáž - Trubka HDPE dělená opravná ø 40 mm x 2 m</t>
  </si>
  <si>
    <t>Pol898</t>
  </si>
  <si>
    <t>Dodávka - Trubka HDPE dělená opravná ø 40 mm x 2 m</t>
  </si>
  <si>
    <t>Pol899</t>
  </si>
  <si>
    <t>Montáž - HDPE dělená spojka 40mm</t>
  </si>
  <si>
    <t>Pol900</t>
  </si>
  <si>
    <t>Dodávka - HDPE dělená spojka 40mm</t>
  </si>
  <si>
    <t>Pol901</t>
  </si>
  <si>
    <t>Výkop kabelové rýhy š. 35, hl 70cm, v hornině tř. 3, vč. záhozu</t>
  </si>
  <si>
    <t>Pol902</t>
  </si>
  <si>
    <t>Výkop kabelové rýhy stávající komunikace, do š. 50cm hl. 120cm</t>
  </si>
  <si>
    <t>Pol903</t>
  </si>
  <si>
    <t>Kabelové lože z písku 10cm</t>
  </si>
  <si>
    <t>Pol904</t>
  </si>
  <si>
    <t>Hutnění včetně úpravy povrchu kabelové rýhy</t>
  </si>
  <si>
    <t>Pol905</t>
  </si>
  <si>
    <t>Přeložení dvou trubek HDPE s optickým kabelem z původního výkopu do nového</t>
  </si>
  <si>
    <t>Pol906</t>
  </si>
  <si>
    <t>Pol907</t>
  </si>
  <si>
    <t>Pol908</t>
  </si>
  <si>
    <t>D.2.6.g - Přemístění SEK z parkoviště</t>
  </si>
  <si>
    <t>M23.07 - Přemístění SEK z parkoviště</t>
  </si>
  <si>
    <t>M23.07</t>
  </si>
  <si>
    <t>Pol909</t>
  </si>
  <si>
    <t>Montáž - Kabel stíněný zemní TCEPKPFLE 10xNx0,6</t>
  </si>
  <si>
    <t>Pol910</t>
  </si>
  <si>
    <t>Dodávka - Kabel stíněný zemní TCEPKPFLE 10xNx0,6</t>
  </si>
  <si>
    <t>Pol911</t>
  </si>
  <si>
    <t>Montáž - Teplem smrštitelná zemní spojka se zvýšenou odolností proti mechanickému namáhání pro kabely telekomunikačních sítí</t>
  </si>
  <si>
    <t>Pol912</t>
  </si>
  <si>
    <t>Dodávka - Teplem smrštitelná zemní spojka se zvýšenou odolností proti mechanickému namáhání pro kabely telekomunikačních sítí</t>
  </si>
  <si>
    <t>Pol913</t>
  </si>
  <si>
    <t>Pol914</t>
  </si>
  <si>
    <t>Práce spojené s rušením rozvaděče v pilíři</t>
  </si>
  <si>
    <t>Pol915</t>
  </si>
  <si>
    <t>Přeložení dvou trubek HDPE s metalickým kabelem z původního výkopu do nového</t>
  </si>
  <si>
    <t>Pol916</t>
  </si>
  <si>
    <t>Pol917</t>
  </si>
  <si>
    <t>Pol918</t>
  </si>
  <si>
    <t>Pol919</t>
  </si>
  <si>
    <t>Pol920</t>
  </si>
  <si>
    <t>IO 08 - Doplnění a přeložka VO, autonabíječky</t>
  </si>
  <si>
    <t>D.2.8 - Doplnění a přeložka VO, autonabíječky</t>
  </si>
  <si>
    <t xml:space="preserve">21.21 - Elektromontáže- Rozvaděče </t>
  </si>
  <si>
    <t>21.22 - Elektromontáže- Svítidla</t>
  </si>
  <si>
    <t xml:space="preserve">21.23 - Elektromontáže- Materiál včetně montáže </t>
  </si>
  <si>
    <t xml:space="preserve">21.24 - Elektromontáže- Výkopové práce </t>
  </si>
  <si>
    <t>21.25 - Elektromontáže- Ostatní</t>
  </si>
  <si>
    <t>21.21</t>
  </si>
  <si>
    <t>EL3R001</t>
  </si>
  <si>
    <t>Rozvaděč RVO1</t>
  </si>
  <si>
    <t>EL3R002</t>
  </si>
  <si>
    <t>Rozvaděč RVO2</t>
  </si>
  <si>
    <t>EL3R003</t>
  </si>
  <si>
    <t>Rozvaděč RVO3,4</t>
  </si>
  <si>
    <t>21.22</t>
  </si>
  <si>
    <t>Elektromontáže- Svítidla</t>
  </si>
  <si>
    <t>EL3S001</t>
  </si>
  <si>
    <t>Svítidlo A1 včetně montáže a popl.za likvidaci</t>
  </si>
  <si>
    <t>EL3S002</t>
  </si>
  <si>
    <t>Svítidlo B2 včetně montáže a popl.za likvidaci</t>
  </si>
  <si>
    <t>EL3S003</t>
  </si>
  <si>
    <t>Svítidlo C včetně montáže a popl.za likvidaci</t>
  </si>
  <si>
    <t>EL3S004</t>
  </si>
  <si>
    <t>Svítidlo D včetně montáže a popl.za likvidaci</t>
  </si>
  <si>
    <t>21.23</t>
  </si>
  <si>
    <t>EL3DK001</t>
  </si>
  <si>
    <t>Stožár JB10 bezpaticový , třístupňový , včetně svorkovnice a kabeláže pro svítidlo , včetně ochranné manžety přechodu zemin vzduch</t>
  </si>
  <si>
    <t>EL3DK002</t>
  </si>
  <si>
    <t>Betonový základy pro stožár JB10</t>
  </si>
  <si>
    <t>EL3DK003</t>
  </si>
  <si>
    <t>Výložník na stožár 1,5m vč.montáže</t>
  </si>
  <si>
    <t>EL3DK004</t>
  </si>
  <si>
    <t>Kabel 1-CYKY 5x25 včetně montáže</t>
  </si>
  <si>
    <t>EL3DK005</t>
  </si>
  <si>
    <t>Dodávka a montáž Trubka chráničová ohebná 63/52</t>
  </si>
  <si>
    <t>EL3DK006</t>
  </si>
  <si>
    <t>Dodávka a montáž Trubka chráničová ohebná 125/108</t>
  </si>
  <si>
    <t>EL3DK007</t>
  </si>
  <si>
    <t>Dodávka a montáž zemnícího pásku FeZn 30x4</t>
  </si>
  <si>
    <t>EL3DK008</t>
  </si>
  <si>
    <t>EL3DK009</t>
  </si>
  <si>
    <t>Kabel 1-CYKY 5x10 včetně montáže</t>
  </si>
  <si>
    <t>EL3DK010</t>
  </si>
  <si>
    <t>EL3DK011</t>
  </si>
  <si>
    <t>Ukončení kabelu 5x10</t>
  </si>
  <si>
    <t>EL3DK012</t>
  </si>
  <si>
    <t>Ukončení kabelu 5x2,5</t>
  </si>
  <si>
    <t>EL3DK013</t>
  </si>
  <si>
    <t>Označení sloupů popisem (Výrazný a odolný )</t>
  </si>
  <si>
    <t>21.24</t>
  </si>
  <si>
    <t>EL3Z001</t>
  </si>
  <si>
    <t>Vytýčení trasy</t>
  </si>
  <si>
    <t>km</t>
  </si>
  <si>
    <t>EL3Z002</t>
  </si>
  <si>
    <t>Jáma pro stožár VO ruční, zemina 4</t>
  </si>
  <si>
    <t>EL3Z003</t>
  </si>
  <si>
    <t>EL3Z004</t>
  </si>
  <si>
    <t>EL3Z005</t>
  </si>
  <si>
    <t>EL3Z006</t>
  </si>
  <si>
    <t>EL3Z007</t>
  </si>
  <si>
    <t>Odvoz zeminy, do 1 km</t>
  </si>
  <si>
    <t>EL3Z008</t>
  </si>
  <si>
    <t>21.25</t>
  </si>
  <si>
    <t>EL3OS001</t>
  </si>
  <si>
    <t>Revize</t>
  </si>
  <si>
    <t>EL3OS002</t>
  </si>
  <si>
    <t>Průzkumné práce celkem</t>
  </si>
  <si>
    <t>EL3OS003</t>
  </si>
  <si>
    <t>EL3OS004</t>
  </si>
  <si>
    <t>EL3OS005</t>
  </si>
  <si>
    <t>práce nepředvídané, neobsažené v cenících</t>
  </si>
  <si>
    <t>EL3OS006</t>
  </si>
  <si>
    <t>EL3OS007</t>
  </si>
  <si>
    <t>EL3OS008</t>
  </si>
  <si>
    <t>EL3OS009</t>
  </si>
  <si>
    <t>EL3OS010</t>
  </si>
  <si>
    <t>IO 09 - Sadové úpravy</t>
  </si>
  <si>
    <t>D.2.9 - Sadové úpravy</t>
  </si>
  <si>
    <t>18.001 - ODSTRANĚNÍ STÁVAJÍCÍ VEGETACE</t>
  </si>
  <si>
    <t>18.002 - PŘESAZENÍ DŘEVIN</t>
  </si>
  <si>
    <t>18.003 - VÝSADBA DŘEVIN A TRVALEK</t>
  </si>
  <si>
    <t>18.004 - STROMY</t>
  </si>
  <si>
    <t>18.005 - KEŘE, TRVALKY, OKRASNÉ TRÁVY A POPÍNAVÉ ROSTLINY</t>
  </si>
  <si>
    <t xml:space="preserve">    D1 - KEŘE</t>
  </si>
  <si>
    <t xml:space="preserve">    D2 - TRVALKY A OKRASNÉ TRÁVY</t>
  </si>
  <si>
    <t>18.006 - POPÍNAVÉ ROSTLINY</t>
  </si>
  <si>
    <t>18.007 - ZALOŽENÍ TRAVNATÝCH PLOCH</t>
  </si>
  <si>
    <t>18.008 - VEGETAČNÍ STŘECHA</t>
  </si>
  <si>
    <t>18.001</t>
  </si>
  <si>
    <t>ODSTRANĚNÍ STÁVAJÍCÍ VEGETACE</t>
  </si>
  <si>
    <t>112101101</t>
  </si>
  <si>
    <t>Odstranění stromů listnatých průměru kmene přes 100 do 300 mm</t>
  </si>
  <si>
    <t>112101102</t>
  </si>
  <si>
    <t>Odstranění stromů listnatých průměru kmene přes 300 do 500 mm</t>
  </si>
  <si>
    <t>112155115</t>
  </si>
  <si>
    <t>Štěpkování stromků a větví v zapojeném porostu průměru kmene do 300 mm s naložením</t>
  </si>
  <si>
    <t>112155121</t>
  </si>
  <si>
    <t>Štěpkování stromků a větví v zapojeném porostu průměru kmene přes 300 do 500 mm s naložením</t>
  </si>
  <si>
    <t>112201111</t>
  </si>
  <si>
    <t>Odstranění pařezů D do 0,2 m v rovině a svahu do 1:5 s odklizením do 20 m a zasypáním jámy (u dřevin v travnaté ploše)</t>
  </si>
  <si>
    <t>112201112</t>
  </si>
  <si>
    <t>Odstranění pařezů D přes 0,2 do 0,3 m v rovině a svahu do 1:5 s odklizením do 20 m a zasypáním jámy (u dřevin v travnaté ploše)</t>
  </si>
  <si>
    <t>112201113</t>
  </si>
  <si>
    <t>Odstranění pařezů D přes 0,3 do 0,4 m v rovině a svahu do 1:5 s odklizením do 20 m a zasypáním jámy (u dřevin v travnaté ploše)</t>
  </si>
  <si>
    <t>112201114</t>
  </si>
  <si>
    <t>Odstranění pařezů D přes 0,4 do 0,5 m v rovině a svahu do 1:5 s odklizením do 20 m a zasypáním jám</t>
  </si>
  <si>
    <t>Pol1</t>
  </si>
  <si>
    <t>Poplatek za uložení pařezů na skládce</t>
  </si>
  <si>
    <t>Pol2</t>
  </si>
  <si>
    <t>Přesun hmot, doprava, režie</t>
  </si>
  <si>
    <t>18.002</t>
  </si>
  <si>
    <t>PŘESAZENÍ DŘEVIN</t>
  </si>
  <si>
    <t>Pol3</t>
  </si>
  <si>
    <t>Jamky pro výsadbu zeminy skupiny 1 až 4 obj přes 0,002 do 0,005 m3 v rovině a svahu do 1:5 (skutečný počet druhů v rozsahu dle narušení původních keřových skupin u pavilonu P3)</t>
  </si>
  <si>
    <t>183211322</t>
  </si>
  <si>
    <t>Výsadba květin krytokořenných průměru kontejneru přes 80 do 120 mm se zalitím (skutečný počet druhů v rozsahu dle narušení původních keřových skupin u pavilonu P3)</t>
  </si>
  <si>
    <t>Pol4</t>
  </si>
  <si>
    <t>Keře, velikost K9, druhy Cotoneaster sp., Stephanandra incisa 'Crispa', Symphoricarpos x chenaultii 'Hancock' (skutečný počet jednotlivých druhů v rozsahu dle narušení původních keřových skupin u pavilonu P3)</t>
  </si>
  <si>
    <t>184911421</t>
  </si>
  <si>
    <t>Mulčování rostlin kůrou tl do 0,1 m v rovině a svahu do 1:5 (keře u P3)</t>
  </si>
  <si>
    <t>10391100</t>
  </si>
  <si>
    <t>Mulčovací kůra VL</t>
  </si>
  <si>
    <t>Pol5</t>
  </si>
  <si>
    <t>Odstranění kotvení dřevin</t>
  </si>
  <si>
    <t>184502113</t>
  </si>
  <si>
    <t>Vyzvednutí dřeviny k přesazení s balem D přes 0,5 do 0,6 m v rovině a svahu do 1:5 (dřeviny P1-P14) - dvojité vyzvednutí v procesu přesazení</t>
  </si>
  <si>
    <t>Pol6</t>
  </si>
  <si>
    <t>Jamky pro výsadbu s výměnou 35 % půdy zeminy skupiny 1 až 4 obj přes 0,125 do 0,4 m3 ve svahu přes 1:1 (dvojité hloubení v procesu přesazení)</t>
  </si>
  <si>
    <t>Pol7</t>
  </si>
  <si>
    <t>Výsadba dřeviny s balem D přes 0,4 do 0,5 m do jamky se zalitím v rovině a svahu do 1:5 (dvojitá výsadba v procesu přesazení)</t>
  </si>
  <si>
    <t>10321100</t>
  </si>
  <si>
    <t>Zahradní substrát pro výsadbu VL</t>
  </si>
  <si>
    <t>Pol8</t>
  </si>
  <si>
    <t>Doplnění zahradního substrátu</t>
  </si>
  <si>
    <t>184215132</t>
  </si>
  <si>
    <t>Ukotvení kmene dřevin v rovině nebo na svahu do 1:5 třemi kůly D do 0,1 m dl přes 1 do 2 m</t>
  </si>
  <si>
    <t>Pol9</t>
  </si>
  <si>
    <t>Materiál na kotvení (kůly k ukotvení vč. příček a úvazků, příčky na ochranu proti poškození sečí u stromů v trávníku)</t>
  </si>
  <si>
    <t>184911421.1</t>
  </si>
  <si>
    <t>Mulčování rostlin kůrou tl do 0,1 m v rovině a svahu do 1:5 (stromy)</t>
  </si>
  <si>
    <t>184215412</t>
  </si>
  <si>
    <t>Zhotovení závlahové mísy dřevin D přes 0,5 do 1,0 m v rovině nebo na svahu do 1:5</t>
  </si>
  <si>
    <t>Pol10</t>
  </si>
  <si>
    <t>Zřízení ochranného nátěru kmene stromu</t>
  </si>
  <si>
    <t>Pol11</t>
  </si>
  <si>
    <t>Následná péče přesazovaných stromů po dobu 1 roku 2x</t>
  </si>
  <si>
    <t>Pol12</t>
  </si>
  <si>
    <t>18.003</t>
  </si>
  <si>
    <t>VÝSADBA DŘEVIN A TRVALEK</t>
  </si>
  <si>
    <t>Pol13</t>
  </si>
  <si>
    <t>Jamky pro výsadbu s výměnou 35 % půdy zeminy skupiny 1 až 4 obj přes 0,125 do 0,4 m3 ve svahu přes 1:1</t>
  </si>
  <si>
    <t>Pol14</t>
  </si>
  <si>
    <t>Výsadba dřeviny s balem D přes 0,4 do 0,5 m do jamky se zalitím v rovině a svahu do 1:5, vč. povýsadbového řezu</t>
  </si>
  <si>
    <t>Pol15</t>
  </si>
  <si>
    <t>Hnojení dřevin organickými hnojivy k jedné sazenici</t>
  </si>
  <si>
    <t>Pol16</t>
  </si>
  <si>
    <t>Hnojivo pro okrasné dřeviny 1kg (4 tablety/strom)</t>
  </si>
  <si>
    <t>10321100.1</t>
  </si>
  <si>
    <t>Zahradní substrát pro výsadbu VL (stromy a keře)</t>
  </si>
  <si>
    <t>184911421.2</t>
  </si>
  <si>
    <t>Mulčování rostlin kůrou tl do 0,1 m v rovině a svahu do 1:5</t>
  </si>
  <si>
    <t>121151123</t>
  </si>
  <si>
    <t>Sejmutí ornice plochy přes 500 m2 tl vrstvy do 200 mm strojně</t>
  </si>
  <si>
    <t>181351113</t>
  </si>
  <si>
    <t>Rozprostření ornice tl vrstvy do 200 mm pl přes 500 m2 v rovině nebo ve svahu do 1:5 strojně</t>
  </si>
  <si>
    <t>10321100.2</t>
  </si>
  <si>
    <t>Zahradní substrát pro výsadbu VL - trvalky</t>
  </si>
  <si>
    <t>183403114</t>
  </si>
  <si>
    <t>Obdělání půdy kultivátorováním v rovině a svahu do 1:5</t>
  </si>
  <si>
    <t>183205111</t>
  </si>
  <si>
    <t>Založení záhonu v rovině a svahu do 1:5 zemina skupiny 1 a 2</t>
  </si>
  <si>
    <t>119005133</t>
  </si>
  <si>
    <t>Vytyčení výsadeb zapojených nebo v záhonu plochy přes 100 m2 s rozmístěním rostlin nepravidelně ve stejnorodých skupinách</t>
  </si>
  <si>
    <t>Pol17</t>
  </si>
  <si>
    <t>Osazení ocelové obruby (přechod trávník/záhon)</t>
  </si>
  <si>
    <t>Pol18</t>
  </si>
  <si>
    <t>Záhonová obruba - ocelový pás š. 120mm, tl. 4mm, trny</t>
  </si>
  <si>
    <t>Pol19</t>
  </si>
  <si>
    <t>Jamky pro výsadbu s výměnou 35 % půdy zeminy skupiny 1 až 4 obj přes 0,002 do 0,005 m3 v rovině a svahu do 1:5</t>
  </si>
  <si>
    <t>Pol20</t>
  </si>
  <si>
    <t>Výsadba květin krytokořenných průměru kontejneru přes 80 do 120 mm se zalitím</t>
  </si>
  <si>
    <t>Pol21</t>
  </si>
  <si>
    <t>Štěrk frakce 4/8</t>
  </si>
  <si>
    <t>184911161</t>
  </si>
  <si>
    <t>Mulčování záhonů kačírkem tl vrstvy přes 0,05 do 0,1 m v rovině a svahu do 1:5</t>
  </si>
  <si>
    <t>Pol22</t>
  </si>
  <si>
    <t>Jamky pro výsadbu s výměnou 35 % půdy zeminy skupiny 1 až 4 obj přes 0,02 do 0,05 m3 v rovině a svahu do 1:5</t>
  </si>
  <si>
    <t>184102211</t>
  </si>
  <si>
    <t>Výsadba keře bez balu v do 1 m do jamky se zalitím v rovině a svahu do 1:5, 35% výměna půdy</t>
  </si>
  <si>
    <t>Pol23</t>
  </si>
  <si>
    <t>Kačírek frakce 16/32</t>
  </si>
  <si>
    <t>Pol24</t>
  </si>
  <si>
    <t>Treláž pro pnoucí rostliny (nerezová lanková síť) vč. instalace (šířka pro jednu rostlinu 1m, výška cca 200-250cm (bude zaměřena na místě dle výšky zastřešení parkovacích stání), oko 50x50 mm)</t>
  </si>
  <si>
    <t>Pol25</t>
  </si>
  <si>
    <t>18.004</t>
  </si>
  <si>
    <t>STROMY</t>
  </si>
  <si>
    <t>Pol26</t>
  </si>
  <si>
    <t>ACER CAMPESTRE 'QUEEN ELIZABETH', JAVOR BABYKA, OK 14-16, VK 220+</t>
  </si>
  <si>
    <t>Pol27</t>
  </si>
  <si>
    <t>ACER RUBRUM 'OCTOBER GLORY', JAVOR ČERVENÝ, OK 14-16, VK 220+</t>
  </si>
  <si>
    <t>Pol28</t>
  </si>
  <si>
    <t>AMELANCHIER ARBOREA 'ROBIN HILL', MUCHOVNÍK STROMOVÝ, OK 14-16, VK 220+</t>
  </si>
  <si>
    <t>Pol29</t>
  </si>
  <si>
    <t>MALUS FLORIBUNDA 'PEACHBLOW', JABLOŇ MNOHOKVĚTÁ,  OK 14-16</t>
  </si>
  <si>
    <t>Pol30</t>
  </si>
  <si>
    <t>PRUNUS SARGENTII 'ACCOLADE', SLIVOŇ SARGENTOVA, OK 14-16, VK 220+</t>
  </si>
  <si>
    <t>Pol31</t>
  </si>
  <si>
    <t>PRUNUS SERRULATA' KANZAN', VIŠEŇ PILOVITÁ, OK 14-16</t>
  </si>
  <si>
    <t>18.005</t>
  </si>
  <si>
    <t>KEŘE, TRVALKY, OKRASNÉ TRÁVY A POPÍNAVÉ ROSTLINY</t>
  </si>
  <si>
    <t>KEŘE</t>
  </si>
  <si>
    <t>Pol32</t>
  </si>
  <si>
    <t>EUONYMUS FORTUNEI 'COLORATUS', BRSLEN FORTUNEŮV, v 20-30, C2L</t>
  </si>
  <si>
    <t>Pol33</t>
  </si>
  <si>
    <t>HYPERICUM CALYCINUM, TŘEZALKA KALÍŠKATÁ, v 20-30, C1L</t>
  </si>
  <si>
    <t>Pol34</t>
  </si>
  <si>
    <t>SPIREA JAPONICA 'ANTHONY WATERER', TAVOLNÍK JAPONSKÝ,v 30-40,C1,5L</t>
  </si>
  <si>
    <t>D2</t>
  </si>
  <si>
    <t>TRVALKY A OKRASNÉ TRÁVY</t>
  </si>
  <si>
    <t>Pol35</t>
  </si>
  <si>
    <t>ANEMONE HUPEHENSIS 'ANDREA ATKINSON', SASANKA HUPEJSKÁ, K9</t>
  </si>
  <si>
    <t>Pol36</t>
  </si>
  <si>
    <t>CALAMAGROSTIS BRACHYTRICHA, TŘTINA CHLOUPKATÁ, K9</t>
  </si>
  <si>
    <t>Pol37</t>
  </si>
  <si>
    <t>DESCHAMPSIA CAESPITOSA 'GOLDSCHLEIER', METLICE TRSNATÁ, K9</t>
  </si>
  <si>
    <t>Pol38</t>
  </si>
  <si>
    <t>ECHINACEA PURPUREA, TŘAPATKA NACHOVÁ, K9</t>
  </si>
  <si>
    <t>Pol39</t>
  </si>
  <si>
    <t>GAURA LINDHEIMERI, SVÍČKOVEC LINDHEIMERŮV, K9</t>
  </si>
  <si>
    <t>Pol40</t>
  </si>
  <si>
    <t>RUDBECKIA FULGIDA VAR.SULLIVANTII 'GOLDSTURM', TŘAPATKA ZÁŘIVÁ, K9</t>
  </si>
  <si>
    <t>Pol41</t>
  </si>
  <si>
    <t>SALVIA NEMOROSA 'CARADONA', ŠALVĚJ HAJNÍ, K9</t>
  </si>
  <si>
    <t>Pol42</t>
  </si>
  <si>
    <t>SESLERIA AUTUMNALIS, PĚCHAVA PODZIMNÍ, K9</t>
  </si>
  <si>
    <t>18.006</t>
  </si>
  <si>
    <t>POPÍNAVÉ ROSTLINY</t>
  </si>
  <si>
    <t>Pol43</t>
  </si>
  <si>
    <t>CLEMATIS 'MISS BATEMAN', PLAMÉNEK, C2L</t>
  </si>
  <si>
    <t>18.007</t>
  </si>
  <si>
    <t>ZALOŽENÍ TRAVNATÝCH PLOCH</t>
  </si>
  <si>
    <t>121151123.1</t>
  </si>
  <si>
    <t>Sejmutí ornice plochy přes 500 m2 tl vrstvy do 200 mm strojně (skutečný rozsah dle prováděných prací)</t>
  </si>
  <si>
    <t>181351113.1</t>
  </si>
  <si>
    <t>Rozprostření ornice tl vrstvy do 200 mm pl přes 500 m2 v rovině nebo ve svahu do 1:5 strojně (skutečný rozsah dle prováděných prací)</t>
  </si>
  <si>
    <t>10371500</t>
  </si>
  <si>
    <t>Substrát pro trávníky</t>
  </si>
  <si>
    <t>182303111</t>
  </si>
  <si>
    <t>Doplnění zeminy nebo substrátu na travnatých plochách tl do 50 mm rovina v rovinně a svahu do 1:5 (skutečný rozsah dle prováděných prací)</t>
  </si>
  <si>
    <t>181151311</t>
  </si>
  <si>
    <t>Plošná úprava terénu přes 500 m2 zemina skupiny 1 až 4 nerovnosti přes 50 do 100 mm v rovinně a svahu do 1:5</t>
  </si>
  <si>
    <t>181451131</t>
  </si>
  <si>
    <t>Založení parkového trávníku výsevem pl přes 1000 m2 v rovině a ve svahu do 1:5</t>
  </si>
  <si>
    <t>572410</t>
  </si>
  <si>
    <t>Osivo směs travní parková</t>
  </si>
  <si>
    <t>185803211</t>
  </si>
  <si>
    <t>Uválcování trávníku v rovině a svahu do 1:5</t>
  </si>
  <si>
    <t>185804312</t>
  </si>
  <si>
    <t>Zalití rostlin vodou plocha přes 20 m2</t>
  </si>
  <si>
    <t>Pol44</t>
  </si>
  <si>
    <t>18.008</t>
  </si>
  <si>
    <t>VEGETAČNÍ STŘECHA</t>
  </si>
  <si>
    <t>Pol45</t>
  </si>
  <si>
    <t>Koberec rozchodníkový vegetačních střech - mix druhů</t>
  </si>
  <si>
    <t>Pol46</t>
  </si>
  <si>
    <t>Položení vegetační nebo trávníkové rohože vegetační střechy sklon do 5°</t>
  </si>
  <si>
    <t>Pol47</t>
  </si>
  <si>
    <t>Pol48</t>
  </si>
  <si>
    <t>NÁSLEDNÁ PÉČE NOVĚ VYSAZENÝCH STROMŮ PO DOBU 5 LET</t>
  </si>
  <si>
    <t>IO 10 - Přípojka a přeložka horkovodu</t>
  </si>
  <si>
    <t>D.2.10 - Přípojka a přeložka horkovodu</t>
  </si>
  <si>
    <t>723 - Vnitřní plynovod</t>
  </si>
  <si>
    <t>733 - Rozvod potrubí</t>
  </si>
  <si>
    <t>734 - Armatury</t>
  </si>
  <si>
    <t>799 - Ostatní</t>
  </si>
  <si>
    <t>122202509R00</t>
  </si>
  <si>
    <t>Odkopávky a prokopávky pro železnice v hornině 3 příplatek k cenám za lepivost horniny</t>
  </si>
  <si>
    <t>Poznámka k položce:_x000D_
nezapažené pro spodní stavbu železnic, s přemístěním výkopku v příčných profilech do 15 m nebo s naložením na dopravní prostředek,</t>
  </si>
  <si>
    <t>132201211R00</t>
  </si>
  <si>
    <t>Hloubení rýh šířky přes 60 do 200 cm do 100 m3, v hornině 3, hloubení strojně</t>
  </si>
  <si>
    <t>Poznámka k položce:_x000D_
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</si>
  <si>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139601102R00</t>
  </si>
  <si>
    <t>Ruční výkop jam, rýh a šachet v hornině 3</t>
  </si>
  <si>
    <t>Poznámka k položce:_x000D_
s přehozením na vzdálenost do 5 m nebo s naložením na ruční dopravní prostředek</t>
  </si>
  <si>
    <t>161101102R00</t>
  </si>
  <si>
    <t>Svislé přemístění výkopku z horniny 1 až 4, při hloubce výkopu přes 2,5 do 4 m</t>
  </si>
  <si>
    <t>Poznámka k položce:_x000D_
bez naložení do dopravní nádoby, ale s vyprázdněním dopravní nádoby na hromadu nebo na dopravní prostředek,</t>
  </si>
  <si>
    <t>162201102R00</t>
  </si>
  <si>
    <t>Vodorovné přemístění výkopku z horniny 1 až 4, na vzdálenost přes 20 do 50 m</t>
  </si>
  <si>
    <t>Poznámka k položce:_x000D_
po suchu, bez naložení výkopku, avšak se složením bez rozhrnutí, zpáteční cesta vozidla.</t>
  </si>
  <si>
    <t>162701105R00</t>
  </si>
  <si>
    <t>Vodorovné přemístění výkopku z horniny 1 až 4, na vzdálenost přes 9 000 do 10 000 m</t>
  </si>
  <si>
    <t>174101101R00</t>
  </si>
  <si>
    <t>Zásyp sypaninou se zhutněním jam, šachet, rýh nebo kolem objektů v těchto vykopávkách</t>
  </si>
  <si>
    <t>Poznámka k položce:_x000D_
z jakékoliv horniny s uložením výkopku po vrstvách,_x000D_
včetně strojního přemístění materiálu pro zásyp ze vzdálenosti do 10 m od okraje zásypu</t>
  </si>
  <si>
    <t>199000005R00</t>
  </si>
  <si>
    <t>Poplatky za skládku zeminy 1- 4, skupina 17 05 04 z Katalogu odpadů</t>
  </si>
  <si>
    <t>58337320R</t>
  </si>
  <si>
    <t>štěrkopísek frakce 0,0 až 8,0 mm; třída C</t>
  </si>
  <si>
    <t>58337332R</t>
  </si>
  <si>
    <t>štěrkopísek frakce 0,0 až 22,0 mm; třída C</t>
  </si>
  <si>
    <t>723</t>
  </si>
  <si>
    <t>Vnitřní plynovod</t>
  </si>
  <si>
    <t>723150805R00</t>
  </si>
  <si>
    <t>Demontáž potrubí svařovaného z trubek hladkých přes D 108 mm do D 159 mm</t>
  </si>
  <si>
    <t>9602T00</t>
  </si>
  <si>
    <t>Demontáž a zrušení poklopů teplovodu</t>
  </si>
  <si>
    <t>kompl</t>
  </si>
  <si>
    <t>733</t>
  </si>
  <si>
    <t>Rozvod potrubí</t>
  </si>
  <si>
    <t>73317431T00</t>
  </si>
  <si>
    <t>rentgen svaru ocelového předizolovaného potrubí DN50, D+ M</t>
  </si>
  <si>
    <t>73317434T00</t>
  </si>
  <si>
    <t>rentgen svaru ocelového předizolovaného potrubí DN125, D+ M</t>
  </si>
  <si>
    <t>733184105R00</t>
  </si>
  <si>
    <t>Montáž potrubí předizolovaného DN 50 mm, vnější průměr předizolovaného potrubí D 125 mm</t>
  </si>
  <si>
    <t>Poznámka k položce:_x000D_
Položka jednoduchého vedení obsahuje: 1 svar a 1 spoj na 6 m potrubí, uložení potrubí, alarmovací systém a zkoušky potrubí.</t>
  </si>
  <si>
    <t>733184109R00</t>
  </si>
  <si>
    <t>Montáž potrubí předizolovaného DN 125 mm, vnější průměr předizolovaného potrubí D 225 mm</t>
  </si>
  <si>
    <t>733186365T00</t>
  </si>
  <si>
    <t>Dilatační polštář 2000x1000x40, D+ M</t>
  </si>
  <si>
    <t>733193932R00</t>
  </si>
  <si>
    <t>Opravy rozvodu potrubí z ocelových trubek hladkých zaslepení potrubí dýnkem D 133 mm</t>
  </si>
  <si>
    <t>733194932R00</t>
  </si>
  <si>
    <t>Opravy rozvodu potrubí z ocelových trubek hladkých navaření odbočky na dosavadní potrubí D 133 mm, s 4,5 mm</t>
  </si>
  <si>
    <t>28600200T</t>
  </si>
  <si>
    <t>Předizolované potrubí ocelové DN 50, Ø 125, 6m, izolace PUR, D+ M</t>
  </si>
  <si>
    <t>28600201T</t>
  </si>
  <si>
    <t>Předizolované potrubí ocelové DN 125, Ø 225, 12m, izolace série PUR, D+ M</t>
  </si>
  <si>
    <t>28600202T</t>
  </si>
  <si>
    <t>Předizolované koleno 90°, ocelové DN 50, 1x2,0m, Ø 125, izolace PUR, D+ M</t>
  </si>
  <si>
    <t>28600203T</t>
  </si>
  <si>
    <t>Předizolované koleno 45°, ocelové DN 50, 1,0x2,0m, Ø 125, izolace PUR, D+ M</t>
  </si>
  <si>
    <t>28600204T</t>
  </si>
  <si>
    <t>Předizolované koleno 90°, ocelové DN 50, 1,0x1,5m, Ø 125, izolace RUR, D+ M</t>
  </si>
  <si>
    <t>28600205T</t>
  </si>
  <si>
    <t>Předizolované koleno 90°, ocelové DN 125, 1,0x1,0m, Ø 225, izolace PUR, D+ M</t>
  </si>
  <si>
    <t>28600206T</t>
  </si>
  <si>
    <t>Předizolované koleno 15°, ocelové DN 125, 1,0x1,0m, Ø 225, izolace PUR, D+ M</t>
  </si>
  <si>
    <t>Pol.001</t>
  </si>
  <si>
    <t>etážová odbočka 90°DN 125/50, D + M</t>
  </si>
  <si>
    <t>980377932</t>
  </si>
  <si>
    <t>Pol.002</t>
  </si>
  <si>
    <t>zesílená etážová odbočka 90°DN 125/125, D + M</t>
  </si>
  <si>
    <t>669928807</t>
  </si>
  <si>
    <t>Pol.003</t>
  </si>
  <si>
    <t>zesílená paralelní odbočka DN 125/125, D + M</t>
  </si>
  <si>
    <t>1666825281</t>
  </si>
  <si>
    <t>28600207T</t>
  </si>
  <si>
    <t>Doizolování spoje potrubí DN 50 ocelové , Ø 125, izolace PUR, D+ M</t>
  </si>
  <si>
    <t>28600208T</t>
  </si>
  <si>
    <t>Doizolování spoje portubí DN 125 ocelové , Ø 225, izolace PUR, D+ M</t>
  </si>
  <si>
    <t>28600209T</t>
  </si>
  <si>
    <t>Ukončovací manžeta potrubí DN 50, Ø 125, izolace PUR, D+ M</t>
  </si>
  <si>
    <t>28600210T</t>
  </si>
  <si>
    <t>Labyrintové těsnění potrubí DN 50, dispečerské rozvody, D+ M</t>
  </si>
  <si>
    <t>28600211T</t>
  </si>
  <si>
    <t>Ukončovací manžeta potrubí DN 125, Ø 225, izolace PUR, D+ M</t>
  </si>
  <si>
    <t>28600212T</t>
  </si>
  <si>
    <t>Těsnění link seal, přípojka teplovodu Ø 225, D+ M</t>
  </si>
  <si>
    <t>28600213T</t>
  </si>
  <si>
    <t>Monitorovací systém, včetně propojovací krabice ACIDUR, D+ M</t>
  </si>
  <si>
    <t>Pol.004</t>
  </si>
  <si>
    <t>výstražná fólie nad potrubí teplovodu - zelená</t>
  </si>
  <si>
    <t>-32238843</t>
  </si>
  <si>
    <t>Pol.005</t>
  </si>
  <si>
    <t>výstražná fólie nad dispečerské rozvody - oranžová</t>
  </si>
  <si>
    <t>1081244436</t>
  </si>
  <si>
    <t>Pol.006</t>
  </si>
  <si>
    <t>Metalický kabel TCEPKPFLE 5x4Nx0,8, D + M</t>
  </si>
  <si>
    <t>344211673</t>
  </si>
  <si>
    <t>Pol.007</t>
  </si>
  <si>
    <t>kabelová spojka, D + M</t>
  </si>
  <si>
    <t>59516157</t>
  </si>
  <si>
    <t>Pol.008</t>
  </si>
  <si>
    <t>propojovací krabice MIS, D + M</t>
  </si>
  <si>
    <t>472995212</t>
  </si>
  <si>
    <t>Pol.009</t>
  </si>
  <si>
    <t>Chránička pro prostup dispečerských rozvodů DN 50</t>
  </si>
  <si>
    <t>1764596351</t>
  </si>
  <si>
    <t>Pol.010</t>
  </si>
  <si>
    <t>Chránička pro prostup teplovodu DN 200</t>
  </si>
  <si>
    <t>2140716710</t>
  </si>
  <si>
    <t>733111124R00</t>
  </si>
  <si>
    <t>Potrubí z trubek závitových ocelových bezešvých, běžných, nízkotlaké a středotlaké, DN 20</t>
  </si>
  <si>
    <t>-1938852698</t>
  </si>
  <si>
    <t>734</t>
  </si>
  <si>
    <t>Armatury</t>
  </si>
  <si>
    <t>734100812R00</t>
  </si>
  <si>
    <t>Demontáž přírubových armatur se dvěma přírubami, přes 50 do DN 100</t>
  </si>
  <si>
    <t>734109000T00</t>
  </si>
  <si>
    <t>Kohout kulový navařovací DN20 / PN 16 bar, D+ M</t>
  </si>
  <si>
    <t>64251004</t>
  </si>
  <si>
    <t>734113000T00</t>
  </si>
  <si>
    <t>Kohout kulový navařovací DN50 / PN 16 bar, D+ M</t>
  </si>
  <si>
    <t>960T00</t>
  </si>
  <si>
    <t>Likvidace odpadu - kontejner vč. odvozu na skládku a uhrazení poplatku za uložení odpadu</t>
  </si>
  <si>
    <t>9630T00</t>
  </si>
  <si>
    <t>Třídění odpadu</t>
  </si>
  <si>
    <t>799</t>
  </si>
  <si>
    <t>Ostatní</t>
  </si>
  <si>
    <t>802T00</t>
  </si>
  <si>
    <t>PD skutečného provedení</t>
  </si>
  <si>
    <t>914T00</t>
  </si>
  <si>
    <t>Zkouška těsnosti vytápění</t>
  </si>
  <si>
    <t>930T00</t>
  </si>
  <si>
    <t>Vypuštění systému</t>
  </si>
  <si>
    <t>931T00</t>
  </si>
  <si>
    <t>Napuštění topného systému upravenou vodou</t>
  </si>
  <si>
    <t>96T00</t>
  </si>
  <si>
    <t>Sekání drážek, průrazů, hrubá výplň, zapravení průrazů, vrtání zdiva a stropů</t>
  </si>
  <si>
    <t>Poznámka k položce:_x000D_
Veškeré stavební přípomoci pro zhotovení zdravotechniky</t>
  </si>
  <si>
    <t>972T00</t>
  </si>
  <si>
    <t>Geodetické zaměření</t>
  </si>
  <si>
    <t>973T00</t>
  </si>
  <si>
    <t>Vytýčení ing.sítí</t>
  </si>
  <si>
    <t>999T00</t>
  </si>
  <si>
    <t>Nezměřitelné práce</t>
  </si>
  <si>
    <t>IO 12 - Přeložka a přípojka potrubní pošty</t>
  </si>
  <si>
    <t>D.2.12 - Přípojka potrubní pošty</t>
  </si>
  <si>
    <t>Celková cena díla zahrnuje montáž a dopravu na místo instalace (ev. vč. potřebných manipulačních prostředků, přípravků nebo pomocných lešení). Součástí dodávky je provedení zkoušek, revizí, komplexní uvedení do provozu, průvodní technické dokumentace jednotlivých zařízení a revize, návody k obsluze, individuální a komplexní vyzkoušení.  Pokud zařízení navazují na ostatní systémy stavby je součástí dodávky SW a HW příslušenství a zaintegrování systému do stavebního celku a oživení systému. V celkové ceně musí být zahrnut veškerý související potřebný materiál tak, aby každé zařízení (nebo komplex souvisejících zařízení) bylo funkční dle požadavků popsaných v technické zprávě, i když u daného dodavatele je potřebné dodání dalších, ve Výkazu výměr neuvedených, komponentů. Související stavební přípomoce jsou zpracovány v samostatných částech projektové dokumentace. Součástí dodávky je finální povrchová úprava všech prvků a dodání atestů, certifikátů, osvědčení dle legislativy platné v době uvádění díla do provozu. 					 Podrobný popis jednotlivých komponentů a požadavky na jejich funkčnost jsou uvedeny ve "Specifikaci minimálních požadovaných technických a funkčních standardů technologie / komponentů", která je součástí Technické zprávy. 						 Nedílnou doplňující součástí Soupisu prací je Technická zpráva a Výkresová část technologie.</t>
  </si>
  <si>
    <t>D.2.12.01 - STANICE</t>
  </si>
  <si>
    <t>D.2.12.02 - VÝHYBKY</t>
  </si>
  <si>
    <t>D.2.12.03 - NAPÁJENÍ</t>
  </si>
  <si>
    <t>D.2.12.04 - ODSTAVENÍ SYSTÉMU PP - EPS</t>
  </si>
  <si>
    <t>D.2.12.05 - CENTRÁLA</t>
  </si>
  <si>
    <t>D.2.12.06 - SYSTÉMOVÁ KABELÁŽ</t>
  </si>
  <si>
    <t>D.2.12.07 - JÍZDNÍ POTRUBÍ</t>
  </si>
  <si>
    <t>D.2.12.08 - POŽÁRNĚ - BEZPEČNOSTNÍ ŘEŠENÍ</t>
  </si>
  <si>
    <t>D.2.12.09 - PRŮBĚH REALIZACE, TESTOVÁNÍ A UVEDENÍ DO PROVOZU</t>
  </si>
  <si>
    <t xml:space="preserve">    1 - Zemní práce</t>
  </si>
  <si>
    <t xml:space="preserve">    5 - Komunikace pozemní</t>
  </si>
  <si>
    <t xml:space="preserve">    997 - Přesun sutě</t>
  </si>
  <si>
    <t>D.2.12.01</t>
  </si>
  <si>
    <t>STANICE</t>
  </si>
  <si>
    <t>Pol733</t>
  </si>
  <si>
    <t>Demontáž/montáž stávajícího koše, stožáru VO a úprava stávající stanice PP - stanice 21.41 Lékárna, stanice 21.02 obj. P3</t>
  </si>
  <si>
    <t>Pol734</t>
  </si>
  <si>
    <t>Sjezd se zásobníkem - zajištění jemného dojezdu přepravního pouzdra s integrovaným optickým čidlem, pro indikaci stavu obsazenosti sjezdu, plastový, včetně montáže</t>
  </si>
  <si>
    <t>Pol735</t>
  </si>
  <si>
    <t>Montážní a instalační materiál pro kotvení příslušenství sjezdů</t>
  </si>
  <si>
    <t>Pol736</t>
  </si>
  <si>
    <t>Zakončení odfuku ve venkovním prostředí - komplet zakončení na vzduchové potrubí DN110mm, včetně montáže</t>
  </si>
  <si>
    <t>D.2.12.02</t>
  </si>
  <si>
    <t>VÝHYBKY</t>
  </si>
  <si>
    <t>Pol737</t>
  </si>
  <si>
    <t>Přesun třícestné elektronické výhybky na novou pozici v kolektoru- systémová</t>
  </si>
  <si>
    <t>Pol738</t>
  </si>
  <si>
    <t>Třícestná elektronická výhybka - vzduchová</t>
  </si>
  <si>
    <t>Pol739</t>
  </si>
  <si>
    <t>Montážní a instalační materiál pro kotvení výhybek / konstrukce</t>
  </si>
  <si>
    <t>Pol740</t>
  </si>
  <si>
    <t>Značení komponentů</t>
  </si>
  <si>
    <t>D.2.12.03</t>
  </si>
  <si>
    <t>NAPÁJENÍ</t>
  </si>
  <si>
    <t>Pol741</t>
  </si>
  <si>
    <t>Napájecí zdroj - linkový, spínaný včetně řídicí elektroniky a aktivního chlazení</t>
  </si>
  <si>
    <t>Pol742</t>
  </si>
  <si>
    <t>Montážní a instalační materiál k uchycení komponentů</t>
  </si>
  <si>
    <t>D.2.12.04</t>
  </si>
  <si>
    <t>ODSTAVENÍ SYSTÉMU PP - EPS</t>
  </si>
  <si>
    <t>Pol743</t>
  </si>
  <si>
    <t>Systém automatického řízeného odstavení technologie</t>
  </si>
  <si>
    <t>Pol744</t>
  </si>
  <si>
    <t>SW vybavení systému PP pro napojení signálu EPS pro řízené odstavení systému PP</t>
  </si>
  <si>
    <t>D.2.12.05</t>
  </si>
  <si>
    <t>CENTRÁLA</t>
  </si>
  <si>
    <t>Pol745</t>
  </si>
  <si>
    <t>Rozšíření řídící centrály v P3 pro nové části (HW) pro speciální léčivé přípravky</t>
  </si>
  <si>
    <t>Pol746</t>
  </si>
  <si>
    <t>Rozšíření SW vybavení jednotlivých vizualizací, serveru a řídicího systému pro nové rozšířené části (Vizualizační a programovací SW, Vizualizační uživatelský SW, SW pro statistiky a vyhodnocování, Čipová RFID technologie, Řízení rizika, Funkce kalendář – plánování, Automatická údržba pouzder, Automatická údržba komponentů, Zasílání informací mailem, RFID manager , Řízení rychlosti přepravy, Kontrola dojezdu pouzder), včetně licence pro 4 uživatele</t>
  </si>
  <si>
    <t>Pol747</t>
  </si>
  <si>
    <t>Vizualizační pracoviště pro detailní monitoring provozu celé rozšířené části technologie a programování systému, včetně dotykového monitoru (HW + SW licence) - umístění v Lékárně, včetně 2ks mobilních servisních průmyslových dotykových zobrazovacích zařízení s velikostí displeje min. 10.1" s opěračním systémem WINDOWS 11 PRO</t>
  </si>
  <si>
    <t>Pol748</t>
  </si>
  <si>
    <t>Uživatelská WEB vizualizace pro možnost sledování provozu na mobilních zařízeních prostřednictvím WEB rozhraní (licence pro systém se speciálními léčivy)</t>
  </si>
  <si>
    <t>Pol749</t>
  </si>
  <si>
    <t>ON LINE záložní zdroj UPS, minimálně 1100 VA (centrála)</t>
  </si>
  <si>
    <t>Pol750</t>
  </si>
  <si>
    <t>Linkový řídicí SW pro novou linku včetně licence</t>
  </si>
  <si>
    <t>Pol751</t>
  </si>
  <si>
    <t>Napojovací kabel pro napojení jednotlivých linek k řídicímu systému</t>
  </si>
  <si>
    <t>Pol752</t>
  </si>
  <si>
    <t>Dmychadlo pro přepravu pouzder do celkové hmotnosti 3 kg (2,6 kW), včetně příslušenství, regulace výkonu dmychadla minimálně do 75 Hz</t>
  </si>
  <si>
    <t>Pol753</t>
  </si>
  <si>
    <t>Frekvenční řízení třífázového dmychadla 2,6 kW, včetně požadovaného příslušenství a nastavení</t>
  </si>
  <si>
    <t>Pol754</t>
  </si>
  <si>
    <t>Snímač provozu dmychadla včetně autorizovaného napojení - tlakový</t>
  </si>
  <si>
    <t>Pol755</t>
  </si>
  <si>
    <t>Vzduchová dioda v dimenzi 160 mm, průhledné provedení střední části pro kontrolu správné funkčnosti, včetně montážního materiálu</t>
  </si>
  <si>
    <t>Pol756</t>
  </si>
  <si>
    <t>Elektrorozvaděč - rozšíření stáv. rozvaděče v centrále P3, doplnění o novou linku, kabeláž</t>
  </si>
  <si>
    <t>Pol757</t>
  </si>
  <si>
    <t>Elektrorevize - kompletní</t>
  </si>
  <si>
    <t>Pol758</t>
  </si>
  <si>
    <t>Kabel k napojení ovládání rychlosti otáček dmychadel</t>
  </si>
  <si>
    <t>Pol759</t>
  </si>
  <si>
    <t>Kabel k napojení termokontaktů</t>
  </si>
  <si>
    <t>Pol760</t>
  </si>
  <si>
    <t>Kabel k napojení dmychadel</t>
  </si>
  <si>
    <t>Pol761</t>
  </si>
  <si>
    <t>Zemnící Cu vodič, 6mm2</t>
  </si>
  <si>
    <t>Pol762</t>
  </si>
  <si>
    <t>Montážní a instalační materiál k uchycení komponentů v centrále</t>
  </si>
  <si>
    <t>Pol763</t>
  </si>
  <si>
    <t>Vzduchový oblouk, 110 mm</t>
  </si>
  <si>
    <t>Pol764</t>
  </si>
  <si>
    <t>Vzduchové potrubí 110 mm</t>
  </si>
  <si>
    <t>Pol765</t>
  </si>
  <si>
    <t>Značení linek a komponentů PP</t>
  </si>
  <si>
    <t>D.2.12.06</t>
  </si>
  <si>
    <t>SYSTÉMOVÁ KABELÁŽ</t>
  </si>
  <si>
    <t>Pol766</t>
  </si>
  <si>
    <t>Systémový kabel pro napájení a přenos dat, stíněný</t>
  </si>
  <si>
    <t>Pol767</t>
  </si>
  <si>
    <t>Nasvorkování systémového kabelu v zemi pro přeložené potrubí</t>
  </si>
  <si>
    <t>Pol768</t>
  </si>
  <si>
    <t>Montážní a instalační materiál pro kotvení kabelů</t>
  </si>
  <si>
    <t>D.2.12.07</t>
  </si>
  <si>
    <t>JÍZDNÍ POTRUBÍ</t>
  </si>
  <si>
    <t>Pol769</t>
  </si>
  <si>
    <t>Jízdní potrubí plastové - vnější průměr 160 mm, tloušťka stěny 3.2 mm, včetně spojek, šedé</t>
  </si>
  <si>
    <t>Pol770</t>
  </si>
  <si>
    <t>Jízdní oblouky plastové - vnější průměr 160 mm, tloušťka stěny 3.2 mm, poloměr oblouku min. 800 mm, včetně spojek, šedé</t>
  </si>
  <si>
    <t>Pol771</t>
  </si>
  <si>
    <t>Jízdní oblouky plastové - vnější průměr 160 mm, tloušťka stěny 3.2 mm, poloměr oblouku min. 1200 mm, včetně spojek, šedé</t>
  </si>
  <si>
    <t>Pol772</t>
  </si>
  <si>
    <t>Jízdní potrubí plastové - vnější průměr 160 mm, tloušťka stěny 3.2 mm, včetně spojek, průhledné</t>
  </si>
  <si>
    <t>Pol773</t>
  </si>
  <si>
    <t>Jízdní oblouky plastové - vnější průměr 160 mm, tloušťka stěny 3.2 mm, poloměr oblouku min. 800 mm, včetně spojek, průhledné</t>
  </si>
  <si>
    <t>Pol774</t>
  </si>
  <si>
    <t>Chránící potrubí včetně souvisejícího příslušenství - prům. min. 250mm, kruhová tuhost min. SN12</t>
  </si>
  <si>
    <t>Pol775</t>
  </si>
  <si>
    <t>Chránící oblouky včetně souvisejícího příslušenství - prům. min. 250mm</t>
  </si>
  <si>
    <t>Pol776</t>
  </si>
  <si>
    <t>Vystřeďovací kroužky pro vystředění jízdního potrubí v chránícím potrubí</t>
  </si>
  <si>
    <t>Pol777</t>
  </si>
  <si>
    <t>Spojky potrubí pro chránicí potrubí prům. 250mm</t>
  </si>
  <si>
    <t>Pol778</t>
  </si>
  <si>
    <t>Kabelová chránička pro uložení kabelu (systémového/optického) do země/výkopu, průměr min. 40mm, typ HDPE</t>
  </si>
  <si>
    <t>Pol779</t>
  </si>
  <si>
    <t>Vzduchové oblouky 110 mm</t>
  </si>
  <si>
    <t>Pol780</t>
  </si>
  <si>
    <t>Funkční zkouška průjezdnosti a těsnosti tras jízdního potrubí</t>
  </si>
  <si>
    <t>Pol781</t>
  </si>
  <si>
    <t>Montážní a instalační materiál pro kotvení a montáž trasy potrubí (objímky, kabelové stahovací pásky, lepidlo, butyl-kaučuková páska, závitové tyče, mazadla, čističe, rozpouštědla)</t>
  </si>
  <si>
    <t>D.2.12.08</t>
  </si>
  <si>
    <t>POŽÁRNĚ - BEZPEČNOSTNÍ ŘEŠENÍ</t>
  </si>
  <si>
    <t>Pol782</t>
  </si>
  <si>
    <t>Protipožární manžety EI 120 - na DN 160mm</t>
  </si>
  <si>
    <t>Pol783</t>
  </si>
  <si>
    <t>Protipožární zajištění prostupu potrubí mezi požárními úseky (protipožární tmel, vata, nátěr, ID štítek)</t>
  </si>
  <si>
    <t>Pol784</t>
  </si>
  <si>
    <t>Protipožární zajištění prostupu kabelu mezi požárními úseky (protipožární tmel, vata, nátěr, ID štítek)</t>
  </si>
  <si>
    <t>Pol785</t>
  </si>
  <si>
    <t>Dokumentace protipožárních prostupů (soupis, označení, fotodokumentace)</t>
  </si>
  <si>
    <t>Pol786</t>
  </si>
  <si>
    <t>Montážní a instalační materiál pro kotvení protipožárního systému</t>
  </si>
  <si>
    <t>D.2.12.09</t>
  </si>
  <si>
    <t>PRŮBĚH REALIZACE, TESTOVÁNÍ A UVEDENÍ DO PROVOZU</t>
  </si>
  <si>
    <t>Pol787</t>
  </si>
  <si>
    <t>Parametrování a spuštění systému autorizovaným dodavatelem, naprogramování dle požadavků zákazníka</t>
  </si>
  <si>
    <t>Pol788</t>
  </si>
  <si>
    <t>Individuální zkoušky včetně provádění potřebných měření, zajištění atestů a revizí za účelem prokázání kvality a funkčnosti díla. Provádění a výsledek zkoušek bude zachycován v zápisech. O ukončení individuálních zkoušek bude sepsán závěrečný protokol s celkovým vyhodnocením celého díla.</t>
  </si>
  <si>
    <t>Pol789</t>
  </si>
  <si>
    <t>Autorizované školení obsluhy a údržby (včetně požadované dokumentace)</t>
  </si>
  <si>
    <t>Pol790</t>
  </si>
  <si>
    <t>Zařízení staveniště - náklady na bezpečné skladování materiálu, sociální zařízení pro techniky, pojištění po dobu realizace</t>
  </si>
  <si>
    <t>Pol791</t>
  </si>
  <si>
    <t>Manipulační technika - montážní plošiny, zvedací mechanizace pro ukládání potrubí do země, manipulační technika pro rozvoz materiálu v areálu nemocnice</t>
  </si>
  <si>
    <t>Pol792</t>
  </si>
  <si>
    <t>Ekologická likvidace a odvoz odpadů</t>
  </si>
  <si>
    <t>Pol793</t>
  </si>
  <si>
    <t>Projektová dokumentace skutečného stavu v tištěné i digitální podobě na CD</t>
  </si>
  <si>
    <t>paré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</si>
  <si>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</si>
  <si>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</si>
  <si>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1457484558</t>
  </si>
  <si>
    <t>https://podminky.urs.cz/item/CS_URS_2024_01/113107523</t>
  </si>
  <si>
    <t>k OV36</t>
  </si>
  <si>
    <t>47,5</t>
  </si>
  <si>
    <t>113107543</t>
  </si>
  <si>
    <t>Odstranění podkladů nebo krytů při překopech inženýrských sítí s přemístěním hmot na skládku ve vzdálenosti do 3 m nebo s naložením na dopravní prostředek strojně plochy jednotlivě přes 15 m2 živičných, o tl. vrstvy přes 100 do 150 mm</t>
  </si>
  <si>
    <t>1092463389</t>
  </si>
  <si>
    <t>https://podminky.urs.cz/item/CS_URS_2024_01/113107543</t>
  </si>
  <si>
    <t>113202111</t>
  </si>
  <si>
    <t>Vytrhání obrub s vybouráním lože, s přemístěním hmot na skládku na vzdálenost do 3 m nebo s naložením na dopravní prostředek z krajníků nebo obrubníků stojatých</t>
  </si>
  <si>
    <t>-1573122904</t>
  </si>
  <si>
    <t>https://podminky.urs.cz/item/CS_URS_2024_01/113202111</t>
  </si>
  <si>
    <t>viz OV36</t>
  </si>
  <si>
    <t>10,0</t>
  </si>
  <si>
    <t>121151124</t>
  </si>
  <si>
    <t>Sejmutí ornice strojně při souvislé ploše přes 500 m2, tl. vrstvy přes 200 do 250 mm</t>
  </si>
  <si>
    <t>2086056953</t>
  </si>
  <si>
    <t>https://podminky.urs.cz/item/CS_URS_2024_01/121151124</t>
  </si>
  <si>
    <t>Poznámka k položce:_x000D_
s přemístěním a ponecháním na pozemku pro konečné úpravy</t>
  </si>
  <si>
    <t>85,0</t>
  </si>
  <si>
    <t>132251254</t>
  </si>
  <si>
    <t>Hloubení nezapažených rýh šířky přes 800 do 2 000 mm strojně s urovnáním dna do předepsaného profilu a spádu v hornině třídy těžitelnosti I skupiny 3 přes 100 do 500 m3</t>
  </si>
  <si>
    <t>48554731</t>
  </si>
  <si>
    <t>https://podminky.urs.cz/item/CS_URS_2024_01/132251254</t>
  </si>
  <si>
    <t>pod komunikací</t>
  </si>
  <si>
    <t>1,4*1,25*38,0</t>
  </si>
  <si>
    <t>v terénu</t>
  </si>
  <si>
    <t>106,0-13,0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</si>
  <si>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</si>
  <si>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</si>
  <si>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1645047650</t>
  </si>
  <si>
    <t>https://podminky.urs.cz/item/CS_URS_2024_01/162351103</t>
  </si>
  <si>
    <t>na mezideponii a zpět pro zásyp</t>
  </si>
  <si>
    <t>OV36</t>
  </si>
  <si>
    <t>ornice</t>
  </si>
  <si>
    <t>13,0*2</t>
  </si>
  <si>
    <t>zemina</t>
  </si>
  <si>
    <t>159,5*2</t>
  </si>
  <si>
    <t>167151111</t>
  </si>
  <si>
    <t>Nakládání, skládání a překládání neulehlého výkopku nebo sypaniny strojně nakládání, množství přes 100 m3, z hornin třídy těžitelnosti I, skupiny 1 až 3</t>
  </si>
  <si>
    <t>-1994398026</t>
  </si>
  <si>
    <t>https://podminky.urs.cz/item/CS_URS_2024_01/167151111</t>
  </si>
  <si>
    <t>z mezidepomie pro zpětné zásypy zeminou a urovnání ornice</t>
  </si>
  <si>
    <t>13,0</t>
  </si>
  <si>
    <t>159,5</t>
  </si>
  <si>
    <t>171251201</t>
  </si>
  <si>
    <t>Uložení sypaniny na skládky nebo meziskládky bez hutnění s upravením uložené sypaniny do předepsaného tvaru</t>
  </si>
  <si>
    <t>402322267</t>
  </si>
  <si>
    <t>https://podminky.urs.cz/item/CS_URS_2024_01/171251201</t>
  </si>
  <si>
    <t>mezideponie OV36</t>
  </si>
  <si>
    <t>174151101</t>
  </si>
  <si>
    <t>Zásyp sypaninou z jakékoliv horniny strojně s uložením výkopku ve vrstvách se zhutněním jam, šachet, rýh nebo kolem objektů v těchto vykopávkách</t>
  </si>
  <si>
    <t>208197447</t>
  </si>
  <si>
    <t>https://podminky.urs.cz/item/CS_URS_2024_01/174151101</t>
  </si>
  <si>
    <t>viz výkopek</t>
  </si>
  <si>
    <t>181311104</t>
  </si>
  <si>
    <t>Rozprostření a urovnání ornice v rovině nebo ve svahu sklonu do 1:5 ručně při souvislé ploše, tl. vrstvy přes 200 do 250 mm</t>
  </si>
  <si>
    <t>-3363658</t>
  </si>
  <si>
    <t>https://podminky.urs.cz/item/CS_URS_2024_01/181311104</t>
  </si>
  <si>
    <t>181411131</t>
  </si>
  <si>
    <t>Založení trávníku na půdě předem připravené plochy do 1000 m2 výsevem včetně utažení parkového v rovině nebo na svahu do 1:5</t>
  </si>
  <si>
    <t>492316306</t>
  </si>
  <si>
    <t>https://podminky.urs.cz/item/CS_URS_2023_02/181411131</t>
  </si>
  <si>
    <t>00572410</t>
  </si>
  <si>
    <t>osivo směs travní parková</t>
  </si>
  <si>
    <t>597604623</t>
  </si>
  <si>
    <t>85*0,03</t>
  </si>
  <si>
    <t>Komunikace pozemní</t>
  </si>
  <si>
    <t>566901233</t>
  </si>
  <si>
    <t>Vyspravení podkladu po překopech inženýrských sítí plochy přes 15 m2 s rozprostřením a zhutněním štěrkodrtí tl. 200 mm</t>
  </si>
  <si>
    <t>857563512</t>
  </si>
  <si>
    <t>https://podminky.urs.cz/item/CS_URS_2024_01/566901233</t>
  </si>
  <si>
    <t>celý oddíl 5 k OV36</t>
  </si>
  <si>
    <t>566901272</t>
  </si>
  <si>
    <t>Vyspravení podkladu po překopech inženýrských sítí plochy přes 15 m2 s rozprostřením a zhutněním směsí zpevněnou cementem SC C 20/25 (PB I) tl. 150 mm</t>
  </si>
  <si>
    <t>-1945314274</t>
  </si>
  <si>
    <t>https://podminky.urs.cz/item/CS_URS_2024_01/566901272</t>
  </si>
  <si>
    <t>572331111</t>
  </si>
  <si>
    <t>Vyspravení krytu komunikací po překopech inženýrských sítí plochy přes 15 m2 živičnou směsí z kameniva těženého nebo ze štěrkopísku obaleného asfaltem po zhutnění tl. přes 20 do 50 mm</t>
  </si>
  <si>
    <t>1497135290</t>
  </si>
  <si>
    <t>https://podminky.urs.cz/item/CS_URS_2024_01/572331111</t>
  </si>
  <si>
    <t>572361112</t>
  </si>
  <si>
    <t>Vyspravení krytu komunikací po překopech inženýrských sítí plochy přes 15 m2 asfaltovou směsí aplikovanou za studena, po zhutnění tl. přes 40 do 60 mm</t>
  </si>
  <si>
    <t>-1341529406</t>
  </si>
  <si>
    <t>https://podminky.urs.cz/item/CS_URS_2024_01/572361112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</si>
  <si>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</si>
  <si>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</si>
  <si>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-526754191</t>
  </si>
  <si>
    <t>https://podminky.urs.cz/item/CS_URS_2024_01/916131213</t>
  </si>
  <si>
    <t>59217034</t>
  </si>
  <si>
    <t>obrubník silniční betonový 1000x150x300mm</t>
  </si>
  <si>
    <t>-496612748</t>
  </si>
  <si>
    <t>přesný typ dle původního</t>
  </si>
  <si>
    <t>10,0*1,1</t>
  </si>
  <si>
    <t>919735113</t>
  </si>
  <si>
    <t>Řezání stávajícího živičného krytu nebo podkladu hloubky přes 100 do 150 mm</t>
  </si>
  <si>
    <t>754005321</t>
  </si>
  <si>
    <t>https://podminky.urs.cz/item/CS_URS_2024_01/919735113</t>
  </si>
  <si>
    <t>38,0*2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</si>
  <si>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</si>
  <si>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</si>
  <si>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</si>
  <si>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</si>
  <si>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763410927</t>
  </si>
  <si>
    <t>https://podminky.urs.cz/item/CS_URS_2024_01/997221551</t>
  </si>
  <si>
    <t>997221559</t>
  </si>
  <si>
    <t>Vodorovná doprava suti bez naložení, ale se složením a s hrubým urovnáním Příplatek k ceně za každý další započatý 1 km přes 1 km</t>
  </si>
  <si>
    <t>288945423</t>
  </si>
  <si>
    <t>https://podminky.urs.cz/item/CS_URS_2024_01/997221559</t>
  </si>
  <si>
    <t>37,96*19 'Přepočtené koeficientem množství</t>
  </si>
  <si>
    <t>997221615</t>
  </si>
  <si>
    <t>Poplatek za uložení stavebního odpadu na skládce (skládkovné) z prostého betonu zatříděného do Katalogu odpadů pod kódem 17 01 01</t>
  </si>
  <si>
    <t>-2034806080</t>
  </si>
  <si>
    <t>https://podminky.urs.cz/item/CS_URS_2024_01/997221615</t>
  </si>
  <si>
    <t>viz suť obrubníků</t>
  </si>
  <si>
    <t>2,05</t>
  </si>
  <si>
    <t>997221645</t>
  </si>
  <si>
    <t>Poplatek za uložení stavebního odpadu na skládce (skládkovné) asfaltového bez obsahu dehtu zatříděného do Katalogu odpadů pod kódem 17 03 02</t>
  </si>
  <si>
    <t>482582693</t>
  </si>
  <si>
    <t>https://podminky.urs.cz/item/CS_URS_2024_01/997221645</t>
  </si>
  <si>
    <t>viz suť asfaltu</t>
  </si>
  <si>
    <t>15,01</t>
  </si>
  <si>
    <t>997221655</t>
  </si>
  <si>
    <t>Poplatek za uložení stavebního odpadu na skládce (skládkovné) zeminy a kamení zatříděného do Katalogu odpadů pod kódem 17 05 04</t>
  </si>
  <si>
    <t>732187872</t>
  </si>
  <si>
    <t>https://podminky.urs.cz/item/CS_URS_2024_01/997221655</t>
  </si>
  <si>
    <t>37,96-2,05-15,01</t>
  </si>
  <si>
    <t>998225111</t>
  </si>
  <si>
    <t>Přesun hmot pro komunikace s krytem z kameniva, monolitickým betonovým nebo živičným dopravní vzdálenost do 200 m jakékoliv délky objektu</t>
  </si>
  <si>
    <t>-395958517</t>
  </si>
  <si>
    <t>https://podminky.urs.cz/item/CS_URS_2024_01/998225111</t>
  </si>
  <si>
    <t>VRN - Vedlejší rozpočtové náklady</t>
  </si>
  <si>
    <t>VON.1 - Vedlejší a ostatní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</si>
  <si>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</si>
  <si>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</si>
  <si>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</si>
  <si>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</si>
  <si>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</si>
  <si>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</si>
  <si>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VRN1</t>
  </si>
  <si>
    <t>Průzkumné, geodetické a projektové práce</t>
  </si>
  <si>
    <t>012002000</t>
  </si>
  <si>
    <t>Geodetické práce</t>
  </si>
  <si>
    <t>1024</t>
  </si>
  <si>
    <t>1971035963</t>
  </si>
  <si>
    <t>https://podminky.urs.cz/item/CS_URS_2024_01/012002000</t>
  </si>
  <si>
    <t>Poznámka k položce:_x000D_
vytyčení stavby, vytyčení stávajících inženýrských sítí (ve vlastnictví FNOL i cizí sítě, geometrické zaměření zhotovené stavby)</t>
  </si>
  <si>
    <t>013244000</t>
  </si>
  <si>
    <t>Dokumentace pro provádění stavby</t>
  </si>
  <si>
    <t>1393033290</t>
  </si>
  <si>
    <t>https://podminky.urs.cz/item/CS_URS_2024_01/013244000</t>
  </si>
  <si>
    <t>výrobní a dílenská dokumentace, kladečské plány</t>
  </si>
  <si>
    <t>013254000</t>
  </si>
  <si>
    <t>Dokumentace skutečného provedení stavby</t>
  </si>
  <si>
    <t>-1973810307</t>
  </si>
  <si>
    <t>https://podminky.urs.cz/item/CS_URS_2024_01/013254000</t>
  </si>
  <si>
    <t>Poznámka k položce:_x000D_
stavební i profesní část, venkovní sítě a přípojky, komunikace a chodníky</t>
  </si>
  <si>
    <t>013274000</t>
  </si>
  <si>
    <t>Pasportizace objektu před započetím prací</t>
  </si>
  <si>
    <t>1112493381</t>
  </si>
  <si>
    <t>https://podminky.urs.cz/item/CS_URS_2024_01/013274000</t>
  </si>
  <si>
    <t>Poznámka k položce:_x000D_
Pasportizace území stavby a jejího okolí před zahájením výstavby, zajištění fotodokumentace stávajícího stavu, pasport stavbou dotčených stávajících budov a komunikací</t>
  </si>
  <si>
    <t>013294000</t>
  </si>
  <si>
    <t>Ostatní dokumentace</t>
  </si>
  <si>
    <t>-541645480</t>
  </si>
  <si>
    <t>https://podminky.urs.cz/item/CS_URS_2024_01/013294000</t>
  </si>
  <si>
    <t>Poznámka k položce:_x000D_
Vypracování projektu POV a harmonogramu výstavby</t>
  </si>
  <si>
    <t>-1482931660</t>
  </si>
  <si>
    <t>Poznámka k položce:_x000D_
Vypracování dokumentace zdolávání požáru (DZP) před uvedením technologického zařízení FVE do provozu</t>
  </si>
  <si>
    <t>VRN.R10</t>
  </si>
  <si>
    <t xml:space="preserve">BIM č.1 </t>
  </si>
  <si>
    <t>830130161</t>
  </si>
  <si>
    <t>Poznámka k položce:_x000D_
vypracování informačního modelu stavby dle zadání BEP definovaný dokumenty v příloze č. 10 SOD (BIM protokol, BEP, EIR)</t>
  </si>
  <si>
    <t>VRN.R11</t>
  </si>
  <si>
    <t>BIM č.2</t>
  </si>
  <si>
    <t>1708124354</t>
  </si>
  <si>
    <t>Poznámka k položce:_x000D_
předání informací pro správu a údržbu budovy v CAFM systému dle požadavků definovaných dokumenty v příloze č. 10 SOD (BIM protokol, EIR, BEP)</t>
  </si>
  <si>
    <t>VRN2</t>
  </si>
  <si>
    <t>Příprava staveniště</t>
  </si>
  <si>
    <t>VRN.R1</t>
  </si>
  <si>
    <t>Ochrana stávajících inženýrských sítí na staveništi a zajištění po dobu stavby nebo vlastní přeložky</t>
  </si>
  <si>
    <t>-1244405421</t>
  </si>
  <si>
    <t>VRN3</t>
  </si>
  <si>
    <t>Zařízení staveniště</t>
  </si>
  <si>
    <t>030001000</t>
  </si>
  <si>
    <t>oubor…</t>
  </si>
  <si>
    <t>1882532557</t>
  </si>
  <si>
    <t>https://podminky.urs.cz/item/CS_URS_2024_01/030001000</t>
  </si>
  <si>
    <t>Poznámka k položce:_x000D_
vybudování, provoz po celou dobu výstavby vč. zasedací místonosti pro konání kontrolních dnů,kompletní odstranění po ukončení výstavby, zřízení provizorní vnitro-staveništní komunikace, úpravy vjezdů na staveniště, umožnění provozu stávající budovy parkové údržby a součinnost při její demolici během výstavby</t>
  </si>
  <si>
    <t>m.j. standardní zařízení staveniště zahrnuje také:</t>
  </si>
  <si>
    <t xml:space="preserve">Dočasné staveništní oplocení </t>
  </si>
  <si>
    <t>Příprava plochy pro zařízení staveniště</t>
  </si>
  <si>
    <t>Zpevnění plochy</t>
  </si>
  <si>
    <t>"kompl" 1</t>
  </si>
  <si>
    <t>VRN.04</t>
  </si>
  <si>
    <t>Jeřáb</t>
  </si>
  <si>
    <t>1954397405</t>
  </si>
  <si>
    <t>Poznámka k položce:_x000D_
- zřízení místa a úprava podloží místa ustavení jeřábu, zpracování podkladů je schválení provozu jeřábu s ÚCL, kompletní montáž a následná demontáž jeřábu, provoz jeřábu po celou dobu výstavby_x000D_
Samotný přesun materiálů viz položky ASŘ+SKŘ</t>
  </si>
  <si>
    <t>VRN4</t>
  </si>
  <si>
    <t>Inženýrská činnost</t>
  </si>
  <si>
    <t>044002000</t>
  </si>
  <si>
    <t>-556449634</t>
  </si>
  <si>
    <t>https://podminky.urs.cz/item/CS_URS_2024_01/044002000</t>
  </si>
  <si>
    <t>Poznámka k položce:_x000D_
Zkoušky a revize - veškeré náklady zhotovitele související s prováděním zkoušek a revizí dle platné legislativy, SOD, projektové dokumentace nebo stanovisek DOSS, které jsou pro provedení díla nezbytné a které nejsou obsaženy v seznamu prací nebo v projektové dokumentaci</t>
  </si>
  <si>
    <t>045002000</t>
  </si>
  <si>
    <t>Kompletační a koordinační činnost</t>
  </si>
  <si>
    <t>785054752</t>
  </si>
  <si>
    <t>https://podminky.urs.cz/item/CS_URS_2024_01/045002000</t>
  </si>
  <si>
    <t>Poznámka k položce:_x000D_
zpracování provozních řádů obsluhy, návodů k použití, obeznámení a proškolení profesních techniků objednatele a zástupců uživatele (klinik) s jednotlivými dodanými technologiemi a zařízeními</t>
  </si>
  <si>
    <t>VRN.R7</t>
  </si>
  <si>
    <t xml:space="preserve">Stavební a funkční zkoušky </t>
  </si>
  <si>
    <t>-1238406943</t>
  </si>
  <si>
    <t>Poznámka k položce:_x000D_
kompletní měření umělého osvětlení, hluku stacionárních zdrojů a vyhodnocení expozice chemickými škodlivinami, rozbory vzorků vody vše dle stanoviska KHS (KHSOC/30487/2023/OC/EPID), provedení koordinační funkční zkouška PBZ včetně vypracování přehledové matice o provedení dílčích funkčních zkoušek</t>
  </si>
  <si>
    <t>VRN6</t>
  </si>
  <si>
    <t>Územní vlivy</t>
  </si>
  <si>
    <t>061002000</t>
  </si>
  <si>
    <t>Vliv klimatických podmínek</t>
  </si>
  <si>
    <t>1620973964</t>
  </si>
  <si>
    <t>https://podminky.urs.cz/item/CS_URS_2024_01/061002000</t>
  </si>
  <si>
    <t>Poznámka k položce:_x000D_
m.j. ochrana obnažených svahů proti dešťům a následným sesuvům, čerpání srážkové nebo podzemní vody včetně stočného</t>
  </si>
  <si>
    <t>dočasná ochrana konstrukcí a materiálu před nepřízní počasí</t>
  </si>
  <si>
    <t>VRN.R3</t>
  </si>
  <si>
    <t>Dočasná dopravní opatření</t>
  </si>
  <si>
    <t>332437905</t>
  </si>
  <si>
    <t>Poznámka k položce:_x000D_
 (svislé popř. vodorovné značení) stavbou omezených komunikací a chodníků, úklid znečištěných komunikací mechanizací stavby, protiprašná dočasná opatření</t>
  </si>
  <si>
    <t>VRN9</t>
  </si>
  <si>
    <t>Ostatní náklady</t>
  </si>
  <si>
    <t>091504000</t>
  </si>
  <si>
    <t>Náklady související s publikační činností</t>
  </si>
  <si>
    <t>-1975136579</t>
  </si>
  <si>
    <t>https://podminky.urs.cz/item/CS_URS_2024_01/091504000</t>
  </si>
  <si>
    <t>dotační tituly, štítky, vývěsky</t>
  </si>
  <si>
    <t>092103001</t>
  </si>
  <si>
    <t>Náklady na zkušební provoz</t>
  </si>
  <si>
    <t>627715741</t>
  </si>
  <si>
    <t>https://podminky.urs.cz/item/CS_URS_2024_01/092103001</t>
  </si>
  <si>
    <t>Poznámka k položce:_x000D_
provádění servisních úkonů, zásahů či úprav, účast a součinnost zhotovitele po celou dobu trvání zkušebního provozu do momentu předání díla k trvalému užívání a vydání kolaudačního souhlasu</t>
  </si>
  <si>
    <t>VRN.R2</t>
  </si>
  <si>
    <t>Uvedení stávajících ploch dotčených činností zhotovitele do původního stavu včetně případného zatravnění</t>
  </si>
  <si>
    <t>1117360300</t>
  </si>
  <si>
    <t>VRN.R5</t>
  </si>
  <si>
    <t>Bezpečnostní a hygienická opatření na staveništi</t>
  </si>
  <si>
    <t>-397306730</t>
  </si>
  <si>
    <t>Poznámka k položce:_x000D_
 i v souvislosti s omezením provozu sousedních budov bezprostředně sousedící se stavbou</t>
  </si>
  <si>
    <t>VRN.R6</t>
  </si>
  <si>
    <t>Účast zhotovitele</t>
  </si>
  <si>
    <t>-2070270674</t>
  </si>
  <si>
    <t>Poznámka k položce:_x000D_
na kontrolních dnech a prohlídkách, zkouškách, předání a převzetí díla nebo jeho částí, kolaudaci stavby včetně koordinační a kompletační činnosti podkladů celé stavby</t>
  </si>
  <si>
    <t>VRN.R8</t>
  </si>
  <si>
    <t>Blower door test</t>
  </si>
  <si>
    <t>1206510861</t>
  </si>
  <si>
    <t>VRN.R9</t>
  </si>
  <si>
    <t>Fotodokumentace</t>
  </si>
  <si>
    <t>282642932</t>
  </si>
  <si>
    <t>Poznámka k položce:_x000D_
celkového průběhu výstavby (měsíčně odesílána investorovi), včetně zajištění fotodokumentace veškerých konstrukcí, které budou v průběhu výstavby skryty nebo zakryty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</si>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</sst>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3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vertical="center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5" fillId="0" borderId="26" xfId="0" applyFont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49" fontId="44" fillId="0" borderId="0" xfId="0" applyNumberFormat="1" applyFont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46" fillId="0" borderId="28" xfId="0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1" fillId="0" borderId="0" xfId="0" applyFont="1" applyAlignment="1">
      <alignment vertical="top"/>
    </xf>
    <xf numFmtId="0" fontId="41" fillId="0" borderId="23" xfId="0" applyFont="1" applyBorder="1" applyAlignment="1">
      <alignment horizontal="left" vertical="center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43" fillId="0" borderId="28" xfId="0" applyFont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5" fillId="0" borderId="26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7" fillId="0" borderId="26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5" fillId="0" borderId="2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5" fillId="0" borderId="30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45" fillId="0" borderId="29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7" fillId="0" borderId="28" xfId="0" applyFont="1" applyBorder="1" applyAlignment="1">
      <alignment vertical="center"/>
    </xf>
    <xf numFmtId="0" fontId="43" fillId="0" borderId="28" xfId="0" applyFont="1" applyBorder="1" applyAlignment="1">
      <alignment vertical="center"/>
    </xf>
    <xf numFmtId="0" fontId="44" fillId="0" borderId="0" xfId="0" applyFont="1" applyAlignment="1">
      <alignment vertical="top"/>
    </xf>
    <xf numFmtId="49" fontId="44" fillId="0" borderId="0" xfId="0" applyNumberFormat="1" applyFont="1" applyAlignment="1">
      <alignment horizontal="left" vertical="center"/>
    </xf>
    <xf numFmtId="0" fontId="0" fillId="0" borderId="28" xfId="0" applyBorder="1" applyAlignment="1">
      <alignment vertical="top"/>
    </xf>
    <xf numFmtId="0" fontId="43" fillId="0" borderId="28" xfId="0" applyFont="1" applyBorder="1" applyAlignment="1">
      <alignment horizontal="left"/>
    </xf>
    <xf numFmtId="0" fontId="47" fillId="0" borderId="28" xfId="0" applyFont="1" applyBorder="1"/>
    <xf numFmtId="0" fontId="41" fillId="0" borderId="26" xfId="0" applyFont="1" applyBorder="1" applyAlignment="1">
      <alignment vertical="top"/>
    </xf>
    <xf numFmtId="0" fontId="41" fillId="0" borderId="27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0" fillId="0" borderId="0" xfId="0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2" fillId="4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0" xfId="0" applyFont="1" applyAlignment="1">
      <alignment horizontal="left" vertical="center" wrapText="1"/>
    </xf>
    <xf numFmtId="0" fontId="43" fillId="0" borderId="28" xfId="0" applyFont="1" applyBorder="1" applyAlignment="1">
      <alignment horizontal="left" wrapText="1"/>
    </xf>
    <xf numFmtId="0" fontId="42" fillId="0" borderId="0" xfId="0" applyFont="1" applyAlignment="1">
      <alignment horizontal="center" vertical="center" wrapText="1"/>
    </xf>
    <xf numFmtId="49" fontId="44" fillId="0" borderId="0" xfId="0" applyNumberFormat="1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3" fillId="0" borderId="28" xfId="0" applyFont="1" applyBorder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51201" TargetMode="External"/><Relationship Id="rId13" Type="http://schemas.openxmlformats.org/officeDocument/2006/relationships/hyperlink" Target="https://podminky.urs.cz/item/CS_URS_2024_01/566901272" TargetMode="External"/><Relationship Id="rId18" Type="http://schemas.openxmlformats.org/officeDocument/2006/relationships/hyperlink" Target="https://podminky.urs.cz/item/CS_URS_2024_01/997221551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997221645" TargetMode="External"/><Relationship Id="rId7" Type="http://schemas.openxmlformats.org/officeDocument/2006/relationships/hyperlink" Target="https://podminky.urs.cz/item/CS_URS_2024_01/167151111" TargetMode="External"/><Relationship Id="rId12" Type="http://schemas.openxmlformats.org/officeDocument/2006/relationships/hyperlink" Target="https://podminky.urs.cz/item/CS_URS_2024_01/566901233" TargetMode="External"/><Relationship Id="rId17" Type="http://schemas.openxmlformats.org/officeDocument/2006/relationships/hyperlink" Target="https://podminky.urs.cz/item/CS_URS_2024_01/919735113" TargetMode="External"/><Relationship Id="rId2" Type="http://schemas.openxmlformats.org/officeDocument/2006/relationships/hyperlink" Target="https://podminky.urs.cz/item/CS_URS_2024_01/113107543" TargetMode="External"/><Relationship Id="rId16" Type="http://schemas.openxmlformats.org/officeDocument/2006/relationships/hyperlink" Target="https://podminky.urs.cz/item/CS_URS_2024_01/916131213" TargetMode="External"/><Relationship Id="rId20" Type="http://schemas.openxmlformats.org/officeDocument/2006/relationships/hyperlink" Target="https://podminky.urs.cz/item/CS_URS_2024_01/997221615" TargetMode="External"/><Relationship Id="rId1" Type="http://schemas.openxmlformats.org/officeDocument/2006/relationships/hyperlink" Target="https://podminky.urs.cz/item/CS_URS_2024_01/113107523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3_02/181411131" TargetMode="External"/><Relationship Id="rId24" Type="http://schemas.openxmlformats.org/officeDocument/2006/relationships/drawing" Target="../drawings/drawing19.xml"/><Relationship Id="rId5" Type="http://schemas.openxmlformats.org/officeDocument/2006/relationships/hyperlink" Target="https://podminky.urs.cz/item/CS_URS_2024_01/132251254" TargetMode="External"/><Relationship Id="rId15" Type="http://schemas.openxmlformats.org/officeDocument/2006/relationships/hyperlink" Target="https://podminky.urs.cz/item/CS_URS_2024_01/572361112" TargetMode="External"/><Relationship Id="rId23" Type="http://schemas.openxmlformats.org/officeDocument/2006/relationships/hyperlink" Target="https://podminky.urs.cz/item/CS_URS_2024_01/998225111" TargetMode="External"/><Relationship Id="rId10" Type="http://schemas.openxmlformats.org/officeDocument/2006/relationships/hyperlink" Target="https://podminky.urs.cz/item/CS_URS_2024_01/181311104" TargetMode="External"/><Relationship Id="rId19" Type="http://schemas.openxmlformats.org/officeDocument/2006/relationships/hyperlink" Target="https://podminky.urs.cz/item/CS_URS_2024_01/997221559" TargetMode="External"/><Relationship Id="rId4" Type="http://schemas.openxmlformats.org/officeDocument/2006/relationships/hyperlink" Target="https://podminky.urs.cz/item/CS_URS_2024_01/121151124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572331111" TargetMode="External"/><Relationship Id="rId22" Type="http://schemas.openxmlformats.org/officeDocument/2006/relationships/hyperlink" Target="https://podminky.urs.cz/item/CS_URS_2024_01/99722165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274351122" TargetMode="External"/><Relationship Id="rId13" Type="http://schemas.openxmlformats.org/officeDocument/2006/relationships/hyperlink" Target="https://podminky.urs.cz/item/CS_URS_2024_01/279361821" TargetMode="External"/><Relationship Id="rId18" Type="http://schemas.openxmlformats.org/officeDocument/2006/relationships/hyperlink" Target="https://podminky.urs.cz/item/CS_URS_2024_01/380361006" TargetMode="External"/><Relationship Id="rId26" Type="http://schemas.openxmlformats.org/officeDocument/2006/relationships/hyperlink" Target="https://podminky.urs.cz/item/CS_URS_2024_01/916231213" TargetMode="External"/><Relationship Id="rId3" Type="http://schemas.openxmlformats.org/officeDocument/2006/relationships/hyperlink" Target="https://podminky.urs.cz/item/CS_URS_2024_01/273351121" TargetMode="External"/><Relationship Id="rId21" Type="http://schemas.openxmlformats.org/officeDocument/2006/relationships/hyperlink" Target="https://podminky.urs.cz/item/CS_URS_2024_01/430362021" TargetMode="External"/><Relationship Id="rId7" Type="http://schemas.openxmlformats.org/officeDocument/2006/relationships/hyperlink" Target="https://podminky.urs.cz/item/CS_URS_2024_01/274351121" TargetMode="External"/><Relationship Id="rId12" Type="http://schemas.openxmlformats.org/officeDocument/2006/relationships/hyperlink" Target="https://podminky.urs.cz/item/CS_URS_2024_01/311351911" TargetMode="External"/><Relationship Id="rId17" Type="http://schemas.openxmlformats.org/officeDocument/2006/relationships/hyperlink" Target="https://podminky.urs.cz/item/CS_URS_2024_01/380356232" TargetMode="External"/><Relationship Id="rId25" Type="http://schemas.openxmlformats.org/officeDocument/2006/relationships/hyperlink" Target="https://podminky.urs.cz/item/CS_URS_2024_01/434351142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80356231" TargetMode="External"/><Relationship Id="rId20" Type="http://schemas.openxmlformats.org/officeDocument/2006/relationships/hyperlink" Target="https://podminky.urs.cz/item/CS_URS_2024_01/430321616" TargetMode="External"/><Relationship Id="rId29" Type="http://schemas.openxmlformats.org/officeDocument/2006/relationships/hyperlink" Target="https://podminky.urs.cz/item/CS_URS_2024_01/998777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4321611" TargetMode="External"/><Relationship Id="rId11" Type="http://schemas.openxmlformats.org/officeDocument/2006/relationships/hyperlink" Target="https://podminky.urs.cz/item/CS_URS_2024_01/279351122" TargetMode="External"/><Relationship Id="rId24" Type="http://schemas.openxmlformats.org/officeDocument/2006/relationships/hyperlink" Target="https://podminky.urs.cz/item/CS_URS_2024_01/434351141" TargetMode="External"/><Relationship Id="rId5" Type="http://schemas.openxmlformats.org/officeDocument/2006/relationships/hyperlink" Target="https://podminky.urs.cz/item/CS_URS_2024_01/274313511" TargetMode="External"/><Relationship Id="rId15" Type="http://schemas.openxmlformats.org/officeDocument/2006/relationships/hyperlink" Target="https://podminky.urs.cz/item/CS_URS_2024_01/380326342" TargetMode="External"/><Relationship Id="rId23" Type="http://schemas.openxmlformats.org/officeDocument/2006/relationships/hyperlink" Target="https://podminky.urs.cz/item/CS_URS_2024_01/431351122" TargetMode="External"/><Relationship Id="rId28" Type="http://schemas.openxmlformats.org/officeDocument/2006/relationships/hyperlink" Target="https://podminky.urs.cz/item/CS_URS_2024_01/777612209" TargetMode="External"/><Relationship Id="rId10" Type="http://schemas.openxmlformats.org/officeDocument/2006/relationships/hyperlink" Target="https://podminky.urs.cz/item/CS_URS_2024_01/279351121" TargetMode="External"/><Relationship Id="rId19" Type="http://schemas.openxmlformats.org/officeDocument/2006/relationships/hyperlink" Target="https://podminky.urs.cz/item/CS_URS_2024_01/953333121" TargetMode="External"/><Relationship Id="rId4" Type="http://schemas.openxmlformats.org/officeDocument/2006/relationships/hyperlink" Target="https://podminky.urs.cz/item/CS_URS_2024_01/273351122" TargetMode="External"/><Relationship Id="rId9" Type="http://schemas.openxmlformats.org/officeDocument/2006/relationships/hyperlink" Target="https://podminky.urs.cz/item/CS_URS_2024_01/279322512" TargetMode="External"/><Relationship Id="rId14" Type="http://schemas.openxmlformats.org/officeDocument/2006/relationships/hyperlink" Target="https://podminky.urs.cz/item/CS_URS_2024_01/631311122" TargetMode="External"/><Relationship Id="rId22" Type="http://schemas.openxmlformats.org/officeDocument/2006/relationships/hyperlink" Target="https://podminky.urs.cz/item/CS_URS_2024_01/431351121" TargetMode="External"/><Relationship Id="rId27" Type="http://schemas.openxmlformats.org/officeDocument/2006/relationships/hyperlink" Target="https://podminky.urs.cz/item/CS_URS_2024_01/998142251" TargetMode="External"/><Relationship Id="rId30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44002000" TargetMode="External"/><Relationship Id="rId13" Type="http://schemas.openxmlformats.org/officeDocument/2006/relationships/drawing" Target="../drawings/drawing20.xml"/><Relationship Id="rId3" Type="http://schemas.openxmlformats.org/officeDocument/2006/relationships/hyperlink" Target="https://podminky.urs.cz/item/CS_URS_2024_01/013254000" TargetMode="External"/><Relationship Id="rId7" Type="http://schemas.openxmlformats.org/officeDocument/2006/relationships/hyperlink" Target="https://podminky.urs.cz/item/CS_URS_2024_01/030001000" TargetMode="External"/><Relationship Id="rId12" Type="http://schemas.openxmlformats.org/officeDocument/2006/relationships/hyperlink" Target="https://podminky.urs.cz/item/CS_URS_2024_01/092103001" TargetMode="External"/><Relationship Id="rId2" Type="http://schemas.openxmlformats.org/officeDocument/2006/relationships/hyperlink" Target="https://podminky.urs.cz/item/CS_URS_2024_01/013244000" TargetMode="External"/><Relationship Id="rId1" Type="http://schemas.openxmlformats.org/officeDocument/2006/relationships/hyperlink" Target="https://podminky.urs.cz/item/CS_URS_2024_01/012002000" TargetMode="External"/><Relationship Id="rId6" Type="http://schemas.openxmlformats.org/officeDocument/2006/relationships/hyperlink" Target="https://podminky.urs.cz/item/CS_URS_2024_01/013294000" TargetMode="External"/><Relationship Id="rId11" Type="http://schemas.openxmlformats.org/officeDocument/2006/relationships/hyperlink" Target="https://podminky.urs.cz/item/CS_URS_2024_01/091504000" TargetMode="External"/><Relationship Id="rId5" Type="http://schemas.openxmlformats.org/officeDocument/2006/relationships/hyperlink" Target="https://podminky.urs.cz/item/CS_URS_2024_01/013294000" TargetMode="External"/><Relationship Id="rId10" Type="http://schemas.openxmlformats.org/officeDocument/2006/relationships/hyperlink" Target="https://podminky.urs.cz/item/CS_URS_2024_01/061002000" TargetMode="External"/><Relationship Id="rId4" Type="http://schemas.openxmlformats.org/officeDocument/2006/relationships/hyperlink" Target="https://podminky.urs.cz/item/CS_URS_2024_01/013274000" TargetMode="External"/><Relationship Id="rId9" Type="http://schemas.openxmlformats.org/officeDocument/2006/relationships/hyperlink" Target="https://podminky.urs.cz/item/CS_URS_2024_01/045002000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231112212" TargetMode="External"/><Relationship Id="rId18" Type="http://schemas.openxmlformats.org/officeDocument/2006/relationships/hyperlink" Target="https://podminky.urs.cz/item/CS_URS_2024_01/430321616" TargetMode="External"/><Relationship Id="rId26" Type="http://schemas.openxmlformats.org/officeDocument/2006/relationships/hyperlink" Target="https://podminky.urs.cz/item/CS_URS_2024_01/998014211" TargetMode="External"/><Relationship Id="rId39" Type="http://schemas.openxmlformats.org/officeDocument/2006/relationships/hyperlink" Target="https://podminky.urs.cz/item/CS_URS_2024_01/762341275" TargetMode="External"/><Relationship Id="rId21" Type="http://schemas.openxmlformats.org/officeDocument/2006/relationships/hyperlink" Target="https://podminky.urs.cz/item/CS_URS_2024_01/434311115" TargetMode="External"/><Relationship Id="rId34" Type="http://schemas.openxmlformats.org/officeDocument/2006/relationships/hyperlink" Target="https://podminky.urs.cz/item/CS_URS_2024_01/713111121" TargetMode="External"/><Relationship Id="rId42" Type="http://schemas.openxmlformats.org/officeDocument/2006/relationships/hyperlink" Target="https://podminky.urs.cz/item/CS_URS_2024_01/762795000" TargetMode="External"/><Relationship Id="rId47" Type="http://schemas.openxmlformats.org/officeDocument/2006/relationships/hyperlink" Target="https://podminky.urs.cz/item/CS_URS_2024_01/764212683" TargetMode="External"/><Relationship Id="rId50" Type="http://schemas.openxmlformats.org/officeDocument/2006/relationships/hyperlink" Target="https://podminky.urs.cz/item/CS_URS_2024_01/998766101" TargetMode="External"/><Relationship Id="rId55" Type="http://schemas.openxmlformats.org/officeDocument/2006/relationships/hyperlink" Target="https://podminky.urs.cz/item/CS_URS_2024_01/783317101" TargetMode="External"/><Relationship Id="rId7" Type="http://schemas.openxmlformats.org/officeDocument/2006/relationships/hyperlink" Target="https://podminky.urs.cz/item/CS_URS_2024_01/273362021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37171310" TargetMode="External"/><Relationship Id="rId29" Type="http://schemas.openxmlformats.org/officeDocument/2006/relationships/hyperlink" Target="https://podminky.urs.cz/item/CS_URS_2024_01/712363412" TargetMode="External"/><Relationship Id="rId11" Type="http://schemas.openxmlformats.org/officeDocument/2006/relationships/hyperlink" Target="https://podminky.urs.cz/item/CS_URS_2024_01/274361821" TargetMode="External"/><Relationship Id="rId24" Type="http://schemas.openxmlformats.org/officeDocument/2006/relationships/hyperlink" Target="https://podminky.urs.cz/item/CS_URS_2024_01/952901221" TargetMode="External"/><Relationship Id="rId32" Type="http://schemas.openxmlformats.org/officeDocument/2006/relationships/hyperlink" Target="https://podminky.urs.cz/item/CS_URS_2024_01/998712101" TargetMode="External"/><Relationship Id="rId37" Type="http://schemas.openxmlformats.org/officeDocument/2006/relationships/hyperlink" Target="https://podminky.urs.cz/item/CS_URS_2024_01/741110043" TargetMode="External"/><Relationship Id="rId40" Type="http://schemas.openxmlformats.org/officeDocument/2006/relationships/hyperlink" Target="https://podminky.urs.cz/item/CS_URS_2024_01/762395000" TargetMode="External"/><Relationship Id="rId45" Type="http://schemas.openxmlformats.org/officeDocument/2006/relationships/hyperlink" Target="https://podminky.urs.cz/item/CS_URS_2024_01/998763301" TargetMode="External"/><Relationship Id="rId53" Type="http://schemas.openxmlformats.org/officeDocument/2006/relationships/hyperlink" Target="https://podminky.urs.cz/item/CS_URS_2024_01/783301313" TargetMode="External"/><Relationship Id="rId58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273351122" TargetMode="External"/><Relationship Id="rId19" Type="http://schemas.openxmlformats.org/officeDocument/2006/relationships/hyperlink" Target="https://podminky.urs.cz/item/CS_URS_2024_01/431351121" TargetMode="External"/><Relationship Id="rId4" Type="http://schemas.openxmlformats.org/officeDocument/2006/relationships/hyperlink" Target="https://podminky.urs.cz/item/CS_URS_2024_01/273351121" TargetMode="External"/><Relationship Id="rId9" Type="http://schemas.openxmlformats.org/officeDocument/2006/relationships/hyperlink" Target="https://podminky.urs.cz/item/CS_URS_2024_01/274351121" TargetMode="External"/><Relationship Id="rId14" Type="http://schemas.openxmlformats.org/officeDocument/2006/relationships/hyperlink" Target="https://podminky.urs.cz/item/CS_URS_2023_02/231611114" TargetMode="External"/><Relationship Id="rId22" Type="http://schemas.openxmlformats.org/officeDocument/2006/relationships/hyperlink" Target="https://podminky.urs.cz/item/CS_URS_2024_01/434351141" TargetMode="External"/><Relationship Id="rId27" Type="http://schemas.openxmlformats.org/officeDocument/2006/relationships/hyperlink" Target="https://podminky.urs.cz/item/CS_URS_2024_01/712363358" TargetMode="External"/><Relationship Id="rId30" Type="http://schemas.openxmlformats.org/officeDocument/2006/relationships/hyperlink" Target="https://podminky.urs.cz/item/CS_URS_2024_01/712363413" TargetMode="External"/><Relationship Id="rId35" Type="http://schemas.openxmlformats.org/officeDocument/2006/relationships/hyperlink" Target="https://podminky.urs.cz/item/CS_URS_2024_01/713132311" TargetMode="External"/><Relationship Id="rId43" Type="http://schemas.openxmlformats.org/officeDocument/2006/relationships/hyperlink" Target="https://podminky.urs.cz/item/CS_URS_2024_01/763221672" TargetMode="External"/><Relationship Id="rId48" Type="http://schemas.openxmlformats.org/officeDocument/2006/relationships/hyperlink" Target="https://podminky.urs.cz/item/CS_URS_2024_01/998764101" TargetMode="External"/><Relationship Id="rId56" Type="http://schemas.openxmlformats.org/officeDocument/2006/relationships/hyperlink" Target="https://podminky.urs.cz/item/CS_URS_2024_01/783943151" TargetMode="External"/><Relationship Id="rId8" Type="http://schemas.openxmlformats.org/officeDocument/2006/relationships/hyperlink" Target="https://podminky.urs.cz/item/CS_URS_2024_01/274321611" TargetMode="External"/><Relationship Id="rId51" Type="http://schemas.openxmlformats.org/officeDocument/2006/relationships/hyperlink" Target="https://podminky.urs.cz/item/CS_URS_2024_01/998766101" TargetMode="External"/><Relationship Id="rId3" Type="http://schemas.openxmlformats.org/officeDocument/2006/relationships/hyperlink" Target="https://podminky.urs.cz/item/CS_URS_2024_01/631319013" TargetMode="External"/><Relationship Id="rId12" Type="http://schemas.openxmlformats.org/officeDocument/2006/relationships/hyperlink" Target="https://podminky.urs.cz/item/CS_URS_2023_02/226112114" TargetMode="External"/><Relationship Id="rId17" Type="http://schemas.openxmlformats.org/officeDocument/2006/relationships/hyperlink" Target="https://podminky.urs.cz/item/CS_URS_2024_01/444171111" TargetMode="External"/><Relationship Id="rId25" Type="http://schemas.openxmlformats.org/officeDocument/2006/relationships/hyperlink" Target="https://podminky.urs.cz/item/CS_URS_2024_01/949101111" TargetMode="External"/><Relationship Id="rId33" Type="http://schemas.openxmlformats.org/officeDocument/2006/relationships/hyperlink" Target="https://podminky.urs.cz/item/CS_URS_2024_01/713131161" TargetMode="External"/><Relationship Id="rId38" Type="http://schemas.openxmlformats.org/officeDocument/2006/relationships/hyperlink" Target="https://podminky.urs.cz/item/CS_URS_2024_01/762085103" TargetMode="External"/><Relationship Id="rId46" Type="http://schemas.openxmlformats.org/officeDocument/2006/relationships/hyperlink" Target="https://podminky.urs.cz/item/CS_URS_2024_01/764212650" TargetMode="External"/><Relationship Id="rId20" Type="http://schemas.openxmlformats.org/officeDocument/2006/relationships/hyperlink" Target="https://podminky.urs.cz/item/CS_URS_2024_01/431351122" TargetMode="External"/><Relationship Id="rId41" Type="http://schemas.openxmlformats.org/officeDocument/2006/relationships/hyperlink" Target="https://podminky.urs.cz/item/CS_URS_2024_01/762713111" TargetMode="External"/><Relationship Id="rId54" Type="http://schemas.openxmlformats.org/officeDocument/2006/relationships/hyperlink" Target="https://podminky.urs.cz/item/CS_URS_2024_01/783314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3361821" TargetMode="External"/><Relationship Id="rId15" Type="http://schemas.openxmlformats.org/officeDocument/2006/relationships/hyperlink" Target="https://podminky.urs.cz/item/CS_URS_2023_02/239111112" TargetMode="External"/><Relationship Id="rId23" Type="http://schemas.openxmlformats.org/officeDocument/2006/relationships/hyperlink" Target="https://podminky.urs.cz/item/CS_URS_2024_01/434351142" TargetMode="External"/><Relationship Id="rId28" Type="http://schemas.openxmlformats.org/officeDocument/2006/relationships/hyperlink" Target="https://podminky.urs.cz/item/CS_URS_2024_01/712363411" TargetMode="External"/><Relationship Id="rId36" Type="http://schemas.openxmlformats.org/officeDocument/2006/relationships/hyperlink" Target="https://podminky.urs.cz/item/CS_URS_2024_01/998713101" TargetMode="External"/><Relationship Id="rId49" Type="http://schemas.openxmlformats.org/officeDocument/2006/relationships/hyperlink" Target="https://podminky.urs.cz/item/CS_URS_2024_01/766411214" TargetMode="External"/><Relationship Id="rId57" Type="http://schemas.openxmlformats.org/officeDocument/2006/relationships/hyperlink" Target="https://podminky.urs.cz/item/CS_URS_2024_01/783947151" TargetMode="External"/><Relationship Id="rId10" Type="http://schemas.openxmlformats.org/officeDocument/2006/relationships/hyperlink" Target="https://podminky.urs.cz/item/CS_URS_2024_01/274351122" TargetMode="External"/><Relationship Id="rId31" Type="http://schemas.openxmlformats.org/officeDocument/2006/relationships/hyperlink" Target="https://podminky.urs.cz/item/CS_URS_2024_01/712391171" TargetMode="External"/><Relationship Id="rId44" Type="http://schemas.openxmlformats.org/officeDocument/2006/relationships/hyperlink" Target="https://podminky.urs.cz/item/CS_URS_2024_01/763231413" TargetMode="External"/><Relationship Id="rId52" Type="http://schemas.openxmlformats.org/officeDocument/2006/relationships/hyperlink" Target="https://podminky.urs.cz/item/CS_URS_2024_01/7831681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88"/>
  <sheetViews>
    <sheetView showGridLines="0" tabSelected="1" zoomScale="90" zoomScaleNormal="90" workbookViewId="0">
      <selection activeCell="BE39" sqref="BE3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 x14ac:dyDescent="0.2"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S2" s="18" t="s">
        <v>6</v>
      </c>
      <c r="BT2" s="18" t="s">
        <v>7</v>
      </c>
    </row>
    <row r="3" spans="1:74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 x14ac:dyDescent="0.2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 x14ac:dyDescent="0.2">
      <c r="B5" s="21"/>
      <c r="D5" s="25" t="s">
        <v>13</v>
      </c>
      <c r="K5" s="296" t="s">
        <v>14</v>
      </c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R5" s="21"/>
      <c r="BE5" s="288" t="s">
        <v>15</v>
      </c>
      <c r="BS5" s="18" t="s">
        <v>6</v>
      </c>
    </row>
    <row r="6" spans="1:74" ht="36.950000000000003" customHeight="1" x14ac:dyDescent="0.2">
      <c r="B6" s="21"/>
      <c r="D6" s="27" t="s">
        <v>16</v>
      </c>
      <c r="K6" s="297" t="s">
        <v>17</v>
      </c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R6" s="21"/>
      <c r="BE6" s="289"/>
      <c r="BS6" s="18" t="s">
        <v>6</v>
      </c>
    </row>
    <row r="7" spans="1:74" ht="12" customHeight="1" x14ac:dyDescent="0.2">
      <c r="B7" s="21"/>
      <c r="D7" s="28" t="s">
        <v>18</v>
      </c>
      <c r="K7" s="26" t="s">
        <v>19</v>
      </c>
      <c r="AK7" s="28" t="s">
        <v>20</v>
      </c>
      <c r="AN7" s="26" t="s">
        <v>21</v>
      </c>
      <c r="AR7" s="21"/>
      <c r="BE7" s="289"/>
      <c r="BS7" s="18" t="s">
        <v>6</v>
      </c>
    </row>
    <row r="8" spans="1:74" ht="12" customHeight="1" x14ac:dyDescent="0.2">
      <c r="B8" s="21"/>
      <c r="D8" s="28" t="s">
        <v>22</v>
      </c>
      <c r="K8" s="26" t="s">
        <v>23</v>
      </c>
      <c r="AK8" s="28" t="s">
        <v>24</v>
      </c>
      <c r="AN8" s="29" t="s">
        <v>25</v>
      </c>
      <c r="AR8" s="21"/>
      <c r="BE8" s="289"/>
      <c r="BS8" s="18" t="s">
        <v>6</v>
      </c>
    </row>
    <row r="9" spans="1:74" ht="14.45" customHeight="1" x14ac:dyDescent="0.2">
      <c r="B9" s="21"/>
      <c r="AR9" s="21"/>
      <c r="BE9" s="289"/>
      <c r="BS9" s="18" t="s">
        <v>6</v>
      </c>
    </row>
    <row r="10" spans="1:74" ht="12" customHeight="1" x14ac:dyDescent="0.2">
      <c r="B10" s="21"/>
      <c r="D10" s="28" t="s">
        <v>26</v>
      </c>
      <c r="AK10" s="28" t="s">
        <v>27</v>
      </c>
      <c r="AN10" s="26" t="s">
        <v>21</v>
      </c>
      <c r="AR10" s="21"/>
      <c r="BE10" s="289"/>
      <c r="BS10" s="18" t="s">
        <v>6</v>
      </c>
    </row>
    <row r="11" spans="1:74" ht="18.399999999999999" customHeight="1" x14ac:dyDescent="0.2">
      <c r="B11" s="21"/>
      <c r="E11" s="26" t="s">
        <v>28</v>
      </c>
      <c r="AK11" s="28" t="s">
        <v>29</v>
      </c>
      <c r="AN11" s="26" t="s">
        <v>21</v>
      </c>
      <c r="AR11" s="21"/>
      <c r="BE11" s="289"/>
      <c r="BS11" s="18" t="s">
        <v>6</v>
      </c>
    </row>
    <row r="12" spans="1:74" ht="6.95" customHeight="1" x14ac:dyDescent="0.2">
      <c r="B12" s="21"/>
      <c r="AR12" s="21"/>
      <c r="BE12" s="289"/>
      <c r="BS12" s="18" t="s">
        <v>6</v>
      </c>
    </row>
    <row r="13" spans="1:74" ht="12" customHeight="1" x14ac:dyDescent="0.2">
      <c r="B13" s="21"/>
      <c r="D13" s="28" t="s">
        <v>30</v>
      </c>
      <c r="AK13" s="28" t="s">
        <v>27</v>
      </c>
      <c r="AN13" s="30" t="s">
        <v>31</v>
      </c>
      <c r="AR13" s="21"/>
      <c r="BE13" s="289"/>
      <c r="BS13" s="18" t="s">
        <v>6</v>
      </c>
    </row>
    <row r="14" spans="1:74" ht="12.75" x14ac:dyDescent="0.2">
      <c r="B14" s="21"/>
      <c r="E14" s="298" t="s">
        <v>31</v>
      </c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8" t="s">
        <v>29</v>
      </c>
      <c r="AN14" s="30" t="s">
        <v>31</v>
      </c>
      <c r="AR14" s="21"/>
      <c r="BE14" s="289"/>
      <c r="BS14" s="18" t="s">
        <v>6</v>
      </c>
    </row>
    <row r="15" spans="1:74" ht="6.95" customHeight="1" x14ac:dyDescent="0.2">
      <c r="B15" s="21"/>
      <c r="AR15" s="21"/>
      <c r="BE15" s="289"/>
      <c r="BS15" s="18" t="s">
        <v>4</v>
      </c>
    </row>
    <row r="16" spans="1:74" ht="12" customHeight="1" x14ac:dyDescent="0.2">
      <c r="B16" s="21"/>
      <c r="D16" s="28" t="s">
        <v>32</v>
      </c>
      <c r="AK16" s="28" t="s">
        <v>27</v>
      </c>
      <c r="AN16" s="26" t="s">
        <v>21</v>
      </c>
      <c r="AR16" s="21"/>
      <c r="BE16" s="289"/>
      <c r="BS16" s="18" t="s">
        <v>4</v>
      </c>
    </row>
    <row r="17" spans="2:71" ht="18.399999999999999" customHeight="1" x14ac:dyDescent="0.2">
      <c r="B17" s="21"/>
      <c r="E17" s="26" t="s">
        <v>33</v>
      </c>
      <c r="AK17" s="28" t="s">
        <v>29</v>
      </c>
      <c r="AN17" s="26" t="s">
        <v>21</v>
      </c>
      <c r="AR17" s="21"/>
      <c r="BE17" s="289"/>
      <c r="BS17" s="18" t="s">
        <v>34</v>
      </c>
    </row>
    <row r="18" spans="2:71" ht="6.95" customHeight="1" x14ac:dyDescent="0.2">
      <c r="B18" s="21"/>
      <c r="AR18" s="21"/>
      <c r="BE18" s="289"/>
      <c r="BS18" s="18" t="s">
        <v>6</v>
      </c>
    </row>
    <row r="19" spans="2:71" ht="12" customHeight="1" x14ac:dyDescent="0.2">
      <c r="B19" s="21"/>
      <c r="D19" s="28" t="s">
        <v>35</v>
      </c>
      <c r="AK19" s="28" t="s">
        <v>27</v>
      </c>
      <c r="AN19" s="26" t="s">
        <v>21</v>
      </c>
      <c r="AR19" s="21"/>
      <c r="BE19" s="289"/>
      <c r="BS19" s="18" t="s">
        <v>6</v>
      </c>
    </row>
    <row r="20" spans="2:71" ht="18.399999999999999" customHeight="1" x14ac:dyDescent="0.2">
      <c r="B20" s="21"/>
      <c r="E20" s="26" t="s">
        <v>36</v>
      </c>
      <c r="AK20" s="28" t="s">
        <v>29</v>
      </c>
      <c r="AN20" s="26" t="s">
        <v>21</v>
      </c>
      <c r="AR20" s="21"/>
      <c r="BE20" s="289"/>
      <c r="BS20" s="18" t="s">
        <v>4</v>
      </c>
    </row>
    <row r="21" spans="2:71" ht="6.95" customHeight="1" x14ac:dyDescent="0.2">
      <c r="B21" s="21"/>
      <c r="AR21" s="21"/>
      <c r="BE21" s="289"/>
    </row>
    <row r="22" spans="2:71" ht="12" customHeight="1" x14ac:dyDescent="0.2">
      <c r="B22" s="21"/>
      <c r="D22" s="28" t="s">
        <v>37</v>
      </c>
      <c r="AR22" s="21"/>
      <c r="BE22" s="289"/>
    </row>
    <row r="23" spans="2:71" ht="359.25" customHeight="1" x14ac:dyDescent="0.2">
      <c r="B23" s="21"/>
      <c r="E23" s="300" t="s">
        <v>38</v>
      </c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R23" s="21"/>
      <c r="BE23" s="289"/>
    </row>
    <row r="24" spans="2:71" ht="6.95" customHeight="1" x14ac:dyDescent="0.2">
      <c r="B24" s="21"/>
      <c r="AR24" s="21"/>
      <c r="BE24" s="289"/>
    </row>
    <row r="25" spans="2:71" ht="6.95" customHeight="1" x14ac:dyDescent="0.2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9"/>
    </row>
    <row r="26" spans="2:71" s="1" customFormat="1" ht="25.9" customHeight="1" x14ac:dyDescent="0.2">
      <c r="B26" s="33"/>
      <c r="D26" s="34" t="s">
        <v>39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91">
        <f>ROUND(AG54,2)</f>
        <v>37051297.479999997</v>
      </c>
      <c r="AL26" s="292"/>
      <c r="AM26" s="292"/>
      <c r="AN26" s="292"/>
      <c r="AO26" s="292"/>
      <c r="AR26" s="33"/>
      <c r="BE26" s="289"/>
    </row>
    <row r="27" spans="2:71" s="1" customFormat="1" ht="6.95" customHeight="1" x14ac:dyDescent="0.2">
      <c r="B27" s="33"/>
      <c r="AR27" s="33"/>
      <c r="BE27" s="289"/>
    </row>
    <row r="28" spans="2:71" s="1" customFormat="1" ht="12.75" x14ac:dyDescent="0.2">
      <c r="B28" s="33"/>
      <c r="L28" s="293" t="s">
        <v>40</v>
      </c>
      <c r="M28" s="293"/>
      <c r="N28" s="293"/>
      <c r="O28" s="293"/>
      <c r="P28" s="293"/>
      <c r="W28" s="293" t="s">
        <v>41</v>
      </c>
      <c r="X28" s="293"/>
      <c r="Y28" s="293"/>
      <c r="Z28" s="293"/>
      <c r="AA28" s="293"/>
      <c r="AB28" s="293"/>
      <c r="AC28" s="293"/>
      <c r="AD28" s="293"/>
      <c r="AE28" s="293"/>
      <c r="AK28" s="293" t="s">
        <v>42</v>
      </c>
      <c r="AL28" s="293"/>
      <c r="AM28" s="293"/>
      <c r="AN28" s="293"/>
      <c r="AO28" s="293"/>
      <c r="AR28" s="33"/>
      <c r="BE28" s="289"/>
    </row>
    <row r="29" spans="2:71" s="2" customFormat="1" ht="14.45" customHeight="1" x14ac:dyDescent="0.2">
      <c r="B29" s="37"/>
      <c r="D29" s="28" t="s">
        <v>43</v>
      </c>
      <c r="F29" s="28" t="s">
        <v>44</v>
      </c>
      <c r="L29" s="313">
        <v>0.21</v>
      </c>
      <c r="M29" s="295"/>
      <c r="N29" s="295"/>
      <c r="O29" s="295"/>
      <c r="P29" s="295"/>
      <c r="W29" s="294">
        <f>ROUND(AZ54, 2)</f>
        <v>37051297.479999997</v>
      </c>
      <c r="X29" s="295"/>
      <c r="Y29" s="295"/>
      <c r="Z29" s="295"/>
      <c r="AA29" s="295"/>
      <c r="AB29" s="295"/>
      <c r="AC29" s="295"/>
      <c r="AD29" s="295"/>
      <c r="AE29" s="295"/>
      <c r="AK29" s="294">
        <f>ROUND(AV54, 2)</f>
        <v>7780772.4699999997</v>
      </c>
      <c r="AL29" s="295"/>
      <c r="AM29" s="295"/>
      <c r="AN29" s="295"/>
      <c r="AO29" s="295"/>
      <c r="AR29" s="37"/>
      <c r="BE29" s="290"/>
    </row>
    <row r="30" spans="2:71" s="2" customFormat="1" ht="14.45" customHeight="1" x14ac:dyDescent="0.2">
      <c r="B30" s="37"/>
      <c r="F30" s="28" t="s">
        <v>45</v>
      </c>
      <c r="L30" s="313">
        <v>0.12</v>
      </c>
      <c r="M30" s="295"/>
      <c r="N30" s="295"/>
      <c r="O30" s="295"/>
      <c r="P30" s="295"/>
      <c r="W30" s="294">
        <f>ROUND(BA54, 2)</f>
        <v>0</v>
      </c>
      <c r="X30" s="295"/>
      <c r="Y30" s="295"/>
      <c r="Z30" s="295"/>
      <c r="AA30" s="295"/>
      <c r="AB30" s="295"/>
      <c r="AC30" s="295"/>
      <c r="AD30" s="295"/>
      <c r="AE30" s="295"/>
      <c r="AK30" s="294">
        <f>ROUND(AW54, 2)</f>
        <v>0</v>
      </c>
      <c r="AL30" s="295"/>
      <c r="AM30" s="295"/>
      <c r="AN30" s="295"/>
      <c r="AO30" s="295"/>
      <c r="AR30" s="37"/>
      <c r="BE30" s="290"/>
    </row>
    <row r="31" spans="2:71" s="2" customFormat="1" ht="14.45" hidden="1" customHeight="1" x14ac:dyDescent="0.2">
      <c r="B31" s="37"/>
      <c r="F31" s="28" t="s">
        <v>46</v>
      </c>
      <c r="L31" s="313">
        <v>0.21</v>
      </c>
      <c r="M31" s="295"/>
      <c r="N31" s="295"/>
      <c r="O31" s="295"/>
      <c r="P31" s="295"/>
      <c r="W31" s="294">
        <f>ROUND(BB54, 2)</f>
        <v>0</v>
      </c>
      <c r="X31" s="295"/>
      <c r="Y31" s="295"/>
      <c r="Z31" s="295"/>
      <c r="AA31" s="295"/>
      <c r="AB31" s="295"/>
      <c r="AC31" s="295"/>
      <c r="AD31" s="295"/>
      <c r="AE31" s="295"/>
      <c r="AK31" s="294">
        <v>0</v>
      </c>
      <c r="AL31" s="295"/>
      <c r="AM31" s="295"/>
      <c r="AN31" s="295"/>
      <c r="AO31" s="295"/>
      <c r="AR31" s="37"/>
      <c r="BE31" s="290"/>
    </row>
    <row r="32" spans="2:71" s="2" customFormat="1" ht="14.45" hidden="1" customHeight="1" x14ac:dyDescent="0.2">
      <c r="B32" s="37"/>
      <c r="F32" s="28" t="s">
        <v>47</v>
      </c>
      <c r="L32" s="313">
        <v>0.12</v>
      </c>
      <c r="M32" s="295"/>
      <c r="N32" s="295"/>
      <c r="O32" s="295"/>
      <c r="P32" s="295"/>
      <c r="W32" s="294">
        <f>ROUND(BC54, 2)</f>
        <v>0</v>
      </c>
      <c r="X32" s="295"/>
      <c r="Y32" s="295"/>
      <c r="Z32" s="295"/>
      <c r="AA32" s="295"/>
      <c r="AB32" s="295"/>
      <c r="AC32" s="295"/>
      <c r="AD32" s="295"/>
      <c r="AE32" s="295"/>
      <c r="AK32" s="294">
        <v>0</v>
      </c>
      <c r="AL32" s="295"/>
      <c r="AM32" s="295"/>
      <c r="AN32" s="295"/>
      <c r="AO32" s="295"/>
      <c r="AR32" s="37"/>
      <c r="BE32" s="290"/>
    </row>
    <row r="33" spans="2:44" s="2" customFormat="1" ht="14.45" hidden="1" customHeight="1" x14ac:dyDescent="0.2">
      <c r="B33" s="37"/>
      <c r="F33" s="28" t="s">
        <v>48</v>
      </c>
      <c r="L33" s="313">
        <v>0</v>
      </c>
      <c r="M33" s="295"/>
      <c r="N33" s="295"/>
      <c r="O33" s="295"/>
      <c r="P33" s="295"/>
      <c r="W33" s="294">
        <f>ROUND(BD54, 2)</f>
        <v>0</v>
      </c>
      <c r="X33" s="295"/>
      <c r="Y33" s="295"/>
      <c r="Z33" s="295"/>
      <c r="AA33" s="295"/>
      <c r="AB33" s="295"/>
      <c r="AC33" s="295"/>
      <c r="AD33" s="295"/>
      <c r="AE33" s="295"/>
      <c r="AK33" s="294">
        <v>0</v>
      </c>
      <c r="AL33" s="295"/>
      <c r="AM33" s="295"/>
      <c r="AN33" s="295"/>
      <c r="AO33" s="295"/>
      <c r="AR33" s="37"/>
    </row>
    <row r="34" spans="2:44" s="1" customFormat="1" ht="6.95" customHeight="1" x14ac:dyDescent="0.2">
      <c r="B34" s="33"/>
      <c r="AR34" s="33"/>
    </row>
    <row r="35" spans="2:44" s="1" customFormat="1" ht="25.9" customHeight="1" x14ac:dyDescent="0.2">
      <c r="B35" s="33"/>
      <c r="C35" s="38"/>
      <c r="D35" s="39" t="s">
        <v>49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50</v>
      </c>
      <c r="U35" s="40"/>
      <c r="V35" s="40"/>
      <c r="W35" s="40"/>
      <c r="X35" s="309" t="s">
        <v>51</v>
      </c>
      <c r="Y35" s="305"/>
      <c r="Z35" s="305"/>
      <c r="AA35" s="305"/>
      <c r="AB35" s="305"/>
      <c r="AC35" s="40"/>
      <c r="AD35" s="40"/>
      <c r="AE35" s="40"/>
      <c r="AF35" s="40"/>
      <c r="AG35" s="40"/>
      <c r="AH35" s="40"/>
      <c r="AI35" s="40"/>
      <c r="AJ35" s="40"/>
      <c r="AK35" s="304">
        <f>SUM(AK26:AK33)</f>
        <v>44832069.949999996</v>
      </c>
      <c r="AL35" s="305"/>
      <c r="AM35" s="305"/>
      <c r="AN35" s="305"/>
      <c r="AO35" s="306"/>
      <c r="AP35" s="38"/>
      <c r="AQ35" s="38"/>
      <c r="AR35" s="33"/>
    </row>
    <row r="36" spans="2:44" s="1" customFormat="1" ht="6.95" customHeight="1" x14ac:dyDescent="0.2">
      <c r="B36" s="33"/>
      <c r="AR36" s="33"/>
    </row>
    <row r="37" spans="2:44" s="1" customFormat="1" ht="6.95" customHeight="1" x14ac:dyDescent="0.2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 x14ac:dyDescent="0.2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 x14ac:dyDescent="0.2">
      <c r="B42" s="33"/>
      <c r="C42" s="22" t="s">
        <v>52</v>
      </c>
      <c r="AR42" s="33"/>
    </row>
    <row r="43" spans="2:44" s="1" customFormat="1" ht="6.95" customHeight="1" x14ac:dyDescent="0.2">
      <c r="B43" s="33"/>
      <c r="AR43" s="33"/>
    </row>
    <row r="44" spans="2:44" s="3" customFormat="1" ht="12" customHeight="1" x14ac:dyDescent="0.2">
      <c r="B44" s="46"/>
      <c r="C44" s="28" t="s">
        <v>13</v>
      </c>
      <c r="L44" s="3" t="str">
        <f>K5</f>
        <v>RSS23-11-03b</v>
      </c>
      <c r="AR44" s="46"/>
    </row>
    <row r="45" spans="2:44" s="4" customFormat="1" ht="36.950000000000003" customHeight="1" x14ac:dyDescent="0.2">
      <c r="B45" s="47"/>
      <c r="C45" s="48" t="s">
        <v>16</v>
      </c>
      <c r="L45" s="307" t="str">
        <f>K6</f>
        <v>Novostavba Onkologické kliniky P4 - Přeložky, Přípojky, OS, Komunikace, chodníky a přístřešky, Sadové úpravy</v>
      </c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R45" s="47"/>
    </row>
    <row r="46" spans="2:44" s="1" customFormat="1" ht="6.95" customHeight="1" x14ac:dyDescent="0.2">
      <c r="B46" s="33"/>
      <c r="AR46" s="33"/>
    </row>
    <row r="47" spans="2:44" s="1" customFormat="1" ht="12" customHeight="1" x14ac:dyDescent="0.2">
      <c r="B47" s="33"/>
      <c r="C47" s="28" t="s">
        <v>22</v>
      </c>
      <c r="L47" s="49" t="str">
        <f>IF(K8="","",K8)</f>
        <v>Olomouc</v>
      </c>
      <c r="AI47" s="28" t="s">
        <v>24</v>
      </c>
      <c r="AM47" s="312" t="str">
        <f>IF(AN8= "","",AN8)</f>
        <v>16. 2. 2024</v>
      </c>
      <c r="AN47" s="312"/>
      <c r="AR47" s="33"/>
    </row>
    <row r="48" spans="2:44" s="1" customFormat="1" ht="6.95" customHeight="1" x14ac:dyDescent="0.2">
      <c r="B48" s="33"/>
      <c r="AR48" s="33"/>
    </row>
    <row r="49" spans="1:91" s="1" customFormat="1" ht="15.2" customHeight="1" x14ac:dyDescent="0.2">
      <c r="B49" s="33"/>
      <c r="C49" s="28" t="s">
        <v>26</v>
      </c>
      <c r="L49" s="3" t="str">
        <f>IF(E11= "","",E11)</f>
        <v>Fakultní nemocnice Olomouc</v>
      </c>
      <c r="AI49" s="28" t="s">
        <v>32</v>
      </c>
      <c r="AM49" s="310" t="str">
        <f>IF(E17="","",E17)</f>
        <v>Adam Rujbr Architects</v>
      </c>
      <c r="AN49" s="311"/>
      <c r="AO49" s="311"/>
      <c r="AP49" s="311"/>
      <c r="AR49" s="33"/>
      <c r="AS49" s="277" t="s">
        <v>53</v>
      </c>
      <c r="AT49" s="278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 x14ac:dyDescent="0.2">
      <c r="B50" s="33"/>
      <c r="C50" s="28" t="s">
        <v>30</v>
      </c>
      <c r="L50" s="3" t="str">
        <f>IF(E14= "Vyplň údaj","",E14)</f>
        <v/>
      </c>
      <c r="AI50" s="28" t="s">
        <v>35</v>
      </c>
      <c r="AM50" s="310" t="str">
        <f>IF(E20="","",E20)</f>
        <v xml:space="preserve"> </v>
      </c>
      <c r="AN50" s="311"/>
      <c r="AO50" s="311"/>
      <c r="AP50" s="311"/>
      <c r="AR50" s="33"/>
      <c r="AS50" s="279"/>
      <c r="AT50" s="280"/>
      <c r="BD50" s="54"/>
    </row>
    <row r="51" spans="1:91" s="1" customFormat="1" ht="10.9" customHeight="1" x14ac:dyDescent="0.2">
      <c r="B51" s="33"/>
      <c r="AR51" s="33"/>
      <c r="AS51" s="279"/>
      <c r="AT51" s="280"/>
      <c r="BD51" s="54"/>
    </row>
    <row r="52" spans="1:91" s="1" customFormat="1" ht="29.25" customHeight="1" x14ac:dyDescent="0.2">
      <c r="B52" s="33"/>
      <c r="C52" s="301" t="s">
        <v>54</v>
      </c>
      <c r="D52" s="283"/>
      <c r="E52" s="283"/>
      <c r="F52" s="283"/>
      <c r="G52" s="283"/>
      <c r="H52" s="55"/>
      <c r="I52" s="285" t="s">
        <v>55</v>
      </c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2" t="s">
        <v>56</v>
      </c>
      <c r="AH52" s="283"/>
      <c r="AI52" s="283"/>
      <c r="AJ52" s="283"/>
      <c r="AK52" s="283"/>
      <c r="AL52" s="283"/>
      <c r="AM52" s="283"/>
      <c r="AN52" s="285" t="s">
        <v>57</v>
      </c>
      <c r="AO52" s="283"/>
      <c r="AP52" s="283"/>
      <c r="AQ52" s="56" t="s">
        <v>58</v>
      </c>
      <c r="AR52" s="33"/>
      <c r="AS52" s="57" t="s">
        <v>59</v>
      </c>
      <c r="AT52" s="58" t="s">
        <v>60</v>
      </c>
      <c r="AU52" s="58" t="s">
        <v>61</v>
      </c>
      <c r="AV52" s="58" t="s">
        <v>62</v>
      </c>
      <c r="AW52" s="58" t="s">
        <v>63</v>
      </c>
      <c r="AX52" s="58" t="s">
        <v>64</v>
      </c>
      <c r="AY52" s="58" t="s">
        <v>65</v>
      </c>
      <c r="AZ52" s="58" t="s">
        <v>66</v>
      </c>
      <c r="BA52" s="58" t="s">
        <v>67</v>
      </c>
      <c r="BB52" s="58" t="s">
        <v>68</v>
      </c>
      <c r="BC52" s="58" t="s">
        <v>69</v>
      </c>
      <c r="BD52" s="59" t="s">
        <v>70</v>
      </c>
    </row>
    <row r="53" spans="1:91" s="1" customFormat="1" ht="10.9" customHeight="1" x14ac:dyDescent="0.2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 x14ac:dyDescent="0.2">
      <c r="B54" s="61"/>
      <c r="C54" s="62" t="s">
        <v>71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84">
        <f>ROUND(AG55+AG57+AG59+AG61+AG63+AG65+AG67+AG69+AG77+AG79+AG81+AG83+AG85,2)</f>
        <v>37051297.479999997</v>
      </c>
      <c r="AH54" s="284"/>
      <c r="AI54" s="284"/>
      <c r="AJ54" s="284"/>
      <c r="AK54" s="284"/>
      <c r="AL54" s="284"/>
      <c r="AM54" s="284"/>
      <c r="AN54" s="286">
        <f t="shared" ref="AN54:AN86" si="0">SUM(AG54,AT54)</f>
        <v>44832069.949999996</v>
      </c>
      <c r="AO54" s="286"/>
      <c r="AP54" s="286"/>
      <c r="AQ54" s="65" t="s">
        <v>21</v>
      </c>
      <c r="AR54" s="61"/>
      <c r="AS54" s="66">
        <f>ROUND(AS55+AS57+AS59+AS61+AS63+AS65+AS67+AS69+AS77+AS79+AS81+AS83+AS85,2)</f>
        <v>0</v>
      </c>
      <c r="AT54" s="67">
        <f t="shared" ref="AT54:AT86" si="1">ROUND(SUM(AV54:AW54),2)</f>
        <v>7780772.4699999997</v>
      </c>
      <c r="AU54" s="68">
        <f>ROUND(AU55+AU57+AU59+AU61+AU63+AU65+AU67+AU69+AU77+AU79+AU81+AU83+AU85,5)</f>
        <v>0</v>
      </c>
      <c r="AV54" s="67">
        <f>ROUND(AZ54*L29,2)</f>
        <v>7780772.4699999997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ROUND(AZ55+AZ57+AZ59+AZ61+AZ63+AZ65+AZ67+AZ69+AZ77+AZ79+AZ81+AZ83+AZ85,2)</f>
        <v>37051297.479999997</v>
      </c>
      <c r="BA54" s="67">
        <f>ROUND(BA55+BA57+BA59+BA61+BA63+BA65+BA67+BA69+BA77+BA79+BA81+BA83+BA85,2)</f>
        <v>0</v>
      </c>
      <c r="BB54" s="67">
        <f>ROUND(BB55+BB57+BB59+BB61+BB63+BB65+BB67+BB69+BB77+BB79+BB81+BB83+BB85,2)</f>
        <v>0</v>
      </c>
      <c r="BC54" s="67">
        <f>ROUND(BC55+BC57+BC59+BC61+BC63+BC65+BC67+BC69+BC77+BC79+BC81+BC83+BC85,2)</f>
        <v>0</v>
      </c>
      <c r="BD54" s="69">
        <f>ROUND(BD55+BD57+BD59+BD61+BD63+BD65+BD67+BD69+BD77+BD79+BD81+BD83+BD85,2)</f>
        <v>0</v>
      </c>
      <c r="BS54" s="70" t="s">
        <v>72</v>
      </c>
      <c r="BT54" s="70" t="s">
        <v>73</v>
      </c>
      <c r="BU54" s="71" t="s">
        <v>74</v>
      </c>
      <c r="BV54" s="70" t="s">
        <v>75</v>
      </c>
      <c r="BW54" s="70" t="s">
        <v>5</v>
      </c>
      <c r="BX54" s="70" t="s">
        <v>76</v>
      </c>
      <c r="CL54" s="70" t="s">
        <v>19</v>
      </c>
    </row>
    <row r="55" spans="1:91" s="6" customFormat="1" ht="24.75" customHeight="1" x14ac:dyDescent="0.2">
      <c r="B55" s="72"/>
      <c r="C55" s="73"/>
      <c r="D55" s="302" t="s">
        <v>77</v>
      </c>
      <c r="E55" s="302"/>
      <c r="F55" s="302"/>
      <c r="G55" s="302"/>
      <c r="H55" s="302"/>
      <c r="I55" s="74"/>
      <c r="J55" s="302" t="s">
        <v>78</v>
      </c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281">
        <f>ROUND(AG56,2)</f>
        <v>906196.2</v>
      </c>
      <c r="AH55" s="276"/>
      <c r="AI55" s="276"/>
      <c r="AJ55" s="276"/>
      <c r="AK55" s="276"/>
      <c r="AL55" s="276"/>
      <c r="AM55" s="276"/>
      <c r="AN55" s="275">
        <f t="shared" si="0"/>
        <v>1096497.3999999999</v>
      </c>
      <c r="AO55" s="276"/>
      <c r="AP55" s="276"/>
      <c r="AQ55" s="75" t="s">
        <v>79</v>
      </c>
      <c r="AR55" s="72"/>
      <c r="AS55" s="76">
        <f>ROUND(AS56,2)</f>
        <v>0</v>
      </c>
      <c r="AT55" s="77">
        <f t="shared" si="1"/>
        <v>190301.2</v>
      </c>
      <c r="AU55" s="78">
        <f>ROUND(AU56,5)</f>
        <v>0</v>
      </c>
      <c r="AV55" s="77">
        <f>ROUND(AZ55*L29,2)</f>
        <v>190301.2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ROUND(AZ56,2)</f>
        <v>906196.2</v>
      </c>
      <c r="BA55" s="77">
        <f>ROUND(BA56,2)</f>
        <v>0</v>
      </c>
      <c r="BB55" s="77">
        <f>ROUND(BB56,2)</f>
        <v>0</v>
      </c>
      <c r="BC55" s="77">
        <f>ROUND(BC56,2)</f>
        <v>0</v>
      </c>
      <c r="BD55" s="79">
        <f>ROUND(BD56,2)</f>
        <v>0</v>
      </c>
      <c r="BS55" s="80" t="s">
        <v>72</v>
      </c>
      <c r="BT55" s="80" t="s">
        <v>80</v>
      </c>
      <c r="BU55" s="80" t="s">
        <v>74</v>
      </c>
      <c r="BV55" s="80" t="s">
        <v>75</v>
      </c>
      <c r="BW55" s="80" t="s">
        <v>81</v>
      </c>
      <c r="BX55" s="80" t="s">
        <v>5</v>
      </c>
      <c r="CL55" s="80" t="s">
        <v>19</v>
      </c>
      <c r="CM55" s="80" t="s">
        <v>82</v>
      </c>
    </row>
    <row r="56" spans="1:91" s="3" customFormat="1" ht="16.5" customHeight="1" x14ac:dyDescent="0.2">
      <c r="A56" s="81" t="s">
        <v>83</v>
      </c>
      <c r="B56" s="46"/>
      <c r="C56" s="9"/>
      <c r="D56" s="9"/>
      <c r="E56" s="303" t="s">
        <v>84</v>
      </c>
      <c r="F56" s="303"/>
      <c r="G56" s="303"/>
      <c r="H56" s="303"/>
      <c r="I56" s="303"/>
      <c r="J56" s="9"/>
      <c r="K56" s="303" t="s">
        <v>85</v>
      </c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273">
        <f>'D.1.1_2 - ASŘ+SKŘ soupis ...'!J32</f>
        <v>906196.2</v>
      </c>
      <c r="AH56" s="274"/>
      <c r="AI56" s="274"/>
      <c r="AJ56" s="274"/>
      <c r="AK56" s="274"/>
      <c r="AL56" s="274"/>
      <c r="AM56" s="274"/>
      <c r="AN56" s="273">
        <f t="shared" si="0"/>
        <v>1096497.3999999999</v>
      </c>
      <c r="AO56" s="274"/>
      <c r="AP56" s="274"/>
      <c r="AQ56" s="82" t="s">
        <v>86</v>
      </c>
      <c r="AR56" s="46"/>
      <c r="AS56" s="83">
        <v>0</v>
      </c>
      <c r="AT56" s="84">
        <f t="shared" si="1"/>
        <v>190301.2</v>
      </c>
      <c r="AU56" s="85">
        <f>'D.1.1_2 - ASŘ+SKŘ soupis ...'!P94</f>
        <v>0</v>
      </c>
      <c r="AV56" s="84">
        <f>'D.1.1_2 - ASŘ+SKŘ soupis ...'!J35</f>
        <v>190301.2</v>
      </c>
      <c r="AW56" s="84">
        <f>'D.1.1_2 - ASŘ+SKŘ soupis ...'!J36</f>
        <v>0</v>
      </c>
      <c r="AX56" s="84">
        <f>'D.1.1_2 - ASŘ+SKŘ soupis ...'!J37</f>
        <v>0</v>
      </c>
      <c r="AY56" s="84">
        <f>'D.1.1_2 - ASŘ+SKŘ soupis ...'!J38</f>
        <v>0</v>
      </c>
      <c r="AZ56" s="84">
        <f>'D.1.1_2 - ASŘ+SKŘ soupis ...'!F35</f>
        <v>906196.2</v>
      </c>
      <c r="BA56" s="84">
        <f>'D.1.1_2 - ASŘ+SKŘ soupis ...'!F36</f>
        <v>0</v>
      </c>
      <c r="BB56" s="84">
        <f>'D.1.1_2 - ASŘ+SKŘ soupis ...'!F37</f>
        <v>0</v>
      </c>
      <c r="BC56" s="84">
        <f>'D.1.1_2 - ASŘ+SKŘ soupis ...'!F38</f>
        <v>0</v>
      </c>
      <c r="BD56" s="86">
        <f>'D.1.1_2 - ASŘ+SKŘ soupis ...'!F39</f>
        <v>0</v>
      </c>
      <c r="BT56" s="26" t="s">
        <v>82</v>
      </c>
      <c r="BV56" s="26" t="s">
        <v>75</v>
      </c>
      <c r="BW56" s="26" t="s">
        <v>87</v>
      </c>
      <c r="BX56" s="26" t="s">
        <v>81</v>
      </c>
      <c r="CL56" s="26" t="s">
        <v>19</v>
      </c>
    </row>
    <row r="57" spans="1:91" s="6" customFormat="1" ht="16.5" customHeight="1" x14ac:dyDescent="0.2">
      <c r="B57" s="72"/>
      <c r="C57" s="73"/>
      <c r="D57" s="302" t="s">
        <v>88</v>
      </c>
      <c r="E57" s="302"/>
      <c r="F57" s="302"/>
      <c r="G57" s="302"/>
      <c r="H57" s="302"/>
      <c r="I57" s="74"/>
      <c r="J57" s="302" t="s">
        <v>89</v>
      </c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281">
        <f>ROUND(AG58,2)</f>
        <v>5252386.1100000003</v>
      </c>
      <c r="AH57" s="276"/>
      <c r="AI57" s="276"/>
      <c r="AJ57" s="276"/>
      <c r="AK57" s="276"/>
      <c r="AL57" s="276"/>
      <c r="AM57" s="276"/>
      <c r="AN57" s="275">
        <f t="shared" si="0"/>
        <v>6355387.1900000004</v>
      </c>
      <c r="AO57" s="276"/>
      <c r="AP57" s="276"/>
      <c r="AQ57" s="75" t="s">
        <v>79</v>
      </c>
      <c r="AR57" s="72"/>
      <c r="AS57" s="76">
        <f>ROUND(AS58,2)</f>
        <v>0</v>
      </c>
      <c r="AT57" s="77">
        <f t="shared" si="1"/>
        <v>1103001.08</v>
      </c>
      <c r="AU57" s="78">
        <f>ROUND(AU58,5)</f>
        <v>0</v>
      </c>
      <c r="AV57" s="77">
        <f>ROUND(AZ57*L29,2)</f>
        <v>1103001.08</v>
      </c>
      <c r="AW57" s="77">
        <f>ROUND(BA57*L30,2)</f>
        <v>0</v>
      </c>
      <c r="AX57" s="77">
        <f>ROUND(BB57*L29,2)</f>
        <v>0</v>
      </c>
      <c r="AY57" s="77">
        <f>ROUND(BC57*L30,2)</f>
        <v>0</v>
      </c>
      <c r="AZ57" s="77">
        <f>ROUND(AZ58,2)</f>
        <v>5252386.1100000003</v>
      </c>
      <c r="BA57" s="77">
        <f>ROUND(BA58,2)</f>
        <v>0</v>
      </c>
      <c r="BB57" s="77">
        <f>ROUND(BB58,2)</f>
        <v>0</v>
      </c>
      <c r="BC57" s="77">
        <f>ROUND(BC58,2)</f>
        <v>0</v>
      </c>
      <c r="BD57" s="79">
        <f>ROUND(BD58,2)</f>
        <v>0</v>
      </c>
      <c r="BS57" s="80" t="s">
        <v>72</v>
      </c>
      <c r="BT57" s="80" t="s">
        <v>80</v>
      </c>
      <c r="BU57" s="80" t="s">
        <v>74</v>
      </c>
      <c r="BV57" s="80" t="s">
        <v>75</v>
      </c>
      <c r="BW57" s="80" t="s">
        <v>90</v>
      </c>
      <c r="BX57" s="80" t="s">
        <v>5</v>
      </c>
      <c r="CL57" s="80" t="s">
        <v>19</v>
      </c>
      <c r="CM57" s="80" t="s">
        <v>82</v>
      </c>
    </row>
    <row r="58" spans="1:91" s="3" customFormat="1" ht="16.5" customHeight="1" x14ac:dyDescent="0.2">
      <c r="A58" s="81" t="s">
        <v>83</v>
      </c>
      <c r="B58" s="46"/>
      <c r="C58" s="9"/>
      <c r="D58" s="9"/>
      <c r="E58" s="303" t="s">
        <v>84</v>
      </c>
      <c r="F58" s="303"/>
      <c r="G58" s="303"/>
      <c r="H58" s="303"/>
      <c r="I58" s="303"/>
      <c r="J58" s="9"/>
      <c r="K58" s="303" t="s">
        <v>85</v>
      </c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273">
        <f>'D.1.1_2 - ASŘ+SKŘ soupis ..._01'!J32</f>
        <v>5252386.1100000003</v>
      </c>
      <c r="AH58" s="274"/>
      <c r="AI58" s="274"/>
      <c r="AJ58" s="274"/>
      <c r="AK58" s="274"/>
      <c r="AL58" s="274"/>
      <c r="AM58" s="274"/>
      <c r="AN58" s="273">
        <f t="shared" si="0"/>
        <v>6355387.1900000004</v>
      </c>
      <c r="AO58" s="274"/>
      <c r="AP58" s="274"/>
      <c r="AQ58" s="82" t="s">
        <v>86</v>
      </c>
      <c r="AR58" s="46"/>
      <c r="AS58" s="83">
        <v>0</v>
      </c>
      <c r="AT58" s="84">
        <f t="shared" si="1"/>
        <v>1103001.08</v>
      </c>
      <c r="AU58" s="85">
        <f>'D.1.1_2 - ASŘ+SKŘ soupis ..._01'!P104</f>
        <v>0</v>
      </c>
      <c r="AV58" s="84">
        <f>'D.1.1_2 - ASŘ+SKŘ soupis ..._01'!J35</f>
        <v>1103001.08</v>
      </c>
      <c r="AW58" s="84">
        <f>'D.1.1_2 - ASŘ+SKŘ soupis ..._01'!J36</f>
        <v>0</v>
      </c>
      <c r="AX58" s="84">
        <f>'D.1.1_2 - ASŘ+SKŘ soupis ..._01'!J37</f>
        <v>0</v>
      </c>
      <c r="AY58" s="84">
        <f>'D.1.1_2 - ASŘ+SKŘ soupis ..._01'!J38</f>
        <v>0</v>
      </c>
      <c r="AZ58" s="84">
        <f>'D.1.1_2 - ASŘ+SKŘ soupis ..._01'!F35</f>
        <v>5252386.1100000003</v>
      </c>
      <c r="BA58" s="84">
        <f>'D.1.1_2 - ASŘ+SKŘ soupis ..._01'!F36</f>
        <v>0</v>
      </c>
      <c r="BB58" s="84">
        <f>'D.1.1_2 - ASŘ+SKŘ soupis ..._01'!F37</f>
        <v>0</v>
      </c>
      <c r="BC58" s="84">
        <f>'D.1.1_2 - ASŘ+SKŘ soupis ..._01'!F38</f>
        <v>0</v>
      </c>
      <c r="BD58" s="86">
        <f>'D.1.1_2 - ASŘ+SKŘ soupis ..._01'!F39</f>
        <v>0</v>
      </c>
      <c r="BT58" s="26" t="s">
        <v>82</v>
      </c>
      <c r="BV58" s="26" t="s">
        <v>75</v>
      </c>
      <c r="BW58" s="26" t="s">
        <v>91</v>
      </c>
      <c r="BX58" s="26" t="s">
        <v>90</v>
      </c>
      <c r="CL58" s="26" t="s">
        <v>19</v>
      </c>
    </row>
    <row r="59" spans="1:91" s="6" customFormat="1" ht="24.75" customHeight="1" x14ac:dyDescent="0.2">
      <c r="B59" s="72"/>
      <c r="C59" s="73"/>
      <c r="D59" s="302" t="s">
        <v>92</v>
      </c>
      <c r="E59" s="302"/>
      <c r="F59" s="302"/>
      <c r="G59" s="302"/>
      <c r="H59" s="302"/>
      <c r="I59" s="74"/>
      <c r="J59" s="302" t="s">
        <v>93</v>
      </c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281">
        <f>ROUND(AG60,2)</f>
        <v>7046458.4400000004</v>
      </c>
      <c r="AH59" s="276"/>
      <c r="AI59" s="276"/>
      <c r="AJ59" s="276"/>
      <c r="AK59" s="276"/>
      <c r="AL59" s="276"/>
      <c r="AM59" s="276"/>
      <c r="AN59" s="275">
        <f t="shared" si="0"/>
        <v>8526214.7100000009</v>
      </c>
      <c r="AO59" s="276"/>
      <c r="AP59" s="276"/>
      <c r="AQ59" s="75" t="s">
        <v>94</v>
      </c>
      <c r="AR59" s="72"/>
      <c r="AS59" s="76">
        <f>ROUND(AS60,2)</f>
        <v>0</v>
      </c>
      <c r="AT59" s="77">
        <f t="shared" si="1"/>
        <v>1479756.27</v>
      </c>
      <c r="AU59" s="78">
        <f>ROUND(AU60,5)</f>
        <v>0</v>
      </c>
      <c r="AV59" s="77">
        <f>ROUND(AZ59*L29,2)</f>
        <v>1479756.27</v>
      </c>
      <c r="AW59" s="77">
        <f>ROUND(BA59*L30,2)</f>
        <v>0</v>
      </c>
      <c r="AX59" s="77">
        <f>ROUND(BB59*L29,2)</f>
        <v>0</v>
      </c>
      <c r="AY59" s="77">
        <f>ROUND(BC59*L30,2)</f>
        <v>0</v>
      </c>
      <c r="AZ59" s="77">
        <f>ROUND(AZ60,2)</f>
        <v>7046458.4400000004</v>
      </c>
      <c r="BA59" s="77">
        <f>ROUND(BA60,2)</f>
        <v>0</v>
      </c>
      <c r="BB59" s="77">
        <f>ROUND(BB60,2)</f>
        <v>0</v>
      </c>
      <c r="BC59" s="77">
        <f>ROUND(BC60,2)</f>
        <v>0</v>
      </c>
      <c r="BD59" s="79">
        <f>ROUND(BD60,2)</f>
        <v>0</v>
      </c>
      <c r="BS59" s="80" t="s">
        <v>72</v>
      </c>
      <c r="BT59" s="80" t="s">
        <v>80</v>
      </c>
      <c r="BU59" s="80" t="s">
        <v>74</v>
      </c>
      <c r="BV59" s="80" t="s">
        <v>75</v>
      </c>
      <c r="BW59" s="80" t="s">
        <v>95</v>
      </c>
      <c r="BX59" s="80" t="s">
        <v>5</v>
      </c>
      <c r="CL59" s="80" t="s">
        <v>19</v>
      </c>
      <c r="CM59" s="80" t="s">
        <v>82</v>
      </c>
    </row>
    <row r="60" spans="1:91" s="3" customFormat="1" ht="23.25" customHeight="1" x14ac:dyDescent="0.2">
      <c r="A60" s="81" t="s">
        <v>83</v>
      </c>
      <c r="B60" s="46"/>
      <c r="C60" s="9"/>
      <c r="D60" s="9"/>
      <c r="E60" s="303" t="s">
        <v>96</v>
      </c>
      <c r="F60" s="303"/>
      <c r="G60" s="303"/>
      <c r="H60" s="303"/>
      <c r="I60" s="303"/>
      <c r="J60" s="9"/>
      <c r="K60" s="303" t="s">
        <v>97</v>
      </c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273">
        <f>'D.2.1 - Chodníky, zpevněn...'!J32</f>
        <v>7046458.4400000004</v>
      </c>
      <c r="AH60" s="274"/>
      <c r="AI60" s="274"/>
      <c r="AJ60" s="274"/>
      <c r="AK60" s="274"/>
      <c r="AL60" s="274"/>
      <c r="AM60" s="274"/>
      <c r="AN60" s="273">
        <f t="shared" si="0"/>
        <v>8526214.7100000009</v>
      </c>
      <c r="AO60" s="274"/>
      <c r="AP60" s="274"/>
      <c r="AQ60" s="82" t="s">
        <v>86</v>
      </c>
      <c r="AR60" s="46"/>
      <c r="AS60" s="83">
        <v>0</v>
      </c>
      <c r="AT60" s="84">
        <f t="shared" si="1"/>
        <v>1479756.27</v>
      </c>
      <c r="AU60" s="85">
        <f>'D.2.1 - Chodníky, zpevněn...'!P91</f>
        <v>0</v>
      </c>
      <c r="AV60" s="84">
        <f>'D.2.1 - Chodníky, zpevněn...'!J35</f>
        <v>1479756.27</v>
      </c>
      <c r="AW60" s="84">
        <f>'D.2.1 - Chodníky, zpevněn...'!J36</f>
        <v>0</v>
      </c>
      <c r="AX60" s="84">
        <f>'D.2.1 - Chodníky, zpevněn...'!J37</f>
        <v>0</v>
      </c>
      <c r="AY60" s="84">
        <f>'D.2.1 - Chodníky, zpevněn...'!J38</f>
        <v>0</v>
      </c>
      <c r="AZ60" s="84">
        <f>'D.2.1 - Chodníky, zpevněn...'!F35</f>
        <v>7046458.4400000004</v>
      </c>
      <c r="BA60" s="84">
        <f>'D.2.1 - Chodníky, zpevněn...'!F36</f>
        <v>0</v>
      </c>
      <c r="BB60" s="84">
        <f>'D.2.1 - Chodníky, zpevněn...'!F37</f>
        <v>0</v>
      </c>
      <c r="BC60" s="84">
        <f>'D.2.1 - Chodníky, zpevněn...'!F38</f>
        <v>0</v>
      </c>
      <c r="BD60" s="86">
        <f>'D.2.1 - Chodníky, zpevněn...'!F39</f>
        <v>0</v>
      </c>
      <c r="BT60" s="26" t="s">
        <v>82</v>
      </c>
      <c r="BV60" s="26" t="s">
        <v>75</v>
      </c>
      <c r="BW60" s="26" t="s">
        <v>98</v>
      </c>
      <c r="BX60" s="26" t="s">
        <v>95</v>
      </c>
      <c r="CL60" s="26" t="s">
        <v>21</v>
      </c>
    </row>
    <row r="61" spans="1:91" s="6" customFormat="1" ht="24.75" customHeight="1" x14ac:dyDescent="0.2">
      <c r="B61" s="72"/>
      <c r="C61" s="73"/>
      <c r="D61" s="302" t="s">
        <v>99</v>
      </c>
      <c r="E61" s="302"/>
      <c r="F61" s="302"/>
      <c r="G61" s="302"/>
      <c r="H61" s="302"/>
      <c r="I61" s="74"/>
      <c r="J61" s="302" t="s">
        <v>100</v>
      </c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281">
        <f>ROUND(AG62,2)</f>
        <v>1787847.67</v>
      </c>
      <c r="AH61" s="276"/>
      <c r="AI61" s="276"/>
      <c r="AJ61" s="276"/>
      <c r="AK61" s="276"/>
      <c r="AL61" s="276"/>
      <c r="AM61" s="276"/>
      <c r="AN61" s="275">
        <f t="shared" si="0"/>
        <v>2163295.6799999997</v>
      </c>
      <c r="AO61" s="276"/>
      <c r="AP61" s="276"/>
      <c r="AQ61" s="75" t="s">
        <v>94</v>
      </c>
      <c r="AR61" s="72"/>
      <c r="AS61" s="76">
        <f>ROUND(AS62,2)</f>
        <v>0</v>
      </c>
      <c r="AT61" s="77">
        <f t="shared" si="1"/>
        <v>375448.01</v>
      </c>
      <c r="AU61" s="78">
        <f>ROUND(AU62,5)</f>
        <v>0</v>
      </c>
      <c r="AV61" s="77">
        <f>ROUND(AZ61*L29,2)</f>
        <v>375448.01</v>
      </c>
      <c r="AW61" s="77">
        <f>ROUND(BA61*L30,2)</f>
        <v>0</v>
      </c>
      <c r="AX61" s="77">
        <f>ROUND(BB61*L29,2)</f>
        <v>0</v>
      </c>
      <c r="AY61" s="77">
        <f>ROUND(BC61*L30,2)</f>
        <v>0</v>
      </c>
      <c r="AZ61" s="77">
        <f>ROUND(AZ62,2)</f>
        <v>1787847.67</v>
      </c>
      <c r="BA61" s="77">
        <f>ROUND(BA62,2)</f>
        <v>0</v>
      </c>
      <c r="BB61" s="77">
        <f>ROUND(BB62,2)</f>
        <v>0</v>
      </c>
      <c r="BC61" s="77">
        <f>ROUND(BC62,2)</f>
        <v>0</v>
      </c>
      <c r="BD61" s="79">
        <f>ROUND(BD62,2)</f>
        <v>0</v>
      </c>
      <c r="BS61" s="80" t="s">
        <v>72</v>
      </c>
      <c r="BT61" s="80" t="s">
        <v>80</v>
      </c>
      <c r="BU61" s="80" t="s">
        <v>74</v>
      </c>
      <c r="BV61" s="80" t="s">
        <v>75</v>
      </c>
      <c r="BW61" s="80" t="s">
        <v>101</v>
      </c>
      <c r="BX61" s="80" t="s">
        <v>5</v>
      </c>
      <c r="CL61" s="80" t="s">
        <v>19</v>
      </c>
      <c r="CM61" s="80" t="s">
        <v>82</v>
      </c>
    </row>
    <row r="62" spans="1:91" s="3" customFormat="1" ht="23.25" customHeight="1" x14ac:dyDescent="0.2">
      <c r="A62" s="81" t="s">
        <v>83</v>
      </c>
      <c r="B62" s="46"/>
      <c r="C62" s="9"/>
      <c r="D62" s="9"/>
      <c r="E62" s="303" t="s">
        <v>102</v>
      </c>
      <c r="F62" s="303"/>
      <c r="G62" s="303"/>
      <c r="H62" s="303"/>
      <c r="I62" s="303"/>
      <c r="J62" s="9"/>
      <c r="K62" s="303" t="s">
        <v>100</v>
      </c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273">
        <f>'D.2.2 - Chodníky, zpevněn...'!J32</f>
        <v>1787847.67</v>
      </c>
      <c r="AH62" s="274"/>
      <c r="AI62" s="274"/>
      <c r="AJ62" s="274"/>
      <c r="AK62" s="274"/>
      <c r="AL62" s="274"/>
      <c r="AM62" s="274"/>
      <c r="AN62" s="273">
        <f t="shared" si="0"/>
        <v>2163295.6799999997</v>
      </c>
      <c r="AO62" s="274"/>
      <c r="AP62" s="274"/>
      <c r="AQ62" s="82" t="s">
        <v>86</v>
      </c>
      <c r="AR62" s="46"/>
      <c r="AS62" s="83">
        <v>0</v>
      </c>
      <c r="AT62" s="84">
        <f t="shared" si="1"/>
        <v>375448.01</v>
      </c>
      <c r="AU62" s="85">
        <f>'D.2.2 - Chodníky, zpevněn...'!P89</f>
        <v>0</v>
      </c>
      <c r="AV62" s="84">
        <f>'D.2.2 - Chodníky, zpevněn...'!J35</f>
        <v>375448.01</v>
      </c>
      <c r="AW62" s="84">
        <f>'D.2.2 - Chodníky, zpevněn...'!J36</f>
        <v>0</v>
      </c>
      <c r="AX62" s="84">
        <f>'D.2.2 - Chodníky, zpevněn...'!J37</f>
        <v>0</v>
      </c>
      <c r="AY62" s="84">
        <f>'D.2.2 - Chodníky, zpevněn...'!J38</f>
        <v>0</v>
      </c>
      <c r="AZ62" s="84">
        <f>'D.2.2 - Chodníky, zpevněn...'!F35</f>
        <v>1787847.67</v>
      </c>
      <c r="BA62" s="84">
        <f>'D.2.2 - Chodníky, zpevněn...'!F36</f>
        <v>0</v>
      </c>
      <c r="BB62" s="84">
        <f>'D.2.2 - Chodníky, zpevněn...'!F37</f>
        <v>0</v>
      </c>
      <c r="BC62" s="84">
        <f>'D.2.2 - Chodníky, zpevněn...'!F38</f>
        <v>0</v>
      </c>
      <c r="BD62" s="86">
        <f>'D.2.2 - Chodníky, zpevněn...'!F39</f>
        <v>0</v>
      </c>
      <c r="BT62" s="26" t="s">
        <v>82</v>
      </c>
      <c r="BV62" s="26" t="s">
        <v>75</v>
      </c>
      <c r="BW62" s="26" t="s">
        <v>103</v>
      </c>
      <c r="BX62" s="26" t="s">
        <v>101</v>
      </c>
      <c r="CL62" s="26" t="s">
        <v>21</v>
      </c>
    </row>
    <row r="63" spans="1:91" s="6" customFormat="1" ht="24.75" customHeight="1" x14ac:dyDescent="0.2">
      <c r="B63" s="72"/>
      <c r="C63" s="73"/>
      <c r="D63" s="302" t="s">
        <v>104</v>
      </c>
      <c r="E63" s="302"/>
      <c r="F63" s="302"/>
      <c r="G63" s="302"/>
      <c r="H63" s="302"/>
      <c r="I63" s="74"/>
      <c r="J63" s="302" t="s">
        <v>105</v>
      </c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281">
        <f>ROUND(AG64,2)</f>
        <v>4826756.51</v>
      </c>
      <c r="AH63" s="276"/>
      <c r="AI63" s="276"/>
      <c r="AJ63" s="276"/>
      <c r="AK63" s="276"/>
      <c r="AL63" s="276"/>
      <c r="AM63" s="276"/>
      <c r="AN63" s="275">
        <f t="shared" si="0"/>
        <v>5840375.3799999999</v>
      </c>
      <c r="AO63" s="276"/>
      <c r="AP63" s="276"/>
      <c r="AQ63" s="75" t="s">
        <v>94</v>
      </c>
      <c r="AR63" s="72"/>
      <c r="AS63" s="76">
        <f>ROUND(AS64,2)</f>
        <v>0</v>
      </c>
      <c r="AT63" s="77">
        <f t="shared" si="1"/>
        <v>1013618.87</v>
      </c>
      <c r="AU63" s="78">
        <f>ROUND(AU64,5)</f>
        <v>0</v>
      </c>
      <c r="AV63" s="77">
        <f>ROUND(AZ63*L29,2)</f>
        <v>1013618.87</v>
      </c>
      <c r="AW63" s="77">
        <f>ROUND(BA63*L30,2)</f>
        <v>0</v>
      </c>
      <c r="AX63" s="77">
        <f>ROUND(BB63*L29,2)</f>
        <v>0</v>
      </c>
      <c r="AY63" s="77">
        <f>ROUND(BC63*L30,2)</f>
        <v>0</v>
      </c>
      <c r="AZ63" s="77">
        <f>ROUND(AZ64,2)</f>
        <v>4826756.51</v>
      </c>
      <c r="BA63" s="77">
        <f>ROUND(BA64,2)</f>
        <v>0</v>
      </c>
      <c r="BB63" s="77">
        <f>ROUND(BB64,2)</f>
        <v>0</v>
      </c>
      <c r="BC63" s="77">
        <f>ROUND(BC64,2)</f>
        <v>0</v>
      </c>
      <c r="BD63" s="79">
        <f>ROUND(BD64,2)</f>
        <v>0</v>
      </c>
      <c r="BS63" s="80" t="s">
        <v>72</v>
      </c>
      <c r="BT63" s="80" t="s">
        <v>80</v>
      </c>
      <c r="BU63" s="80" t="s">
        <v>74</v>
      </c>
      <c r="BV63" s="80" t="s">
        <v>75</v>
      </c>
      <c r="BW63" s="80" t="s">
        <v>106</v>
      </c>
      <c r="BX63" s="80" t="s">
        <v>5</v>
      </c>
      <c r="CL63" s="80" t="s">
        <v>19</v>
      </c>
      <c r="CM63" s="80" t="s">
        <v>82</v>
      </c>
    </row>
    <row r="64" spans="1:91" s="3" customFormat="1" ht="23.25" customHeight="1" x14ac:dyDescent="0.2">
      <c r="A64" s="81" t="s">
        <v>83</v>
      </c>
      <c r="B64" s="46"/>
      <c r="C64" s="9"/>
      <c r="D64" s="9"/>
      <c r="E64" s="303" t="s">
        <v>107</v>
      </c>
      <c r="F64" s="303"/>
      <c r="G64" s="303"/>
      <c r="H64" s="303"/>
      <c r="I64" s="303"/>
      <c r="J64" s="9"/>
      <c r="K64" s="303" t="s">
        <v>108</v>
      </c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273">
        <f>'D.2.3 - Přípojka a přelož...'!J32</f>
        <v>4826756.51</v>
      </c>
      <c r="AH64" s="274"/>
      <c r="AI64" s="274"/>
      <c r="AJ64" s="274"/>
      <c r="AK64" s="274"/>
      <c r="AL64" s="274"/>
      <c r="AM64" s="274"/>
      <c r="AN64" s="273">
        <f t="shared" si="0"/>
        <v>5840375.3799999999</v>
      </c>
      <c r="AO64" s="274"/>
      <c r="AP64" s="274"/>
      <c r="AQ64" s="82" t="s">
        <v>86</v>
      </c>
      <c r="AR64" s="46"/>
      <c r="AS64" s="83">
        <v>0</v>
      </c>
      <c r="AT64" s="84">
        <f t="shared" si="1"/>
        <v>1013618.87</v>
      </c>
      <c r="AU64" s="85">
        <f>'D.2.3 - Přípojka a přelož...'!P109</f>
        <v>0</v>
      </c>
      <c r="AV64" s="84">
        <f>'D.2.3 - Přípojka a přelož...'!J35</f>
        <v>1013618.87</v>
      </c>
      <c r="AW64" s="84">
        <f>'D.2.3 - Přípojka a přelož...'!J36</f>
        <v>0</v>
      </c>
      <c r="AX64" s="84">
        <f>'D.2.3 - Přípojka a přelož...'!J37</f>
        <v>0</v>
      </c>
      <c r="AY64" s="84">
        <f>'D.2.3 - Přípojka a přelož...'!J38</f>
        <v>0</v>
      </c>
      <c r="AZ64" s="84">
        <f>'D.2.3 - Přípojka a přelož...'!F35</f>
        <v>4826756.51</v>
      </c>
      <c r="BA64" s="84">
        <f>'D.2.3 - Přípojka a přelož...'!F36</f>
        <v>0</v>
      </c>
      <c r="BB64" s="84">
        <f>'D.2.3 - Přípojka a přelož...'!F37</f>
        <v>0</v>
      </c>
      <c r="BC64" s="84">
        <f>'D.2.3 - Přípojka a přelož...'!F38</f>
        <v>0</v>
      </c>
      <c r="BD64" s="86">
        <f>'D.2.3 - Přípojka a přelož...'!F39</f>
        <v>0</v>
      </c>
      <c r="BT64" s="26" t="s">
        <v>82</v>
      </c>
      <c r="BV64" s="26" t="s">
        <v>75</v>
      </c>
      <c r="BW64" s="26" t="s">
        <v>109</v>
      </c>
      <c r="BX64" s="26" t="s">
        <v>106</v>
      </c>
      <c r="CL64" s="26" t="s">
        <v>21</v>
      </c>
    </row>
    <row r="65" spans="1:91" s="6" customFormat="1" ht="16.5" customHeight="1" x14ac:dyDescent="0.2">
      <c r="B65" s="72"/>
      <c r="C65" s="73"/>
      <c r="D65" s="302" t="s">
        <v>110</v>
      </c>
      <c r="E65" s="302"/>
      <c r="F65" s="302"/>
      <c r="G65" s="302"/>
      <c r="H65" s="302"/>
      <c r="I65" s="74"/>
      <c r="J65" s="302" t="s">
        <v>111</v>
      </c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281">
        <f>ROUND(AG66,2)</f>
        <v>761628.92</v>
      </c>
      <c r="AH65" s="276"/>
      <c r="AI65" s="276"/>
      <c r="AJ65" s="276"/>
      <c r="AK65" s="276"/>
      <c r="AL65" s="276"/>
      <c r="AM65" s="276"/>
      <c r="AN65" s="275">
        <f t="shared" si="0"/>
        <v>921570.99</v>
      </c>
      <c r="AO65" s="276"/>
      <c r="AP65" s="276"/>
      <c r="AQ65" s="75" t="s">
        <v>94</v>
      </c>
      <c r="AR65" s="72"/>
      <c r="AS65" s="76">
        <f>ROUND(AS66,2)</f>
        <v>0</v>
      </c>
      <c r="AT65" s="77">
        <f t="shared" si="1"/>
        <v>159942.07</v>
      </c>
      <c r="AU65" s="78">
        <f>ROUND(AU66,5)</f>
        <v>0</v>
      </c>
      <c r="AV65" s="77">
        <f>ROUND(AZ65*L29,2)</f>
        <v>159942.07</v>
      </c>
      <c r="AW65" s="77">
        <f>ROUND(BA65*L30,2)</f>
        <v>0</v>
      </c>
      <c r="AX65" s="77">
        <f>ROUND(BB65*L29,2)</f>
        <v>0</v>
      </c>
      <c r="AY65" s="77">
        <f>ROUND(BC65*L30,2)</f>
        <v>0</v>
      </c>
      <c r="AZ65" s="77">
        <f>ROUND(AZ66,2)</f>
        <v>761628.92</v>
      </c>
      <c r="BA65" s="77">
        <f>ROUND(BA66,2)</f>
        <v>0</v>
      </c>
      <c r="BB65" s="77">
        <f>ROUND(BB66,2)</f>
        <v>0</v>
      </c>
      <c r="BC65" s="77">
        <f>ROUND(BC66,2)</f>
        <v>0</v>
      </c>
      <c r="BD65" s="79">
        <f>ROUND(BD66,2)</f>
        <v>0</v>
      </c>
      <c r="BS65" s="80" t="s">
        <v>72</v>
      </c>
      <c r="BT65" s="80" t="s">
        <v>80</v>
      </c>
      <c r="BU65" s="80" t="s">
        <v>74</v>
      </c>
      <c r="BV65" s="80" t="s">
        <v>75</v>
      </c>
      <c r="BW65" s="80" t="s">
        <v>112</v>
      </c>
      <c r="BX65" s="80" t="s">
        <v>5</v>
      </c>
      <c r="CL65" s="80" t="s">
        <v>19</v>
      </c>
      <c r="CM65" s="80" t="s">
        <v>82</v>
      </c>
    </row>
    <row r="66" spans="1:91" s="3" customFormat="1" ht="16.5" customHeight="1" x14ac:dyDescent="0.2">
      <c r="A66" s="81" t="s">
        <v>83</v>
      </c>
      <c r="B66" s="46"/>
      <c r="C66" s="9"/>
      <c r="D66" s="9"/>
      <c r="E66" s="303" t="s">
        <v>113</v>
      </c>
      <c r="F66" s="303"/>
      <c r="G66" s="303"/>
      <c r="H66" s="303"/>
      <c r="I66" s="303"/>
      <c r="J66" s="9"/>
      <c r="K66" s="303" t="s">
        <v>114</v>
      </c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273">
        <f>'D.2.4 - Přípojka a přelož...'!J32</f>
        <v>761628.92</v>
      </c>
      <c r="AH66" s="274"/>
      <c r="AI66" s="274"/>
      <c r="AJ66" s="274"/>
      <c r="AK66" s="274"/>
      <c r="AL66" s="274"/>
      <c r="AM66" s="274"/>
      <c r="AN66" s="273">
        <f t="shared" si="0"/>
        <v>921570.99</v>
      </c>
      <c r="AO66" s="274"/>
      <c r="AP66" s="274"/>
      <c r="AQ66" s="82" t="s">
        <v>86</v>
      </c>
      <c r="AR66" s="46"/>
      <c r="AS66" s="83">
        <v>0</v>
      </c>
      <c r="AT66" s="84">
        <f t="shared" si="1"/>
        <v>159942.07</v>
      </c>
      <c r="AU66" s="85">
        <f>'D.2.4 - Přípojka a přelož...'!P102</f>
        <v>0</v>
      </c>
      <c r="AV66" s="84">
        <f>'D.2.4 - Přípojka a přelož...'!J35</f>
        <v>159942.07</v>
      </c>
      <c r="AW66" s="84">
        <f>'D.2.4 - Přípojka a přelož...'!J36</f>
        <v>0</v>
      </c>
      <c r="AX66" s="84">
        <f>'D.2.4 - Přípojka a přelož...'!J37</f>
        <v>0</v>
      </c>
      <c r="AY66" s="84">
        <f>'D.2.4 - Přípojka a přelož...'!J38</f>
        <v>0</v>
      </c>
      <c r="AZ66" s="84">
        <f>'D.2.4 - Přípojka a přelož...'!F35</f>
        <v>761628.92</v>
      </c>
      <c r="BA66" s="84">
        <f>'D.2.4 - Přípojka a přelož...'!F36</f>
        <v>0</v>
      </c>
      <c r="BB66" s="84">
        <f>'D.2.4 - Přípojka a přelož...'!F37</f>
        <v>0</v>
      </c>
      <c r="BC66" s="84">
        <f>'D.2.4 - Přípojka a přelož...'!F38</f>
        <v>0</v>
      </c>
      <c r="BD66" s="86">
        <f>'D.2.4 - Přípojka a přelož...'!F39</f>
        <v>0</v>
      </c>
      <c r="BT66" s="26" t="s">
        <v>82</v>
      </c>
      <c r="BV66" s="26" t="s">
        <v>75</v>
      </c>
      <c r="BW66" s="26" t="s">
        <v>115</v>
      </c>
      <c r="BX66" s="26" t="s">
        <v>112</v>
      </c>
      <c r="CL66" s="26" t="s">
        <v>21</v>
      </c>
    </row>
    <row r="67" spans="1:91" s="6" customFormat="1" ht="16.5" customHeight="1" x14ac:dyDescent="0.2">
      <c r="B67" s="72"/>
      <c r="C67" s="73"/>
      <c r="D67" s="302" t="s">
        <v>116</v>
      </c>
      <c r="E67" s="302"/>
      <c r="F67" s="302"/>
      <c r="G67" s="302"/>
      <c r="H67" s="302"/>
      <c r="I67" s="74"/>
      <c r="J67" s="302" t="s">
        <v>117</v>
      </c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281">
        <f>ROUND(AG68,2)</f>
        <v>1914593.28</v>
      </c>
      <c r="AH67" s="276"/>
      <c r="AI67" s="276"/>
      <c r="AJ67" s="276"/>
      <c r="AK67" s="276"/>
      <c r="AL67" s="276"/>
      <c r="AM67" s="276"/>
      <c r="AN67" s="275">
        <f t="shared" si="0"/>
        <v>2316657.87</v>
      </c>
      <c r="AO67" s="276"/>
      <c r="AP67" s="276"/>
      <c r="AQ67" s="75" t="s">
        <v>94</v>
      </c>
      <c r="AR67" s="72"/>
      <c r="AS67" s="76">
        <f>ROUND(AS68,2)</f>
        <v>0</v>
      </c>
      <c r="AT67" s="77">
        <f t="shared" si="1"/>
        <v>402064.59</v>
      </c>
      <c r="AU67" s="78">
        <f>ROUND(AU68,5)</f>
        <v>0</v>
      </c>
      <c r="AV67" s="77">
        <f>ROUND(AZ67*L29,2)</f>
        <v>402064.59</v>
      </c>
      <c r="AW67" s="77">
        <f>ROUND(BA67*L30,2)</f>
        <v>0</v>
      </c>
      <c r="AX67" s="77">
        <f>ROUND(BB67*L29,2)</f>
        <v>0</v>
      </c>
      <c r="AY67" s="77">
        <f>ROUND(BC67*L30,2)</f>
        <v>0</v>
      </c>
      <c r="AZ67" s="77">
        <f>ROUND(AZ68,2)</f>
        <v>1914593.28</v>
      </c>
      <c r="BA67" s="77">
        <f>ROUND(BA68,2)</f>
        <v>0</v>
      </c>
      <c r="BB67" s="77">
        <f>ROUND(BB68,2)</f>
        <v>0</v>
      </c>
      <c r="BC67" s="77">
        <f>ROUND(BC68,2)</f>
        <v>0</v>
      </c>
      <c r="BD67" s="79">
        <f>ROUND(BD68,2)</f>
        <v>0</v>
      </c>
      <c r="BS67" s="80" t="s">
        <v>72</v>
      </c>
      <c r="BT67" s="80" t="s">
        <v>80</v>
      </c>
      <c r="BU67" s="80" t="s">
        <v>74</v>
      </c>
      <c r="BV67" s="80" t="s">
        <v>75</v>
      </c>
      <c r="BW67" s="80" t="s">
        <v>118</v>
      </c>
      <c r="BX67" s="80" t="s">
        <v>5</v>
      </c>
      <c r="CL67" s="80" t="s">
        <v>19</v>
      </c>
      <c r="CM67" s="80" t="s">
        <v>82</v>
      </c>
    </row>
    <row r="68" spans="1:91" s="3" customFormat="1" ht="16.5" customHeight="1" x14ac:dyDescent="0.2">
      <c r="A68" s="81" t="s">
        <v>83</v>
      </c>
      <c r="B68" s="46"/>
      <c r="C68" s="9"/>
      <c r="D68" s="9"/>
      <c r="E68" s="303" t="s">
        <v>119</v>
      </c>
      <c r="F68" s="303"/>
      <c r="G68" s="303"/>
      <c r="H68" s="303"/>
      <c r="I68" s="303"/>
      <c r="J68" s="9"/>
      <c r="K68" s="303" t="s">
        <v>117</v>
      </c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273">
        <f>'D.2.5 - Přípojka NN'!J32</f>
        <v>1914593.28</v>
      </c>
      <c r="AH68" s="274"/>
      <c r="AI68" s="274"/>
      <c r="AJ68" s="274"/>
      <c r="AK68" s="274"/>
      <c r="AL68" s="274"/>
      <c r="AM68" s="274"/>
      <c r="AN68" s="273">
        <f t="shared" si="0"/>
        <v>2316657.87</v>
      </c>
      <c r="AO68" s="274"/>
      <c r="AP68" s="274"/>
      <c r="AQ68" s="82" t="s">
        <v>86</v>
      </c>
      <c r="AR68" s="46"/>
      <c r="AS68" s="83">
        <v>0</v>
      </c>
      <c r="AT68" s="84">
        <f t="shared" si="1"/>
        <v>402064.59</v>
      </c>
      <c r="AU68" s="85">
        <f>'D.2.5 - Přípojka NN'!P89</f>
        <v>0</v>
      </c>
      <c r="AV68" s="84">
        <f>'D.2.5 - Přípojka NN'!J35</f>
        <v>402064.59</v>
      </c>
      <c r="AW68" s="84">
        <f>'D.2.5 - Přípojka NN'!J36</f>
        <v>0</v>
      </c>
      <c r="AX68" s="84">
        <f>'D.2.5 - Přípojka NN'!J37</f>
        <v>0</v>
      </c>
      <c r="AY68" s="84">
        <f>'D.2.5 - Přípojka NN'!J38</f>
        <v>0</v>
      </c>
      <c r="AZ68" s="84">
        <f>'D.2.5 - Přípojka NN'!F35</f>
        <v>1914593.28</v>
      </c>
      <c r="BA68" s="84">
        <f>'D.2.5 - Přípojka NN'!F36</f>
        <v>0</v>
      </c>
      <c r="BB68" s="84">
        <f>'D.2.5 - Přípojka NN'!F37</f>
        <v>0</v>
      </c>
      <c r="BC68" s="84">
        <f>'D.2.5 - Přípojka NN'!F38</f>
        <v>0</v>
      </c>
      <c r="BD68" s="86">
        <f>'D.2.5 - Přípojka NN'!F39</f>
        <v>0</v>
      </c>
      <c r="BT68" s="26" t="s">
        <v>82</v>
      </c>
      <c r="BV68" s="26" t="s">
        <v>75</v>
      </c>
      <c r="BW68" s="26" t="s">
        <v>120</v>
      </c>
      <c r="BX68" s="26" t="s">
        <v>118</v>
      </c>
      <c r="CL68" s="26" t="s">
        <v>21</v>
      </c>
    </row>
    <row r="69" spans="1:91" s="6" customFormat="1" ht="16.5" customHeight="1" x14ac:dyDescent="0.2">
      <c r="B69" s="72"/>
      <c r="C69" s="73"/>
      <c r="D69" s="302" t="s">
        <v>121</v>
      </c>
      <c r="E69" s="302"/>
      <c r="F69" s="302"/>
      <c r="G69" s="302"/>
      <c r="H69" s="302"/>
      <c r="I69" s="74"/>
      <c r="J69" s="302" t="s">
        <v>122</v>
      </c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281">
        <f>ROUND(SUM(AG70:AG76),2)</f>
        <v>2317079.88</v>
      </c>
      <c r="AH69" s="276"/>
      <c r="AI69" s="276"/>
      <c r="AJ69" s="276"/>
      <c r="AK69" s="276"/>
      <c r="AL69" s="276"/>
      <c r="AM69" s="276"/>
      <c r="AN69" s="275">
        <f t="shared" si="0"/>
        <v>2803666.65</v>
      </c>
      <c r="AO69" s="276"/>
      <c r="AP69" s="276"/>
      <c r="AQ69" s="75" t="s">
        <v>94</v>
      </c>
      <c r="AR69" s="72"/>
      <c r="AS69" s="76">
        <f>ROUND(SUM(AS70:AS76),2)</f>
        <v>0</v>
      </c>
      <c r="AT69" s="77">
        <f t="shared" si="1"/>
        <v>486586.77</v>
      </c>
      <c r="AU69" s="78">
        <f>ROUND(SUM(AU70:AU76),5)</f>
        <v>0</v>
      </c>
      <c r="AV69" s="77">
        <f>ROUND(AZ69*L29,2)</f>
        <v>486586.77</v>
      </c>
      <c r="AW69" s="77">
        <f>ROUND(BA69*L30,2)</f>
        <v>0</v>
      </c>
      <c r="AX69" s="77">
        <f>ROUND(BB69*L29,2)</f>
        <v>0</v>
      </c>
      <c r="AY69" s="77">
        <f>ROUND(BC69*L30,2)</f>
        <v>0</v>
      </c>
      <c r="AZ69" s="77">
        <f>ROUND(SUM(AZ70:AZ76),2)</f>
        <v>2317079.88</v>
      </c>
      <c r="BA69" s="77">
        <f>ROUND(SUM(BA70:BA76),2)</f>
        <v>0</v>
      </c>
      <c r="BB69" s="77">
        <f>ROUND(SUM(BB70:BB76),2)</f>
        <v>0</v>
      </c>
      <c r="BC69" s="77">
        <f>ROUND(SUM(BC70:BC76),2)</f>
        <v>0</v>
      </c>
      <c r="BD69" s="79">
        <f>ROUND(SUM(BD70:BD76),2)</f>
        <v>0</v>
      </c>
      <c r="BS69" s="80" t="s">
        <v>72</v>
      </c>
      <c r="BT69" s="80" t="s">
        <v>80</v>
      </c>
      <c r="BU69" s="80" t="s">
        <v>74</v>
      </c>
      <c r="BV69" s="80" t="s">
        <v>75</v>
      </c>
      <c r="BW69" s="80" t="s">
        <v>123</v>
      </c>
      <c r="BX69" s="80" t="s">
        <v>5</v>
      </c>
      <c r="CL69" s="80" t="s">
        <v>19</v>
      </c>
      <c r="CM69" s="80" t="s">
        <v>82</v>
      </c>
    </row>
    <row r="70" spans="1:91" s="3" customFormat="1" ht="23.25" customHeight="1" x14ac:dyDescent="0.2">
      <c r="A70" s="81" t="s">
        <v>83</v>
      </c>
      <c r="B70" s="46"/>
      <c r="C70" s="9"/>
      <c r="D70" s="9"/>
      <c r="E70" s="303" t="s">
        <v>124</v>
      </c>
      <c r="F70" s="303"/>
      <c r="G70" s="303"/>
      <c r="H70" s="303"/>
      <c r="I70" s="303"/>
      <c r="J70" s="9"/>
      <c r="K70" s="303" t="s">
        <v>125</v>
      </c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273">
        <f>'D.2.6.a - Telefonní kabel...'!J32</f>
        <v>1571638.36</v>
      </c>
      <c r="AH70" s="274"/>
      <c r="AI70" s="274"/>
      <c r="AJ70" s="274"/>
      <c r="AK70" s="274"/>
      <c r="AL70" s="274"/>
      <c r="AM70" s="274"/>
      <c r="AN70" s="273">
        <f t="shared" si="0"/>
        <v>1901682.4200000002</v>
      </c>
      <c r="AO70" s="274"/>
      <c r="AP70" s="274"/>
      <c r="AQ70" s="82" t="s">
        <v>86</v>
      </c>
      <c r="AR70" s="46"/>
      <c r="AS70" s="83">
        <v>0</v>
      </c>
      <c r="AT70" s="84">
        <f t="shared" si="1"/>
        <v>330044.06</v>
      </c>
      <c r="AU70" s="85">
        <f>'D.2.6.a - Telefonní kabel...'!P86</f>
        <v>0</v>
      </c>
      <c r="AV70" s="84">
        <f>'D.2.6.a - Telefonní kabel...'!J35</f>
        <v>330044.06</v>
      </c>
      <c r="AW70" s="84">
        <f>'D.2.6.a - Telefonní kabel...'!J36</f>
        <v>0</v>
      </c>
      <c r="AX70" s="84">
        <f>'D.2.6.a - Telefonní kabel...'!J37</f>
        <v>0</v>
      </c>
      <c r="AY70" s="84">
        <f>'D.2.6.a - Telefonní kabel...'!J38</f>
        <v>0</v>
      </c>
      <c r="AZ70" s="84">
        <f>'D.2.6.a - Telefonní kabel...'!F35</f>
        <v>1571638.36</v>
      </c>
      <c r="BA70" s="84">
        <f>'D.2.6.a - Telefonní kabel...'!F36</f>
        <v>0</v>
      </c>
      <c r="BB70" s="84">
        <f>'D.2.6.a - Telefonní kabel...'!F37</f>
        <v>0</v>
      </c>
      <c r="BC70" s="84">
        <f>'D.2.6.a - Telefonní kabel...'!F38</f>
        <v>0</v>
      </c>
      <c r="BD70" s="86">
        <f>'D.2.6.a - Telefonní kabel...'!F39</f>
        <v>0</v>
      </c>
      <c r="BT70" s="26" t="s">
        <v>82</v>
      </c>
      <c r="BV70" s="26" t="s">
        <v>75</v>
      </c>
      <c r="BW70" s="26" t="s">
        <v>126</v>
      </c>
      <c r="BX70" s="26" t="s">
        <v>123</v>
      </c>
      <c r="CL70" s="26" t="s">
        <v>21</v>
      </c>
    </row>
    <row r="71" spans="1:91" s="3" customFormat="1" ht="23.25" customHeight="1" x14ac:dyDescent="0.2">
      <c r="A71" s="81" t="s">
        <v>83</v>
      </c>
      <c r="B71" s="46"/>
      <c r="C71" s="9"/>
      <c r="D71" s="9"/>
      <c r="E71" s="303" t="s">
        <v>127</v>
      </c>
      <c r="F71" s="303"/>
      <c r="G71" s="303"/>
      <c r="H71" s="303"/>
      <c r="I71" s="303"/>
      <c r="J71" s="9"/>
      <c r="K71" s="303" t="s">
        <v>128</v>
      </c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273">
        <f>'D.2.6.b - Optický kabel z...'!J32</f>
        <v>69043.839999999997</v>
      </c>
      <c r="AH71" s="274"/>
      <c r="AI71" s="274"/>
      <c r="AJ71" s="274"/>
      <c r="AK71" s="274"/>
      <c r="AL71" s="274"/>
      <c r="AM71" s="274"/>
      <c r="AN71" s="273">
        <f t="shared" si="0"/>
        <v>83543.049999999988</v>
      </c>
      <c r="AO71" s="274"/>
      <c r="AP71" s="274"/>
      <c r="AQ71" s="82" t="s">
        <v>86</v>
      </c>
      <c r="AR71" s="46"/>
      <c r="AS71" s="83">
        <v>0</v>
      </c>
      <c r="AT71" s="84">
        <f t="shared" si="1"/>
        <v>14499.21</v>
      </c>
      <c r="AU71" s="85">
        <f>'D.2.6.b - Optický kabel z...'!P86</f>
        <v>0</v>
      </c>
      <c r="AV71" s="84">
        <f>'D.2.6.b - Optický kabel z...'!J35</f>
        <v>14499.21</v>
      </c>
      <c r="AW71" s="84">
        <f>'D.2.6.b - Optický kabel z...'!J36</f>
        <v>0</v>
      </c>
      <c r="AX71" s="84">
        <f>'D.2.6.b - Optický kabel z...'!J37</f>
        <v>0</v>
      </c>
      <c r="AY71" s="84">
        <f>'D.2.6.b - Optický kabel z...'!J38</f>
        <v>0</v>
      </c>
      <c r="AZ71" s="84">
        <f>'D.2.6.b - Optický kabel z...'!F35</f>
        <v>69043.839999999997</v>
      </c>
      <c r="BA71" s="84">
        <f>'D.2.6.b - Optický kabel z...'!F36</f>
        <v>0</v>
      </c>
      <c r="BB71" s="84">
        <f>'D.2.6.b - Optický kabel z...'!F37</f>
        <v>0</v>
      </c>
      <c r="BC71" s="84">
        <f>'D.2.6.b - Optický kabel z...'!F38</f>
        <v>0</v>
      </c>
      <c r="BD71" s="86">
        <f>'D.2.6.b - Optický kabel z...'!F39</f>
        <v>0</v>
      </c>
      <c r="BT71" s="26" t="s">
        <v>82</v>
      </c>
      <c r="BV71" s="26" t="s">
        <v>75</v>
      </c>
      <c r="BW71" s="26" t="s">
        <v>129</v>
      </c>
      <c r="BX71" s="26" t="s">
        <v>123</v>
      </c>
      <c r="CL71" s="26" t="s">
        <v>21</v>
      </c>
    </row>
    <row r="72" spans="1:91" s="3" customFormat="1" ht="23.25" customHeight="1" x14ac:dyDescent="0.2">
      <c r="A72" s="81" t="s">
        <v>83</v>
      </c>
      <c r="B72" s="46"/>
      <c r="C72" s="9"/>
      <c r="D72" s="9"/>
      <c r="E72" s="303" t="s">
        <v>130</v>
      </c>
      <c r="F72" s="303"/>
      <c r="G72" s="303"/>
      <c r="H72" s="303"/>
      <c r="I72" s="303"/>
      <c r="J72" s="9"/>
      <c r="K72" s="303" t="s">
        <v>131</v>
      </c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273">
        <f>'D.2.6.c - Optický kabel z...'!J32</f>
        <v>114617.64</v>
      </c>
      <c r="AH72" s="274"/>
      <c r="AI72" s="274"/>
      <c r="AJ72" s="274"/>
      <c r="AK72" s="274"/>
      <c r="AL72" s="274"/>
      <c r="AM72" s="274"/>
      <c r="AN72" s="273">
        <f t="shared" si="0"/>
        <v>138687.34</v>
      </c>
      <c r="AO72" s="274"/>
      <c r="AP72" s="274"/>
      <c r="AQ72" s="82" t="s">
        <v>86</v>
      </c>
      <c r="AR72" s="46"/>
      <c r="AS72" s="83">
        <v>0</v>
      </c>
      <c r="AT72" s="84">
        <f t="shared" si="1"/>
        <v>24069.7</v>
      </c>
      <c r="AU72" s="85">
        <f>'D.2.6.c - Optický kabel z...'!P86</f>
        <v>0</v>
      </c>
      <c r="AV72" s="84">
        <f>'D.2.6.c - Optický kabel z...'!J35</f>
        <v>24069.7</v>
      </c>
      <c r="AW72" s="84">
        <f>'D.2.6.c - Optický kabel z...'!J36</f>
        <v>0</v>
      </c>
      <c r="AX72" s="84">
        <f>'D.2.6.c - Optický kabel z...'!J37</f>
        <v>0</v>
      </c>
      <c r="AY72" s="84">
        <f>'D.2.6.c - Optický kabel z...'!J38</f>
        <v>0</v>
      </c>
      <c r="AZ72" s="84">
        <f>'D.2.6.c - Optický kabel z...'!F35</f>
        <v>114617.64</v>
      </c>
      <c r="BA72" s="84">
        <f>'D.2.6.c - Optický kabel z...'!F36</f>
        <v>0</v>
      </c>
      <c r="BB72" s="84">
        <f>'D.2.6.c - Optický kabel z...'!F37</f>
        <v>0</v>
      </c>
      <c r="BC72" s="84">
        <f>'D.2.6.c - Optický kabel z...'!F38</f>
        <v>0</v>
      </c>
      <c r="BD72" s="86">
        <f>'D.2.6.c - Optický kabel z...'!F39</f>
        <v>0</v>
      </c>
      <c r="BT72" s="26" t="s">
        <v>82</v>
      </c>
      <c r="BV72" s="26" t="s">
        <v>75</v>
      </c>
      <c r="BW72" s="26" t="s">
        <v>132</v>
      </c>
      <c r="BX72" s="26" t="s">
        <v>123</v>
      </c>
      <c r="CL72" s="26" t="s">
        <v>21</v>
      </c>
    </row>
    <row r="73" spans="1:91" s="3" customFormat="1" ht="23.25" customHeight="1" x14ac:dyDescent="0.2">
      <c r="A73" s="81" t="s">
        <v>83</v>
      </c>
      <c r="B73" s="46"/>
      <c r="C73" s="9"/>
      <c r="D73" s="9"/>
      <c r="E73" s="303" t="s">
        <v>133</v>
      </c>
      <c r="F73" s="303"/>
      <c r="G73" s="303"/>
      <c r="H73" s="303"/>
      <c r="I73" s="303"/>
      <c r="J73" s="9"/>
      <c r="K73" s="303" t="s">
        <v>134</v>
      </c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273">
        <f>'D.2.6.d - Optický kabel z...'!J32</f>
        <v>149409.92000000001</v>
      </c>
      <c r="AH73" s="274"/>
      <c r="AI73" s="274"/>
      <c r="AJ73" s="274"/>
      <c r="AK73" s="274"/>
      <c r="AL73" s="274"/>
      <c r="AM73" s="274"/>
      <c r="AN73" s="273">
        <f t="shared" si="0"/>
        <v>180786</v>
      </c>
      <c r="AO73" s="274"/>
      <c r="AP73" s="274"/>
      <c r="AQ73" s="82" t="s">
        <v>86</v>
      </c>
      <c r="AR73" s="46"/>
      <c r="AS73" s="83">
        <v>0</v>
      </c>
      <c r="AT73" s="84">
        <f t="shared" si="1"/>
        <v>31376.080000000002</v>
      </c>
      <c r="AU73" s="85">
        <f>'D.2.6.d - Optický kabel z...'!P86</f>
        <v>0</v>
      </c>
      <c r="AV73" s="84">
        <f>'D.2.6.d - Optický kabel z...'!J35</f>
        <v>31376.080000000002</v>
      </c>
      <c r="AW73" s="84">
        <f>'D.2.6.d - Optický kabel z...'!J36</f>
        <v>0</v>
      </c>
      <c r="AX73" s="84">
        <f>'D.2.6.d - Optický kabel z...'!J37</f>
        <v>0</v>
      </c>
      <c r="AY73" s="84">
        <f>'D.2.6.d - Optický kabel z...'!J38</f>
        <v>0</v>
      </c>
      <c r="AZ73" s="84">
        <f>'D.2.6.d - Optický kabel z...'!F35</f>
        <v>149409.92000000001</v>
      </c>
      <c r="BA73" s="84">
        <f>'D.2.6.d - Optický kabel z...'!F36</f>
        <v>0</v>
      </c>
      <c r="BB73" s="84">
        <f>'D.2.6.d - Optický kabel z...'!F37</f>
        <v>0</v>
      </c>
      <c r="BC73" s="84">
        <f>'D.2.6.d - Optický kabel z...'!F38</f>
        <v>0</v>
      </c>
      <c r="BD73" s="86">
        <f>'D.2.6.d - Optický kabel z...'!F39</f>
        <v>0</v>
      </c>
      <c r="BT73" s="26" t="s">
        <v>82</v>
      </c>
      <c r="BV73" s="26" t="s">
        <v>75</v>
      </c>
      <c r="BW73" s="26" t="s">
        <v>135</v>
      </c>
      <c r="BX73" s="26" t="s">
        <v>123</v>
      </c>
      <c r="CL73" s="26" t="s">
        <v>21</v>
      </c>
    </row>
    <row r="74" spans="1:91" s="3" customFormat="1" ht="16.5" customHeight="1" x14ac:dyDescent="0.2">
      <c r="A74" s="81" t="s">
        <v>83</v>
      </c>
      <c r="B74" s="46"/>
      <c r="C74" s="9"/>
      <c r="D74" s="9"/>
      <c r="E74" s="303" t="s">
        <v>136</v>
      </c>
      <c r="F74" s="303"/>
      <c r="G74" s="303"/>
      <c r="H74" s="303"/>
      <c r="I74" s="303"/>
      <c r="J74" s="9"/>
      <c r="K74" s="303" t="s">
        <v>137</v>
      </c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273">
        <f>'D.2.6.e - Napojení parkov...'!J32</f>
        <v>265028.44</v>
      </c>
      <c r="AH74" s="274"/>
      <c r="AI74" s="274"/>
      <c r="AJ74" s="274"/>
      <c r="AK74" s="274"/>
      <c r="AL74" s="274"/>
      <c r="AM74" s="274"/>
      <c r="AN74" s="273">
        <f t="shared" si="0"/>
        <v>320684.41000000003</v>
      </c>
      <c r="AO74" s="274"/>
      <c r="AP74" s="274"/>
      <c r="AQ74" s="82" t="s">
        <v>86</v>
      </c>
      <c r="AR74" s="46"/>
      <c r="AS74" s="83">
        <v>0</v>
      </c>
      <c r="AT74" s="84">
        <f t="shared" si="1"/>
        <v>55655.97</v>
      </c>
      <c r="AU74" s="85">
        <f>'D.2.6.e - Napojení parkov...'!P86</f>
        <v>0</v>
      </c>
      <c r="AV74" s="84">
        <f>'D.2.6.e - Napojení parkov...'!J35</f>
        <v>55655.97</v>
      </c>
      <c r="AW74" s="84">
        <f>'D.2.6.e - Napojení parkov...'!J36</f>
        <v>0</v>
      </c>
      <c r="AX74" s="84">
        <f>'D.2.6.e - Napojení parkov...'!J37</f>
        <v>0</v>
      </c>
      <c r="AY74" s="84">
        <f>'D.2.6.e - Napojení parkov...'!J38</f>
        <v>0</v>
      </c>
      <c r="AZ74" s="84">
        <f>'D.2.6.e - Napojení parkov...'!F35</f>
        <v>265028.44</v>
      </c>
      <c r="BA74" s="84">
        <f>'D.2.6.e - Napojení parkov...'!F36</f>
        <v>0</v>
      </c>
      <c r="BB74" s="84">
        <f>'D.2.6.e - Napojení parkov...'!F37</f>
        <v>0</v>
      </c>
      <c r="BC74" s="84">
        <f>'D.2.6.e - Napojení parkov...'!F38</f>
        <v>0</v>
      </c>
      <c r="BD74" s="86">
        <f>'D.2.6.e - Napojení parkov...'!F39</f>
        <v>0</v>
      </c>
      <c r="BT74" s="26" t="s">
        <v>82</v>
      </c>
      <c r="BV74" s="26" t="s">
        <v>75</v>
      </c>
      <c r="BW74" s="26" t="s">
        <v>138</v>
      </c>
      <c r="BX74" s="26" t="s">
        <v>123</v>
      </c>
      <c r="CL74" s="26" t="s">
        <v>21</v>
      </c>
    </row>
    <row r="75" spans="1:91" s="3" customFormat="1" ht="16.5" customHeight="1" x14ac:dyDescent="0.2">
      <c r="A75" s="81" t="s">
        <v>83</v>
      </c>
      <c r="B75" s="46"/>
      <c r="C75" s="9"/>
      <c r="D75" s="9"/>
      <c r="E75" s="303" t="s">
        <v>139</v>
      </c>
      <c r="F75" s="303"/>
      <c r="G75" s="303"/>
      <c r="H75" s="303"/>
      <c r="I75" s="303"/>
      <c r="J75" s="9"/>
      <c r="K75" s="303" t="s">
        <v>140</v>
      </c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273">
        <f>'D.2.6.f - Přeložka SEK ME...'!J32</f>
        <v>45123.360000000001</v>
      </c>
      <c r="AH75" s="274"/>
      <c r="AI75" s="274"/>
      <c r="AJ75" s="274"/>
      <c r="AK75" s="274"/>
      <c r="AL75" s="274"/>
      <c r="AM75" s="274"/>
      <c r="AN75" s="273">
        <f t="shared" si="0"/>
        <v>54599.270000000004</v>
      </c>
      <c r="AO75" s="274"/>
      <c r="AP75" s="274"/>
      <c r="AQ75" s="82" t="s">
        <v>86</v>
      </c>
      <c r="AR75" s="46"/>
      <c r="AS75" s="83">
        <v>0</v>
      </c>
      <c r="AT75" s="84">
        <f t="shared" si="1"/>
        <v>9475.91</v>
      </c>
      <c r="AU75" s="85">
        <f>'D.2.6.f - Přeložka SEK ME...'!P86</f>
        <v>0</v>
      </c>
      <c r="AV75" s="84">
        <f>'D.2.6.f - Přeložka SEK ME...'!J35</f>
        <v>9475.91</v>
      </c>
      <c r="AW75" s="84">
        <f>'D.2.6.f - Přeložka SEK ME...'!J36</f>
        <v>0</v>
      </c>
      <c r="AX75" s="84">
        <f>'D.2.6.f - Přeložka SEK ME...'!J37</f>
        <v>0</v>
      </c>
      <c r="AY75" s="84">
        <f>'D.2.6.f - Přeložka SEK ME...'!J38</f>
        <v>0</v>
      </c>
      <c r="AZ75" s="84">
        <f>'D.2.6.f - Přeložka SEK ME...'!F35</f>
        <v>45123.360000000001</v>
      </c>
      <c r="BA75" s="84">
        <f>'D.2.6.f - Přeložka SEK ME...'!F36</f>
        <v>0</v>
      </c>
      <c r="BB75" s="84">
        <f>'D.2.6.f - Přeložka SEK ME...'!F37</f>
        <v>0</v>
      </c>
      <c r="BC75" s="84">
        <f>'D.2.6.f - Přeložka SEK ME...'!F38</f>
        <v>0</v>
      </c>
      <c r="BD75" s="86">
        <f>'D.2.6.f - Přeložka SEK ME...'!F39</f>
        <v>0</v>
      </c>
      <c r="BT75" s="26" t="s">
        <v>82</v>
      </c>
      <c r="BV75" s="26" t="s">
        <v>75</v>
      </c>
      <c r="BW75" s="26" t="s">
        <v>141</v>
      </c>
      <c r="BX75" s="26" t="s">
        <v>123</v>
      </c>
      <c r="CL75" s="26" t="s">
        <v>21</v>
      </c>
    </row>
    <row r="76" spans="1:91" s="3" customFormat="1" ht="16.5" customHeight="1" x14ac:dyDescent="0.2">
      <c r="A76" s="81" t="s">
        <v>83</v>
      </c>
      <c r="B76" s="46"/>
      <c r="C76" s="9"/>
      <c r="D76" s="9"/>
      <c r="E76" s="303" t="s">
        <v>142</v>
      </c>
      <c r="F76" s="303"/>
      <c r="G76" s="303"/>
      <c r="H76" s="303"/>
      <c r="I76" s="303"/>
      <c r="J76" s="9"/>
      <c r="K76" s="303" t="s">
        <v>143</v>
      </c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273">
        <f>'D.2.6.g - Přemístění SEK ...'!J32</f>
        <v>102218.32</v>
      </c>
      <c r="AH76" s="274"/>
      <c r="AI76" s="274"/>
      <c r="AJ76" s="274"/>
      <c r="AK76" s="274"/>
      <c r="AL76" s="274"/>
      <c r="AM76" s="274"/>
      <c r="AN76" s="273">
        <f t="shared" si="0"/>
        <v>123684.17000000001</v>
      </c>
      <c r="AO76" s="274"/>
      <c r="AP76" s="274"/>
      <c r="AQ76" s="82" t="s">
        <v>86</v>
      </c>
      <c r="AR76" s="46"/>
      <c r="AS76" s="83">
        <v>0</v>
      </c>
      <c r="AT76" s="84">
        <f t="shared" si="1"/>
        <v>21465.85</v>
      </c>
      <c r="AU76" s="85">
        <f>'D.2.6.g - Přemístění SEK ...'!P86</f>
        <v>0</v>
      </c>
      <c r="AV76" s="84">
        <f>'D.2.6.g - Přemístění SEK ...'!J35</f>
        <v>21465.85</v>
      </c>
      <c r="AW76" s="84">
        <f>'D.2.6.g - Přemístění SEK ...'!J36</f>
        <v>0</v>
      </c>
      <c r="AX76" s="84">
        <f>'D.2.6.g - Přemístění SEK ...'!J37</f>
        <v>0</v>
      </c>
      <c r="AY76" s="84">
        <f>'D.2.6.g - Přemístění SEK ...'!J38</f>
        <v>0</v>
      </c>
      <c r="AZ76" s="84">
        <f>'D.2.6.g - Přemístění SEK ...'!F35</f>
        <v>102218.32</v>
      </c>
      <c r="BA76" s="84">
        <f>'D.2.6.g - Přemístění SEK ...'!F36</f>
        <v>0</v>
      </c>
      <c r="BB76" s="84">
        <f>'D.2.6.g - Přemístění SEK ...'!F37</f>
        <v>0</v>
      </c>
      <c r="BC76" s="84">
        <f>'D.2.6.g - Přemístění SEK ...'!F38</f>
        <v>0</v>
      </c>
      <c r="BD76" s="86">
        <f>'D.2.6.g - Přemístění SEK ...'!F39</f>
        <v>0</v>
      </c>
      <c r="BT76" s="26" t="s">
        <v>82</v>
      </c>
      <c r="BV76" s="26" t="s">
        <v>75</v>
      </c>
      <c r="BW76" s="26" t="s">
        <v>144</v>
      </c>
      <c r="BX76" s="26" t="s">
        <v>123</v>
      </c>
      <c r="CL76" s="26" t="s">
        <v>21</v>
      </c>
    </row>
    <row r="77" spans="1:91" s="6" customFormat="1" ht="16.5" customHeight="1" x14ac:dyDescent="0.2">
      <c r="B77" s="72"/>
      <c r="C77" s="73"/>
      <c r="D77" s="302" t="s">
        <v>145</v>
      </c>
      <c r="E77" s="302"/>
      <c r="F77" s="302"/>
      <c r="G77" s="302"/>
      <c r="H77" s="302"/>
      <c r="I77" s="74"/>
      <c r="J77" s="302" t="s">
        <v>146</v>
      </c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281">
        <f>ROUND(AG78,2)</f>
        <v>1480383.91</v>
      </c>
      <c r="AH77" s="276"/>
      <c r="AI77" s="276"/>
      <c r="AJ77" s="276"/>
      <c r="AK77" s="276"/>
      <c r="AL77" s="276"/>
      <c r="AM77" s="276"/>
      <c r="AN77" s="275">
        <f t="shared" si="0"/>
        <v>1791264.5299999998</v>
      </c>
      <c r="AO77" s="276"/>
      <c r="AP77" s="276"/>
      <c r="AQ77" s="75" t="s">
        <v>94</v>
      </c>
      <c r="AR77" s="72"/>
      <c r="AS77" s="76">
        <f>ROUND(AS78,2)</f>
        <v>0</v>
      </c>
      <c r="AT77" s="77">
        <f t="shared" si="1"/>
        <v>310880.62</v>
      </c>
      <c r="AU77" s="78">
        <f>ROUND(AU78,5)</f>
        <v>0</v>
      </c>
      <c r="AV77" s="77">
        <f>ROUND(AZ77*L29,2)</f>
        <v>310880.62</v>
      </c>
      <c r="AW77" s="77">
        <f>ROUND(BA77*L30,2)</f>
        <v>0</v>
      </c>
      <c r="AX77" s="77">
        <f>ROUND(BB77*L29,2)</f>
        <v>0</v>
      </c>
      <c r="AY77" s="77">
        <f>ROUND(BC77*L30,2)</f>
        <v>0</v>
      </c>
      <c r="AZ77" s="77">
        <f>ROUND(AZ78,2)</f>
        <v>1480383.91</v>
      </c>
      <c r="BA77" s="77">
        <f>ROUND(BA78,2)</f>
        <v>0</v>
      </c>
      <c r="BB77" s="77">
        <f>ROUND(BB78,2)</f>
        <v>0</v>
      </c>
      <c r="BC77" s="77">
        <f>ROUND(BC78,2)</f>
        <v>0</v>
      </c>
      <c r="BD77" s="79">
        <f>ROUND(BD78,2)</f>
        <v>0</v>
      </c>
      <c r="BS77" s="80" t="s">
        <v>72</v>
      </c>
      <c r="BT77" s="80" t="s">
        <v>80</v>
      </c>
      <c r="BU77" s="80" t="s">
        <v>74</v>
      </c>
      <c r="BV77" s="80" t="s">
        <v>75</v>
      </c>
      <c r="BW77" s="80" t="s">
        <v>147</v>
      </c>
      <c r="BX77" s="80" t="s">
        <v>5</v>
      </c>
      <c r="CL77" s="80" t="s">
        <v>19</v>
      </c>
      <c r="CM77" s="80" t="s">
        <v>82</v>
      </c>
    </row>
    <row r="78" spans="1:91" s="3" customFormat="1" ht="16.5" customHeight="1" x14ac:dyDescent="0.2">
      <c r="A78" s="81" t="s">
        <v>83</v>
      </c>
      <c r="B78" s="46"/>
      <c r="C78" s="9"/>
      <c r="D78" s="9"/>
      <c r="E78" s="303" t="s">
        <v>148</v>
      </c>
      <c r="F78" s="303"/>
      <c r="G78" s="303"/>
      <c r="H78" s="303"/>
      <c r="I78" s="303"/>
      <c r="J78" s="9"/>
      <c r="K78" s="303" t="s">
        <v>146</v>
      </c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273">
        <f>'D.2.8 - Doplnění a přelož...'!J32</f>
        <v>1480383.91</v>
      </c>
      <c r="AH78" s="274"/>
      <c r="AI78" s="274"/>
      <c r="AJ78" s="274"/>
      <c r="AK78" s="274"/>
      <c r="AL78" s="274"/>
      <c r="AM78" s="274"/>
      <c r="AN78" s="273">
        <f t="shared" si="0"/>
        <v>1791264.5299999998</v>
      </c>
      <c r="AO78" s="274"/>
      <c r="AP78" s="274"/>
      <c r="AQ78" s="82" t="s">
        <v>86</v>
      </c>
      <c r="AR78" s="46"/>
      <c r="AS78" s="83">
        <v>0</v>
      </c>
      <c r="AT78" s="84">
        <f t="shared" si="1"/>
        <v>310880.62</v>
      </c>
      <c r="AU78" s="85">
        <f>'D.2.8 - Doplnění a přelož...'!P90</f>
        <v>0</v>
      </c>
      <c r="AV78" s="84">
        <f>'D.2.8 - Doplnění a přelož...'!J35</f>
        <v>310880.62</v>
      </c>
      <c r="AW78" s="84">
        <f>'D.2.8 - Doplnění a přelož...'!J36</f>
        <v>0</v>
      </c>
      <c r="AX78" s="84">
        <f>'D.2.8 - Doplnění a přelož...'!J37</f>
        <v>0</v>
      </c>
      <c r="AY78" s="84">
        <f>'D.2.8 - Doplnění a přelož...'!J38</f>
        <v>0</v>
      </c>
      <c r="AZ78" s="84">
        <f>'D.2.8 - Doplnění a přelož...'!F35</f>
        <v>1480383.91</v>
      </c>
      <c r="BA78" s="84">
        <f>'D.2.8 - Doplnění a přelož...'!F36</f>
        <v>0</v>
      </c>
      <c r="BB78" s="84">
        <f>'D.2.8 - Doplnění a přelož...'!F37</f>
        <v>0</v>
      </c>
      <c r="BC78" s="84">
        <f>'D.2.8 - Doplnění a přelož...'!F38</f>
        <v>0</v>
      </c>
      <c r="BD78" s="86">
        <f>'D.2.8 - Doplnění a přelož...'!F39</f>
        <v>0</v>
      </c>
      <c r="BT78" s="26" t="s">
        <v>82</v>
      </c>
      <c r="BV78" s="26" t="s">
        <v>75</v>
      </c>
      <c r="BW78" s="26" t="s">
        <v>149</v>
      </c>
      <c r="BX78" s="26" t="s">
        <v>147</v>
      </c>
      <c r="CL78" s="26" t="s">
        <v>21</v>
      </c>
    </row>
    <row r="79" spans="1:91" s="6" customFormat="1" ht="16.5" customHeight="1" x14ac:dyDescent="0.2">
      <c r="B79" s="72"/>
      <c r="C79" s="73"/>
      <c r="D79" s="302" t="s">
        <v>150</v>
      </c>
      <c r="E79" s="302"/>
      <c r="F79" s="302"/>
      <c r="G79" s="302"/>
      <c r="H79" s="302"/>
      <c r="I79" s="74"/>
      <c r="J79" s="302" t="s">
        <v>151</v>
      </c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281">
        <f>ROUND(AG80,2)</f>
        <v>1009530.69</v>
      </c>
      <c r="AH79" s="276"/>
      <c r="AI79" s="276"/>
      <c r="AJ79" s="276"/>
      <c r="AK79" s="276"/>
      <c r="AL79" s="276"/>
      <c r="AM79" s="276"/>
      <c r="AN79" s="275">
        <f t="shared" si="0"/>
        <v>1221532.1299999999</v>
      </c>
      <c r="AO79" s="276"/>
      <c r="AP79" s="276"/>
      <c r="AQ79" s="75" t="s">
        <v>94</v>
      </c>
      <c r="AR79" s="72"/>
      <c r="AS79" s="76">
        <f>ROUND(AS80,2)</f>
        <v>0</v>
      </c>
      <c r="AT79" s="77">
        <f t="shared" si="1"/>
        <v>212001.44</v>
      </c>
      <c r="AU79" s="78">
        <f>ROUND(AU80,5)</f>
        <v>0</v>
      </c>
      <c r="AV79" s="77">
        <f>ROUND(AZ79*L29,2)</f>
        <v>212001.44</v>
      </c>
      <c r="AW79" s="77">
        <f>ROUND(BA79*L30,2)</f>
        <v>0</v>
      </c>
      <c r="AX79" s="77">
        <f>ROUND(BB79*L29,2)</f>
        <v>0</v>
      </c>
      <c r="AY79" s="77">
        <f>ROUND(BC79*L30,2)</f>
        <v>0</v>
      </c>
      <c r="AZ79" s="77">
        <f>ROUND(AZ80,2)</f>
        <v>1009530.69</v>
      </c>
      <c r="BA79" s="77">
        <f>ROUND(BA80,2)</f>
        <v>0</v>
      </c>
      <c r="BB79" s="77">
        <f>ROUND(BB80,2)</f>
        <v>0</v>
      </c>
      <c r="BC79" s="77">
        <f>ROUND(BC80,2)</f>
        <v>0</v>
      </c>
      <c r="BD79" s="79">
        <f>ROUND(BD80,2)</f>
        <v>0</v>
      </c>
      <c r="BS79" s="80" t="s">
        <v>72</v>
      </c>
      <c r="BT79" s="80" t="s">
        <v>80</v>
      </c>
      <c r="BU79" s="80" t="s">
        <v>74</v>
      </c>
      <c r="BV79" s="80" t="s">
        <v>75</v>
      </c>
      <c r="BW79" s="80" t="s">
        <v>152</v>
      </c>
      <c r="BX79" s="80" t="s">
        <v>5</v>
      </c>
      <c r="CL79" s="80" t="s">
        <v>19</v>
      </c>
      <c r="CM79" s="80" t="s">
        <v>82</v>
      </c>
    </row>
    <row r="80" spans="1:91" s="3" customFormat="1" ht="16.5" customHeight="1" x14ac:dyDescent="0.2">
      <c r="A80" s="81" t="s">
        <v>83</v>
      </c>
      <c r="B80" s="46"/>
      <c r="C80" s="9"/>
      <c r="D80" s="9"/>
      <c r="E80" s="303" t="s">
        <v>153</v>
      </c>
      <c r="F80" s="303"/>
      <c r="G80" s="303"/>
      <c r="H80" s="303"/>
      <c r="I80" s="303"/>
      <c r="J80" s="9"/>
      <c r="K80" s="303" t="s">
        <v>151</v>
      </c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273">
        <f>'D.2.9 - Sadové úpravy'!J32</f>
        <v>1009530.69</v>
      </c>
      <c r="AH80" s="274"/>
      <c r="AI80" s="274"/>
      <c r="AJ80" s="274"/>
      <c r="AK80" s="274"/>
      <c r="AL80" s="274"/>
      <c r="AM80" s="274"/>
      <c r="AN80" s="273">
        <f t="shared" si="0"/>
        <v>1221532.1299999999</v>
      </c>
      <c r="AO80" s="274"/>
      <c r="AP80" s="274"/>
      <c r="AQ80" s="82" t="s">
        <v>86</v>
      </c>
      <c r="AR80" s="46"/>
      <c r="AS80" s="83">
        <v>0</v>
      </c>
      <c r="AT80" s="84">
        <f t="shared" si="1"/>
        <v>212001.44</v>
      </c>
      <c r="AU80" s="85">
        <f>'D.2.9 - Sadové úpravy'!P95</f>
        <v>0</v>
      </c>
      <c r="AV80" s="84">
        <f>'D.2.9 - Sadové úpravy'!J35</f>
        <v>212001.44</v>
      </c>
      <c r="AW80" s="84">
        <f>'D.2.9 - Sadové úpravy'!J36</f>
        <v>0</v>
      </c>
      <c r="AX80" s="84">
        <f>'D.2.9 - Sadové úpravy'!J37</f>
        <v>0</v>
      </c>
      <c r="AY80" s="84">
        <f>'D.2.9 - Sadové úpravy'!J38</f>
        <v>0</v>
      </c>
      <c r="AZ80" s="84">
        <f>'D.2.9 - Sadové úpravy'!F35</f>
        <v>1009530.69</v>
      </c>
      <c r="BA80" s="84">
        <f>'D.2.9 - Sadové úpravy'!F36</f>
        <v>0</v>
      </c>
      <c r="BB80" s="84">
        <f>'D.2.9 - Sadové úpravy'!F37</f>
        <v>0</v>
      </c>
      <c r="BC80" s="84">
        <f>'D.2.9 - Sadové úpravy'!F38</f>
        <v>0</v>
      </c>
      <c r="BD80" s="86">
        <f>'D.2.9 - Sadové úpravy'!F39</f>
        <v>0</v>
      </c>
      <c r="BT80" s="26" t="s">
        <v>82</v>
      </c>
      <c r="BV80" s="26" t="s">
        <v>75</v>
      </c>
      <c r="BW80" s="26" t="s">
        <v>154</v>
      </c>
      <c r="BX80" s="26" t="s">
        <v>152</v>
      </c>
      <c r="CL80" s="26" t="s">
        <v>21</v>
      </c>
    </row>
    <row r="81" spans="1:91" s="6" customFormat="1" ht="16.5" customHeight="1" x14ac:dyDescent="0.2">
      <c r="B81" s="72"/>
      <c r="C81" s="73"/>
      <c r="D81" s="302" t="s">
        <v>155</v>
      </c>
      <c r="E81" s="302"/>
      <c r="F81" s="302"/>
      <c r="G81" s="302"/>
      <c r="H81" s="302"/>
      <c r="I81" s="74"/>
      <c r="J81" s="302" t="s">
        <v>156</v>
      </c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  <c r="AC81" s="302"/>
      <c r="AD81" s="302"/>
      <c r="AE81" s="302"/>
      <c r="AF81" s="302"/>
      <c r="AG81" s="281">
        <f>ROUND(AG82,2)</f>
        <v>998837.2</v>
      </c>
      <c r="AH81" s="276"/>
      <c r="AI81" s="276"/>
      <c r="AJ81" s="276"/>
      <c r="AK81" s="276"/>
      <c r="AL81" s="276"/>
      <c r="AM81" s="276"/>
      <c r="AN81" s="275">
        <f t="shared" si="0"/>
        <v>1208593.01</v>
      </c>
      <c r="AO81" s="276"/>
      <c r="AP81" s="276"/>
      <c r="AQ81" s="75" t="s">
        <v>94</v>
      </c>
      <c r="AR81" s="72"/>
      <c r="AS81" s="76">
        <f>ROUND(AS82,2)</f>
        <v>0</v>
      </c>
      <c r="AT81" s="77">
        <f t="shared" si="1"/>
        <v>209755.81</v>
      </c>
      <c r="AU81" s="78">
        <f>ROUND(AU82,5)</f>
        <v>0</v>
      </c>
      <c r="AV81" s="77">
        <f>ROUND(AZ81*L29,2)</f>
        <v>209755.81</v>
      </c>
      <c r="AW81" s="77">
        <f>ROUND(BA81*L30,2)</f>
        <v>0</v>
      </c>
      <c r="AX81" s="77">
        <f>ROUND(BB81*L29,2)</f>
        <v>0</v>
      </c>
      <c r="AY81" s="77">
        <f>ROUND(BC81*L30,2)</f>
        <v>0</v>
      </c>
      <c r="AZ81" s="77">
        <f>ROUND(AZ82,2)</f>
        <v>998837.2</v>
      </c>
      <c r="BA81" s="77">
        <f>ROUND(BA82,2)</f>
        <v>0</v>
      </c>
      <c r="BB81" s="77">
        <f>ROUND(BB82,2)</f>
        <v>0</v>
      </c>
      <c r="BC81" s="77">
        <f>ROUND(BC82,2)</f>
        <v>0</v>
      </c>
      <c r="BD81" s="79">
        <f>ROUND(BD82,2)</f>
        <v>0</v>
      </c>
      <c r="BS81" s="80" t="s">
        <v>72</v>
      </c>
      <c r="BT81" s="80" t="s">
        <v>80</v>
      </c>
      <c r="BU81" s="80" t="s">
        <v>74</v>
      </c>
      <c r="BV81" s="80" t="s">
        <v>75</v>
      </c>
      <c r="BW81" s="80" t="s">
        <v>157</v>
      </c>
      <c r="BX81" s="80" t="s">
        <v>5</v>
      </c>
      <c r="CL81" s="80" t="s">
        <v>19</v>
      </c>
      <c r="CM81" s="80" t="s">
        <v>82</v>
      </c>
    </row>
    <row r="82" spans="1:91" s="3" customFormat="1" ht="16.5" customHeight="1" x14ac:dyDescent="0.2">
      <c r="A82" s="81" t="s">
        <v>83</v>
      </c>
      <c r="B82" s="46"/>
      <c r="C82" s="9"/>
      <c r="D82" s="9"/>
      <c r="E82" s="303" t="s">
        <v>158</v>
      </c>
      <c r="F82" s="303"/>
      <c r="G82" s="303"/>
      <c r="H82" s="303"/>
      <c r="I82" s="303"/>
      <c r="J82" s="9"/>
      <c r="K82" s="303" t="s">
        <v>156</v>
      </c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273">
        <f>'D.2.10 - Přípojka a přelo...'!J32</f>
        <v>998837.2</v>
      </c>
      <c r="AH82" s="274"/>
      <c r="AI82" s="274"/>
      <c r="AJ82" s="274"/>
      <c r="AK82" s="274"/>
      <c r="AL82" s="274"/>
      <c r="AM82" s="274"/>
      <c r="AN82" s="273">
        <f t="shared" si="0"/>
        <v>1208593.01</v>
      </c>
      <c r="AO82" s="274"/>
      <c r="AP82" s="274"/>
      <c r="AQ82" s="82" t="s">
        <v>86</v>
      </c>
      <c r="AR82" s="46"/>
      <c r="AS82" s="83">
        <v>0</v>
      </c>
      <c r="AT82" s="84">
        <f t="shared" si="1"/>
        <v>209755.81</v>
      </c>
      <c r="AU82" s="85">
        <f>'D.2.10 - Přípojka a přelo...'!P90</f>
        <v>0</v>
      </c>
      <c r="AV82" s="84">
        <f>'D.2.10 - Přípojka a přelo...'!J35</f>
        <v>209755.81</v>
      </c>
      <c r="AW82" s="84">
        <f>'D.2.10 - Přípojka a přelo...'!J36</f>
        <v>0</v>
      </c>
      <c r="AX82" s="84">
        <f>'D.2.10 - Přípojka a přelo...'!J37</f>
        <v>0</v>
      </c>
      <c r="AY82" s="84">
        <f>'D.2.10 - Přípojka a přelo...'!J38</f>
        <v>0</v>
      </c>
      <c r="AZ82" s="84">
        <f>'D.2.10 - Přípojka a přelo...'!F35</f>
        <v>998837.2</v>
      </c>
      <c r="BA82" s="84">
        <f>'D.2.10 - Přípojka a přelo...'!F36</f>
        <v>0</v>
      </c>
      <c r="BB82" s="84">
        <f>'D.2.10 - Přípojka a přelo...'!F37</f>
        <v>0</v>
      </c>
      <c r="BC82" s="84">
        <f>'D.2.10 - Přípojka a přelo...'!F38</f>
        <v>0</v>
      </c>
      <c r="BD82" s="86">
        <f>'D.2.10 - Přípojka a přelo...'!F39</f>
        <v>0</v>
      </c>
      <c r="BT82" s="26" t="s">
        <v>82</v>
      </c>
      <c r="BV82" s="26" t="s">
        <v>75</v>
      </c>
      <c r="BW82" s="26" t="s">
        <v>159</v>
      </c>
      <c r="BX82" s="26" t="s">
        <v>157</v>
      </c>
      <c r="CL82" s="26" t="s">
        <v>21</v>
      </c>
    </row>
    <row r="83" spans="1:91" s="6" customFormat="1" ht="16.5" customHeight="1" x14ac:dyDescent="0.2">
      <c r="B83" s="72"/>
      <c r="C83" s="73"/>
      <c r="D83" s="302" t="s">
        <v>160</v>
      </c>
      <c r="E83" s="302"/>
      <c r="F83" s="302"/>
      <c r="G83" s="302"/>
      <c r="H83" s="302"/>
      <c r="I83" s="74"/>
      <c r="J83" s="302" t="s">
        <v>161</v>
      </c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  <c r="AE83" s="302"/>
      <c r="AF83" s="302"/>
      <c r="AG83" s="281">
        <f>ROUND(AG84,2)</f>
        <v>3449598.67</v>
      </c>
      <c r="AH83" s="276"/>
      <c r="AI83" s="276"/>
      <c r="AJ83" s="276"/>
      <c r="AK83" s="276"/>
      <c r="AL83" s="276"/>
      <c r="AM83" s="276"/>
      <c r="AN83" s="275">
        <f t="shared" si="0"/>
        <v>4174014.3899999997</v>
      </c>
      <c r="AO83" s="276"/>
      <c r="AP83" s="276"/>
      <c r="AQ83" s="75" t="s">
        <v>94</v>
      </c>
      <c r="AR83" s="72"/>
      <c r="AS83" s="76">
        <f>ROUND(AS84,2)</f>
        <v>0</v>
      </c>
      <c r="AT83" s="77">
        <f t="shared" si="1"/>
        <v>724415.72</v>
      </c>
      <c r="AU83" s="78">
        <f>ROUND(AU84,5)</f>
        <v>0</v>
      </c>
      <c r="AV83" s="77">
        <f>ROUND(AZ83*L29,2)</f>
        <v>724415.72</v>
      </c>
      <c r="AW83" s="77">
        <f>ROUND(BA83*L30,2)</f>
        <v>0</v>
      </c>
      <c r="AX83" s="77">
        <f>ROUND(BB83*L29,2)</f>
        <v>0</v>
      </c>
      <c r="AY83" s="77">
        <f>ROUND(BC83*L30,2)</f>
        <v>0</v>
      </c>
      <c r="AZ83" s="77">
        <f>ROUND(AZ84,2)</f>
        <v>3449598.67</v>
      </c>
      <c r="BA83" s="77">
        <f>ROUND(BA84,2)</f>
        <v>0</v>
      </c>
      <c r="BB83" s="77">
        <f>ROUND(BB84,2)</f>
        <v>0</v>
      </c>
      <c r="BC83" s="77">
        <f>ROUND(BC84,2)</f>
        <v>0</v>
      </c>
      <c r="BD83" s="79">
        <f>ROUND(BD84,2)</f>
        <v>0</v>
      </c>
      <c r="BS83" s="80" t="s">
        <v>72</v>
      </c>
      <c r="BT83" s="80" t="s">
        <v>80</v>
      </c>
      <c r="BU83" s="80" t="s">
        <v>74</v>
      </c>
      <c r="BV83" s="80" t="s">
        <v>75</v>
      </c>
      <c r="BW83" s="80" t="s">
        <v>162</v>
      </c>
      <c r="BX83" s="80" t="s">
        <v>5</v>
      </c>
      <c r="CL83" s="80" t="s">
        <v>19</v>
      </c>
      <c r="CM83" s="80" t="s">
        <v>82</v>
      </c>
    </row>
    <row r="84" spans="1:91" s="3" customFormat="1" ht="16.5" customHeight="1" x14ac:dyDescent="0.2">
      <c r="A84" s="81" t="s">
        <v>83</v>
      </c>
      <c r="B84" s="46"/>
      <c r="C84" s="9"/>
      <c r="D84" s="9"/>
      <c r="E84" s="303" t="s">
        <v>163</v>
      </c>
      <c r="F84" s="303"/>
      <c r="G84" s="303"/>
      <c r="H84" s="303"/>
      <c r="I84" s="303"/>
      <c r="J84" s="9"/>
      <c r="K84" s="303" t="s">
        <v>164</v>
      </c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273">
        <f>'D.2.12 - Přípojka potrubn...'!J32</f>
        <v>3449598.67</v>
      </c>
      <c r="AH84" s="274"/>
      <c r="AI84" s="274"/>
      <c r="AJ84" s="274"/>
      <c r="AK84" s="274"/>
      <c r="AL84" s="274"/>
      <c r="AM84" s="274"/>
      <c r="AN84" s="273">
        <f t="shared" si="0"/>
        <v>4174014.3899999997</v>
      </c>
      <c r="AO84" s="274"/>
      <c r="AP84" s="274"/>
      <c r="AQ84" s="82" t="s">
        <v>86</v>
      </c>
      <c r="AR84" s="46"/>
      <c r="AS84" s="83">
        <v>0</v>
      </c>
      <c r="AT84" s="84">
        <f t="shared" si="1"/>
        <v>724415.72</v>
      </c>
      <c r="AU84" s="85">
        <f>'D.2.12 - Přípojka potrubn...'!P100</f>
        <v>0</v>
      </c>
      <c r="AV84" s="84">
        <f>'D.2.12 - Přípojka potrubn...'!J35</f>
        <v>724415.72</v>
      </c>
      <c r="AW84" s="84">
        <f>'D.2.12 - Přípojka potrubn...'!J36</f>
        <v>0</v>
      </c>
      <c r="AX84" s="84">
        <f>'D.2.12 - Přípojka potrubn...'!J37</f>
        <v>0</v>
      </c>
      <c r="AY84" s="84">
        <f>'D.2.12 - Přípojka potrubn...'!J38</f>
        <v>0</v>
      </c>
      <c r="AZ84" s="84">
        <f>'D.2.12 - Přípojka potrubn...'!F35</f>
        <v>3449598.67</v>
      </c>
      <c r="BA84" s="84">
        <f>'D.2.12 - Přípojka potrubn...'!F36</f>
        <v>0</v>
      </c>
      <c r="BB84" s="84">
        <f>'D.2.12 - Přípojka potrubn...'!F37</f>
        <v>0</v>
      </c>
      <c r="BC84" s="84">
        <f>'D.2.12 - Přípojka potrubn...'!F38</f>
        <v>0</v>
      </c>
      <c r="BD84" s="86">
        <f>'D.2.12 - Přípojka potrubn...'!F39</f>
        <v>0</v>
      </c>
      <c r="BT84" s="26" t="s">
        <v>82</v>
      </c>
      <c r="BV84" s="26" t="s">
        <v>75</v>
      </c>
      <c r="BW84" s="26" t="s">
        <v>165</v>
      </c>
      <c r="BX84" s="26" t="s">
        <v>162</v>
      </c>
      <c r="CL84" s="26" t="s">
        <v>21</v>
      </c>
    </row>
    <row r="85" spans="1:91" s="6" customFormat="1" ht="16.5" customHeight="1" x14ac:dyDescent="0.2">
      <c r="B85" s="72"/>
      <c r="C85" s="73"/>
      <c r="D85" s="302" t="s">
        <v>166</v>
      </c>
      <c r="E85" s="302"/>
      <c r="F85" s="302"/>
      <c r="G85" s="302"/>
      <c r="H85" s="302"/>
      <c r="I85" s="74"/>
      <c r="J85" s="302" t="s">
        <v>167</v>
      </c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281">
        <f>ROUND(AG86,2)</f>
        <v>5300000</v>
      </c>
      <c r="AH85" s="276"/>
      <c r="AI85" s="276"/>
      <c r="AJ85" s="276"/>
      <c r="AK85" s="276"/>
      <c r="AL85" s="276"/>
      <c r="AM85" s="276"/>
      <c r="AN85" s="275">
        <f t="shared" si="0"/>
        <v>6413000</v>
      </c>
      <c r="AO85" s="276"/>
      <c r="AP85" s="276"/>
      <c r="AQ85" s="75" t="s">
        <v>168</v>
      </c>
      <c r="AR85" s="72"/>
      <c r="AS85" s="76">
        <f>ROUND(AS86,2)</f>
        <v>0</v>
      </c>
      <c r="AT85" s="77">
        <f t="shared" si="1"/>
        <v>1113000</v>
      </c>
      <c r="AU85" s="78">
        <f>ROUND(AU86,5)</f>
        <v>0</v>
      </c>
      <c r="AV85" s="77">
        <f>ROUND(AZ85*L29,2)</f>
        <v>1113000</v>
      </c>
      <c r="AW85" s="77">
        <f>ROUND(BA85*L30,2)</f>
        <v>0</v>
      </c>
      <c r="AX85" s="77">
        <f>ROUND(BB85*L29,2)</f>
        <v>0</v>
      </c>
      <c r="AY85" s="77">
        <f>ROUND(BC85*L30,2)</f>
        <v>0</v>
      </c>
      <c r="AZ85" s="77">
        <f>ROUND(AZ86,2)</f>
        <v>5300000</v>
      </c>
      <c r="BA85" s="77">
        <f>ROUND(BA86,2)</f>
        <v>0</v>
      </c>
      <c r="BB85" s="77">
        <f>ROUND(BB86,2)</f>
        <v>0</v>
      </c>
      <c r="BC85" s="77">
        <f>ROUND(BC86,2)</f>
        <v>0</v>
      </c>
      <c r="BD85" s="79">
        <f>ROUND(BD86,2)</f>
        <v>0</v>
      </c>
      <c r="BS85" s="80" t="s">
        <v>72</v>
      </c>
      <c r="BT85" s="80" t="s">
        <v>80</v>
      </c>
      <c r="BU85" s="80" t="s">
        <v>74</v>
      </c>
      <c r="BV85" s="80" t="s">
        <v>75</v>
      </c>
      <c r="BW85" s="80" t="s">
        <v>169</v>
      </c>
      <c r="BX85" s="80" t="s">
        <v>5</v>
      </c>
      <c r="CL85" s="80" t="s">
        <v>19</v>
      </c>
      <c r="CM85" s="80" t="s">
        <v>82</v>
      </c>
    </row>
    <row r="86" spans="1:91" s="3" customFormat="1" ht="16.5" customHeight="1" x14ac:dyDescent="0.2">
      <c r="A86" s="81" t="s">
        <v>83</v>
      </c>
      <c r="B86" s="46"/>
      <c r="C86" s="9"/>
      <c r="D86" s="9"/>
      <c r="E86" s="303" t="s">
        <v>170</v>
      </c>
      <c r="F86" s="303"/>
      <c r="G86" s="303"/>
      <c r="H86" s="303"/>
      <c r="I86" s="303"/>
      <c r="J86" s="9"/>
      <c r="K86" s="303" t="s">
        <v>171</v>
      </c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273">
        <f>'VON.1 - Vedlejší a ostatn...'!J32</f>
        <v>5300000</v>
      </c>
      <c r="AH86" s="274"/>
      <c r="AI86" s="274"/>
      <c r="AJ86" s="274"/>
      <c r="AK86" s="274"/>
      <c r="AL86" s="274"/>
      <c r="AM86" s="274"/>
      <c r="AN86" s="273">
        <f t="shared" si="0"/>
        <v>6413000</v>
      </c>
      <c r="AO86" s="274"/>
      <c r="AP86" s="274"/>
      <c r="AQ86" s="82" t="s">
        <v>86</v>
      </c>
      <c r="AR86" s="46"/>
      <c r="AS86" s="87">
        <v>0</v>
      </c>
      <c r="AT86" s="88">
        <f t="shared" si="1"/>
        <v>1113000</v>
      </c>
      <c r="AU86" s="89">
        <f>'VON.1 - Vedlejší a ostatn...'!P92</f>
        <v>0</v>
      </c>
      <c r="AV86" s="88">
        <f>'VON.1 - Vedlejší a ostatn...'!J35</f>
        <v>1113000</v>
      </c>
      <c r="AW86" s="88">
        <f>'VON.1 - Vedlejší a ostatn...'!J36</f>
        <v>0</v>
      </c>
      <c r="AX86" s="88">
        <f>'VON.1 - Vedlejší a ostatn...'!J37</f>
        <v>0</v>
      </c>
      <c r="AY86" s="88">
        <f>'VON.1 - Vedlejší a ostatn...'!J38</f>
        <v>0</v>
      </c>
      <c r="AZ86" s="88">
        <f>'VON.1 - Vedlejší a ostatn...'!F35</f>
        <v>5300000</v>
      </c>
      <c r="BA86" s="88">
        <f>'VON.1 - Vedlejší a ostatn...'!F36</f>
        <v>0</v>
      </c>
      <c r="BB86" s="88">
        <f>'VON.1 - Vedlejší a ostatn...'!F37</f>
        <v>0</v>
      </c>
      <c r="BC86" s="88">
        <f>'VON.1 - Vedlejší a ostatn...'!F38</f>
        <v>0</v>
      </c>
      <c r="BD86" s="90">
        <f>'VON.1 - Vedlejší a ostatn...'!F39</f>
        <v>0</v>
      </c>
      <c r="BT86" s="26" t="s">
        <v>82</v>
      </c>
      <c r="BV86" s="26" t="s">
        <v>75</v>
      </c>
      <c r="BW86" s="26" t="s">
        <v>172</v>
      </c>
      <c r="BX86" s="26" t="s">
        <v>169</v>
      </c>
      <c r="CL86" s="26" t="s">
        <v>21</v>
      </c>
    </row>
    <row r="87" spans="1:91" s="1" customFormat="1" ht="30" customHeight="1" x14ac:dyDescent="0.2">
      <c r="B87" s="33"/>
      <c r="AR87" s="33"/>
    </row>
    <row r="88" spans="1:91" s="1" customFormat="1" ht="6.95" customHeight="1" x14ac:dyDescent="0.2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33"/>
    </row>
  </sheetData>
  <sheetProtection algorithmName="SHA-512" hashValue="xbnI9p5lYaNVt4RXXOZNU7khvNuV4S177NcbvbEKLBzLeZWAt2B8a8D2cvQpAz60WKgviQ70VCTSHncf+AM4GA==" saltValue="bCsYlHWbOBuU7Jr49ChDN2nDcbGJ/g+CPy7P3XVhpX79f9RK0I6UW67ivseDSDwecFSugMX+Dm6oFaoqlndN4w==" spinCount="100000" sheet="1" objects="1" scenarios="1" formatColumns="0" formatRows="0"/>
  <mergeCells count="166">
    <mergeCell ref="D85:H85"/>
    <mergeCell ref="D83:H83"/>
    <mergeCell ref="D81:H81"/>
    <mergeCell ref="D79:H79"/>
    <mergeCell ref="D77:H77"/>
    <mergeCell ref="D69:H69"/>
    <mergeCell ref="E80:I80"/>
    <mergeCell ref="E82:I82"/>
    <mergeCell ref="E86:I86"/>
    <mergeCell ref="E74:I74"/>
    <mergeCell ref="E73:I73"/>
    <mergeCell ref="E75:I75"/>
    <mergeCell ref="E84:I84"/>
    <mergeCell ref="E72:I72"/>
    <mergeCell ref="E71:I71"/>
    <mergeCell ref="E70:I70"/>
    <mergeCell ref="E78:I78"/>
    <mergeCell ref="E76:I76"/>
    <mergeCell ref="K86:AF86"/>
    <mergeCell ref="K76:AF76"/>
    <mergeCell ref="K75:AF75"/>
    <mergeCell ref="K74:AF74"/>
    <mergeCell ref="K78:AF78"/>
    <mergeCell ref="K68:AF68"/>
    <mergeCell ref="K70:AF70"/>
    <mergeCell ref="K73:AF73"/>
    <mergeCell ref="K71:AF71"/>
    <mergeCell ref="K72:AF72"/>
    <mergeCell ref="AN72:AP72"/>
    <mergeCell ref="AN77:AP77"/>
    <mergeCell ref="AN82:AP82"/>
    <mergeCell ref="AN81:AP81"/>
    <mergeCell ref="AN78:AP78"/>
    <mergeCell ref="AN74:AP74"/>
    <mergeCell ref="AN80:AP80"/>
    <mergeCell ref="AN71:AP71"/>
    <mergeCell ref="AN79:AP79"/>
    <mergeCell ref="AG86:AM86"/>
    <mergeCell ref="AG78:AM78"/>
    <mergeCell ref="AG75:AM75"/>
    <mergeCell ref="AG73:AM73"/>
    <mergeCell ref="AG76:AM76"/>
    <mergeCell ref="AG77:AM77"/>
    <mergeCell ref="AN85:AP85"/>
    <mergeCell ref="AN73:AP73"/>
    <mergeCell ref="AN84:AP84"/>
    <mergeCell ref="AN75:AP75"/>
    <mergeCell ref="AN76:AP76"/>
    <mergeCell ref="AN83:AP83"/>
    <mergeCell ref="AN86:AP86"/>
    <mergeCell ref="AG74:AM74"/>
    <mergeCell ref="AG85:AM85"/>
    <mergeCell ref="AG84:AM84"/>
    <mergeCell ref="AG83:AM83"/>
    <mergeCell ref="J85:AF85"/>
    <mergeCell ref="J69:AF69"/>
    <mergeCell ref="J83:AF83"/>
    <mergeCell ref="J81:AF81"/>
    <mergeCell ref="J79:AF79"/>
    <mergeCell ref="J77:AF77"/>
    <mergeCell ref="K84:AF84"/>
    <mergeCell ref="K82:AF82"/>
    <mergeCell ref="K80:AF80"/>
    <mergeCell ref="W33:AE33"/>
    <mergeCell ref="AG71:AM71"/>
    <mergeCell ref="AG82:AM82"/>
    <mergeCell ref="AG81:AM81"/>
    <mergeCell ref="AG80:AM80"/>
    <mergeCell ref="AG79:AM79"/>
    <mergeCell ref="AG72:AM72"/>
    <mergeCell ref="E66:I66"/>
    <mergeCell ref="K66:AF66"/>
    <mergeCell ref="AG66:AM66"/>
    <mergeCell ref="J67:AF67"/>
    <mergeCell ref="D67:H67"/>
    <mergeCell ref="E68:I68"/>
    <mergeCell ref="AK35:AO35"/>
    <mergeCell ref="L45:AO45"/>
    <mergeCell ref="J63:AF63"/>
    <mergeCell ref="K56:AF56"/>
    <mergeCell ref="E56:I56"/>
    <mergeCell ref="D57:H57"/>
    <mergeCell ref="J57:AF57"/>
    <mergeCell ref="K58:AF58"/>
    <mergeCell ref="E58:I58"/>
    <mergeCell ref="D59:H59"/>
    <mergeCell ref="J59:AF59"/>
    <mergeCell ref="K60:AF60"/>
    <mergeCell ref="E60:I60"/>
    <mergeCell ref="AG60:AM60"/>
    <mergeCell ref="AN61:AP61"/>
    <mergeCell ref="AN58:AP58"/>
    <mergeCell ref="AN60:AP60"/>
    <mergeCell ref="X35:AB35"/>
    <mergeCell ref="AM50:AP50"/>
    <mergeCell ref="AM49:AP49"/>
    <mergeCell ref="AM47:AN47"/>
    <mergeCell ref="J61:AF61"/>
    <mergeCell ref="D61:H61"/>
    <mergeCell ref="E62:I62"/>
    <mergeCell ref="C52:G52"/>
    <mergeCell ref="I52:AF52"/>
    <mergeCell ref="D55:H55"/>
    <mergeCell ref="J55:AF55"/>
    <mergeCell ref="E64:I64"/>
    <mergeCell ref="K64:AF64"/>
    <mergeCell ref="AG64:AM64"/>
    <mergeCell ref="J65:AF65"/>
    <mergeCell ref="D65:H65"/>
    <mergeCell ref="AG65:AM65"/>
    <mergeCell ref="K62:AF62"/>
    <mergeCell ref="D63:H63"/>
    <mergeCell ref="AR2:BE2"/>
    <mergeCell ref="BE5:BE32"/>
    <mergeCell ref="AK26:AO26"/>
    <mergeCell ref="AK28:AO28"/>
    <mergeCell ref="AK29:AO29"/>
    <mergeCell ref="AK30:AO30"/>
    <mergeCell ref="AK31:AO31"/>
    <mergeCell ref="AK32:AO32"/>
    <mergeCell ref="AK33:AO33"/>
    <mergeCell ref="K5:AO5"/>
    <mergeCell ref="K6:AO6"/>
    <mergeCell ref="E14:AJ14"/>
    <mergeCell ref="E23:AN23"/>
    <mergeCell ref="L28:P28"/>
    <mergeCell ref="W28:AE28"/>
    <mergeCell ref="W29:AE29"/>
    <mergeCell ref="L29:P29"/>
    <mergeCell ref="W30:AE30"/>
    <mergeCell ref="L30:P30"/>
    <mergeCell ref="L31:P31"/>
    <mergeCell ref="W31:AE31"/>
    <mergeCell ref="W32:AE32"/>
    <mergeCell ref="L32:P32"/>
    <mergeCell ref="L33:P33"/>
    <mergeCell ref="AG70:AM70"/>
    <mergeCell ref="AN70:AP70"/>
    <mergeCell ref="AG68:AM68"/>
    <mergeCell ref="AG57:AM57"/>
    <mergeCell ref="AG52:AM52"/>
    <mergeCell ref="AG56:AM56"/>
    <mergeCell ref="AG54:AM54"/>
    <mergeCell ref="AG67:AM67"/>
    <mergeCell ref="AN52:AP52"/>
    <mergeCell ref="AN54:AP54"/>
    <mergeCell ref="AN56:AP56"/>
    <mergeCell ref="AG63:AM63"/>
    <mergeCell ref="AG62:AM62"/>
    <mergeCell ref="AG61:AM61"/>
    <mergeCell ref="AG55:AM55"/>
    <mergeCell ref="AG59:AM59"/>
    <mergeCell ref="AG58:AM58"/>
    <mergeCell ref="AN67:AP67"/>
    <mergeCell ref="AN55:AP55"/>
    <mergeCell ref="AN66:AP66"/>
    <mergeCell ref="AN65:AP65"/>
    <mergeCell ref="AN64:AP64"/>
    <mergeCell ref="AN57:AP57"/>
    <mergeCell ref="AN59:AP59"/>
    <mergeCell ref="AN63:AP63"/>
    <mergeCell ref="AN62:AP62"/>
    <mergeCell ref="AS49:AT51"/>
    <mergeCell ref="AN68:AP68"/>
    <mergeCell ref="AN69:AP69"/>
    <mergeCell ref="AG69:AM69"/>
  </mergeCells>
  <hyperlinks>
    <hyperlink ref="A56" location="'D.1.1_2 - ASŘ+SKŘ soupis ...'!C2" display="/" xr:uid="{00000000-0004-0000-0000-000000000000}"/>
    <hyperlink ref="A58" location="'D.1.1_2 - ASŘ+SKŘ soupis ..._01'!C2" display="/" xr:uid="{00000000-0004-0000-0000-000001000000}"/>
    <hyperlink ref="A60" location="'D.2.1 - Chodníky, zpevněn...'!C2" display="/" xr:uid="{00000000-0004-0000-0000-000002000000}"/>
    <hyperlink ref="A62" location="'D.2.2 - Chodníky, zpevněn...'!C2" display="/" xr:uid="{00000000-0004-0000-0000-000003000000}"/>
    <hyperlink ref="A64" location="'D.2.3 - Přípojka a přelož...'!C2" display="/" xr:uid="{00000000-0004-0000-0000-000004000000}"/>
    <hyperlink ref="A66" location="'D.2.4 - Přípojka a přelož...'!C2" display="/" xr:uid="{00000000-0004-0000-0000-000005000000}"/>
    <hyperlink ref="A68" location="'D.2.5 - Přípojka NN'!C2" display="/" xr:uid="{00000000-0004-0000-0000-000006000000}"/>
    <hyperlink ref="A70" location="'D.2.6.a - Telefonní kabel...'!C2" display="/" xr:uid="{00000000-0004-0000-0000-000007000000}"/>
    <hyperlink ref="A71" location="'D.2.6.b - Optický kabel z...'!C2" display="/" xr:uid="{00000000-0004-0000-0000-000008000000}"/>
    <hyperlink ref="A72" location="'D.2.6.c - Optický kabel z...'!C2" display="/" xr:uid="{00000000-0004-0000-0000-000009000000}"/>
    <hyperlink ref="A73" location="'D.2.6.d - Optický kabel z...'!C2" display="/" xr:uid="{00000000-0004-0000-0000-00000A000000}"/>
    <hyperlink ref="A74" location="'D.2.6.e - Napojení parkov...'!C2" display="/" xr:uid="{00000000-0004-0000-0000-00000B000000}"/>
    <hyperlink ref="A75" location="'D.2.6.f - Přeložka SEK ME...'!C2" display="/" xr:uid="{00000000-0004-0000-0000-00000C000000}"/>
    <hyperlink ref="A76" location="'D.2.6.g - Přemístění SEK ...'!C2" display="/" xr:uid="{00000000-0004-0000-0000-00000D000000}"/>
    <hyperlink ref="A78" location="'D.2.8 - Doplnění a přelož...'!C2" display="/" xr:uid="{00000000-0004-0000-0000-00000E000000}"/>
    <hyperlink ref="A80" location="'D.2.9 - Sadové úpravy'!C2" display="/" xr:uid="{00000000-0004-0000-0000-00000F000000}"/>
    <hyperlink ref="A82" location="'D.2.10 - Přípojka a přelo...'!C2" display="/" xr:uid="{00000000-0004-0000-0000-000010000000}"/>
    <hyperlink ref="A84" location="'D.2.12 - Přípojka potrubn...'!C2" display="/" xr:uid="{00000000-0004-0000-0000-000011000000}"/>
    <hyperlink ref="A86" location="'VON.1 - Vedlejší a ostatn...'!C2" display="/" xr:uid="{00000000-0004-0000-0000-000012000000}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67"/>
  <sheetViews>
    <sheetView showGridLines="0" topLeftCell="G137" zoomScale="90" zoomScaleNormal="90" workbookViewId="0">
      <selection activeCell="I88" sqref="I88:I16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129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2177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69043.839999999997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ROUND((SUM(BE86:BE166)),  2)</f>
        <v>69043.839999999997</v>
      </c>
      <c r="I35" s="94">
        <v>0.21</v>
      </c>
      <c r="J35" s="84">
        <f>ROUND(((SUM(BE86:BE166))*I35),  2)</f>
        <v>14499.21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ROUND((SUM(BF86:BF166)),  2)</f>
        <v>0</v>
      </c>
      <c r="I36" s="94">
        <v>0.12</v>
      </c>
      <c r="J36" s="84">
        <f>ROUND(((SUM(BF86:BF166))*I36),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ROUND((SUM(BG86:BG166)),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ROUND((SUM(BH86:BH166)),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ROUND((SUM(BI86:BI166)),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83543.049999999988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D.2.6.b - Optický kabel z budovy P1 (R40)  do budovy P4 (R20)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69043.839999999997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2178</v>
      </c>
      <c r="E64" s="106"/>
      <c r="F64" s="106"/>
      <c r="G64" s="106"/>
      <c r="H64" s="106"/>
      <c r="I64" s="106"/>
      <c r="J64" s="107">
        <f>J87</f>
        <v>69043.839999999997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D.2.6.b - Optický kabel z budovy P1 (R40)  do budovy P4 (R20)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69043.839999999997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69043.839999999997</v>
      </c>
    </row>
    <row r="87" spans="2:65" s="11" customFormat="1" ht="25.9" customHeight="1" x14ac:dyDescent="0.2">
      <c r="B87" s="120"/>
      <c r="D87" s="121" t="s">
        <v>72</v>
      </c>
      <c r="E87" s="122" t="s">
        <v>2179</v>
      </c>
      <c r="F87" s="122" t="s">
        <v>2180</v>
      </c>
      <c r="I87" s="123"/>
      <c r="J87" s="124">
        <f>BK87</f>
        <v>69043.839999999997</v>
      </c>
      <c r="L87" s="120"/>
      <c r="M87" s="125"/>
      <c r="P87" s="126">
        <f>SUM(P88:P166)</f>
        <v>0</v>
      </c>
      <c r="R87" s="126">
        <f>SUM(R88:R166)</f>
        <v>0</v>
      </c>
      <c r="T87" s="127">
        <f>SUM(T88:T166)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SUM(BK88:BK166)</f>
        <v>69043.839999999997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2181</v>
      </c>
      <c r="F88" s="134" t="s">
        <v>2182</v>
      </c>
      <c r="G88" s="135" t="s">
        <v>840</v>
      </c>
      <c r="H88" s="136">
        <v>2</v>
      </c>
      <c r="I88" s="137">
        <v>1414.4</v>
      </c>
      <c r="J88" s="138">
        <f>ROUND(I88*H88,2)</f>
        <v>2828.8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2828.8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2828.8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2183</v>
      </c>
      <c r="F89" s="180" t="s">
        <v>2184</v>
      </c>
      <c r="G89" s="181" t="s">
        <v>840</v>
      </c>
      <c r="H89" s="182">
        <v>2</v>
      </c>
      <c r="I89" s="183">
        <v>3105.44</v>
      </c>
      <c r="J89" s="184">
        <f>ROUND(I89*H89,2)</f>
        <v>6210.88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6210.88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6210.88</v>
      </c>
      <c r="BL89" s="18" t="s">
        <v>866</v>
      </c>
      <c r="BM89" s="143" t="s">
        <v>213</v>
      </c>
    </row>
    <row r="90" spans="2:65" s="1" customFormat="1" ht="39" x14ac:dyDescent="0.2">
      <c r="B90" s="33"/>
      <c r="D90" s="149" t="s">
        <v>217</v>
      </c>
      <c r="F90" s="150" t="s">
        <v>2185</v>
      </c>
      <c r="I90" s="147"/>
      <c r="L90" s="33"/>
      <c r="M90" s="148"/>
      <c r="T90" s="54"/>
      <c r="AT90" s="18" t="s">
        <v>217</v>
      </c>
      <c r="AU90" s="18" t="s">
        <v>80</v>
      </c>
    </row>
    <row r="91" spans="2:65" s="12" customFormat="1" x14ac:dyDescent="0.2">
      <c r="B91" s="151"/>
      <c r="D91" s="149" t="s">
        <v>219</v>
      </c>
      <c r="E91" s="152" t="s">
        <v>21</v>
      </c>
      <c r="F91" s="153" t="s">
        <v>2088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 x14ac:dyDescent="0.2">
      <c r="B92" s="157"/>
      <c r="D92" s="149" t="s">
        <v>219</v>
      </c>
      <c r="E92" s="158" t="s">
        <v>21</v>
      </c>
      <c r="F92" s="159" t="s">
        <v>82</v>
      </c>
      <c r="H92" s="160">
        <v>2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 x14ac:dyDescent="0.2">
      <c r="B93" s="164"/>
      <c r="D93" s="149" t="s">
        <v>219</v>
      </c>
      <c r="E93" s="165" t="s">
        <v>21</v>
      </c>
      <c r="F93" s="166" t="s">
        <v>236</v>
      </c>
      <c r="H93" s="167">
        <v>2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16.5" customHeight="1" x14ac:dyDescent="0.2">
      <c r="B94" s="33"/>
      <c r="C94" s="132" t="s">
        <v>244</v>
      </c>
      <c r="D94" s="132" t="s">
        <v>208</v>
      </c>
      <c r="E94" s="133" t="s">
        <v>2186</v>
      </c>
      <c r="F94" s="134" t="s">
        <v>2187</v>
      </c>
      <c r="G94" s="135" t="s">
        <v>375</v>
      </c>
      <c r="H94" s="136">
        <v>210</v>
      </c>
      <c r="I94" s="137">
        <v>27.04</v>
      </c>
      <c r="J94" s="138">
        <f>ROUND(I94*H94,2)</f>
        <v>5678.4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866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5678.4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5678.4</v>
      </c>
      <c r="BL94" s="18" t="s">
        <v>866</v>
      </c>
      <c r="BM94" s="143" t="s">
        <v>268</v>
      </c>
    </row>
    <row r="95" spans="2:65" s="1" customFormat="1" ht="16.5" customHeight="1" x14ac:dyDescent="0.2">
      <c r="B95" s="33"/>
      <c r="C95" s="178" t="s">
        <v>213</v>
      </c>
      <c r="D95" s="178" t="s">
        <v>437</v>
      </c>
      <c r="E95" s="179" t="s">
        <v>2188</v>
      </c>
      <c r="F95" s="180" t="s">
        <v>2189</v>
      </c>
      <c r="G95" s="181" t="s">
        <v>375</v>
      </c>
      <c r="H95" s="182">
        <v>210</v>
      </c>
      <c r="I95" s="183">
        <v>50.32</v>
      </c>
      <c r="J95" s="184">
        <f>ROUND(I95*H95,2)</f>
        <v>10567.2</v>
      </c>
      <c r="K95" s="180" t="s">
        <v>21</v>
      </c>
      <c r="L95" s="185"/>
      <c r="M95" s="186" t="s">
        <v>21</v>
      </c>
      <c r="N95" s="187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1657</v>
      </c>
      <c r="AT95" s="143" t="s">
        <v>437</v>
      </c>
      <c r="AU95" s="143" t="s">
        <v>80</v>
      </c>
      <c r="AY95" s="18" t="s">
        <v>206</v>
      </c>
      <c r="BE95" s="144">
        <f>IF(N95="základní",J95,0)</f>
        <v>10567.2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10567.2</v>
      </c>
      <c r="BL95" s="18" t="s">
        <v>866</v>
      </c>
      <c r="BM95" s="143" t="s">
        <v>289</v>
      </c>
    </row>
    <row r="96" spans="2:65" s="12" customFormat="1" x14ac:dyDescent="0.2">
      <c r="B96" s="151"/>
      <c r="D96" s="149" t="s">
        <v>219</v>
      </c>
      <c r="E96" s="152" t="s">
        <v>21</v>
      </c>
      <c r="F96" s="153" t="s">
        <v>2088</v>
      </c>
      <c r="H96" s="152" t="s">
        <v>21</v>
      </c>
      <c r="I96" s="154"/>
      <c r="L96" s="151"/>
      <c r="M96" s="155"/>
      <c r="T96" s="156"/>
      <c r="AT96" s="152" t="s">
        <v>219</v>
      </c>
      <c r="AU96" s="152" t="s">
        <v>80</v>
      </c>
      <c r="AV96" s="12" t="s">
        <v>80</v>
      </c>
      <c r="AW96" s="12" t="s">
        <v>34</v>
      </c>
      <c r="AX96" s="12" t="s">
        <v>73</v>
      </c>
      <c r="AY96" s="152" t="s">
        <v>206</v>
      </c>
    </row>
    <row r="97" spans="2:65" s="13" customFormat="1" x14ac:dyDescent="0.2">
      <c r="B97" s="157"/>
      <c r="D97" s="149" t="s">
        <v>219</v>
      </c>
      <c r="E97" s="158" t="s">
        <v>21</v>
      </c>
      <c r="F97" s="159" t="s">
        <v>1574</v>
      </c>
      <c r="H97" s="160">
        <v>210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 x14ac:dyDescent="0.2">
      <c r="B98" s="164"/>
      <c r="D98" s="149" t="s">
        <v>219</v>
      </c>
      <c r="E98" s="165" t="s">
        <v>21</v>
      </c>
      <c r="F98" s="166" t="s">
        <v>236</v>
      </c>
      <c r="H98" s="167">
        <v>210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" customFormat="1" ht="16.5" customHeight="1" x14ac:dyDescent="0.2">
      <c r="B99" s="33"/>
      <c r="C99" s="132" t="s">
        <v>257</v>
      </c>
      <c r="D99" s="132" t="s">
        <v>208</v>
      </c>
      <c r="E99" s="133" t="s">
        <v>2190</v>
      </c>
      <c r="F99" s="134" t="s">
        <v>2191</v>
      </c>
      <c r="G99" s="135" t="s">
        <v>375</v>
      </c>
      <c r="H99" s="136">
        <v>59</v>
      </c>
      <c r="I99" s="137">
        <v>16.64</v>
      </c>
      <c r="J99" s="138">
        <f>ROUND(I99*H99,2)</f>
        <v>981.76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866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981.76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981.76</v>
      </c>
      <c r="BL99" s="18" t="s">
        <v>866</v>
      </c>
      <c r="BM99" s="143" t="s">
        <v>304</v>
      </c>
    </row>
    <row r="100" spans="2:65" s="1" customFormat="1" ht="16.5" customHeight="1" x14ac:dyDescent="0.2">
      <c r="B100" s="33"/>
      <c r="C100" s="178" t="s">
        <v>268</v>
      </c>
      <c r="D100" s="178" t="s">
        <v>437</v>
      </c>
      <c r="E100" s="179" t="s">
        <v>2192</v>
      </c>
      <c r="F100" s="180" t="s">
        <v>2193</v>
      </c>
      <c r="G100" s="181" t="s">
        <v>375</v>
      </c>
      <c r="H100" s="182">
        <v>59</v>
      </c>
      <c r="I100" s="183">
        <v>37.36</v>
      </c>
      <c r="J100" s="184">
        <f>ROUND(I100*H100,2)</f>
        <v>2204.2399999999998</v>
      </c>
      <c r="K100" s="180" t="s">
        <v>21</v>
      </c>
      <c r="L100" s="185"/>
      <c r="M100" s="186" t="s">
        <v>21</v>
      </c>
      <c r="N100" s="187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1657</v>
      </c>
      <c r="AT100" s="143" t="s">
        <v>437</v>
      </c>
      <c r="AU100" s="143" t="s">
        <v>80</v>
      </c>
      <c r="AY100" s="18" t="s">
        <v>206</v>
      </c>
      <c r="BE100" s="144">
        <f>IF(N100="základní",J100,0)</f>
        <v>2204.2399999999998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2204.2399999999998</v>
      </c>
      <c r="BL100" s="18" t="s">
        <v>866</v>
      </c>
      <c r="BM100" s="143" t="s">
        <v>8</v>
      </c>
    </row>
    <row r="101" spans="2:65" s="12" customFormat="1" x14ac:dyDescent="0.2">
      <c r="B101" s="151"/>
      <c r="D101" s="149" t="s">
        <v>219</v>
      </c>
      <c r="E101" s="152" t="s">
        <v>21</v>
      </c>
      <c r="F101" s="153" t="s">
        <v>2088</v>
      </c>
      <c r="H101" s="152" t="s">
        <v>21</v>
      </c>
      <c r="I101" s="154"/>
      <c r="L101" s="151"/>
      <c r="M101" s="155"/>
      <c r="T101" s="156"/>
      <c r="AT101" s="152" t="s">
        <v>219</v>
      </c>
      <c r="AU101" s="152" t="s">
        <v>80</v>
      </c>
      <c r="AV101" s="12" t="s">
        <v>80</v>
      </c>
      <c r="AW101" s="12" t="s">
        <v>34</v>
      </c>
      <c r="AX101" s="12" t="s">
        <v>73</v>
      </c>
      <c r="AY101" s="152" t="s">
        <v>206</v>
      </c>
    </row>
    <row r="102" spans="2:65" s="13" customFormat="1" x14ac:dyDescent="0.2">
      <c r="B102" s="157"/>
      <c r="D102" s="149" t="s">
        <v>219</v>
      </c>
      <c r="E102" s="158" t="s">
        <v>21</v>
      </c>
      <c r="F102" s="159" t="s">
        <v>830</v>
      </c>
      <c r="H102" s="160">
        <v>59</v>
      </c>
      <c r="I102" s="161"/>
      <c r="L102" s="157"/>
      <c r="M102" s="162"/>
      <c r="T102" s="163"/>
      <c r="AT102" s="158" t="s">
        <v>219</v>
      </c>
      <c r="AU102" s="158" t="s">
        <v>80</v>
      </c>
      <c r="AV102" s="13" t="s">
        <v>82</v>
      </c>
      <c r="AW102" s="13" t="s">
        <v>34</v>
      </c>
      <c r="AX102" s="13" t="s">
        <v>73</v>
      </c>
      <c r="AY102" s="158" t="s">
        <v>206</v>
      </c>
    </row>
    <row r="103" spans="2:65" s="14" customFormat="1" x14ac:dyDescent="0.2">
      <c r="B103" s="164"/>
      <c r="D103" s="149" t="s">
        <v>219</v>
      </c>
      <c r="E103" s="165" t="s">
        <v>21</v>
      </c>
      <c r="F103" s="166" t="s">
        <v>236</v>
      </c>
      <c r="H103" s="167">
        <v>59</v>
      </c>
      <c r="I103" s="168"/>
      <c r="L103" s="164"/>
      <c r="M103" s="169"/>
      <c r="T103" s="170"/>
      <c r="AT103" s="165" t="s">
        <v>219</v>
      </c>
      <c r="AU103" s="165" t="s">
        <v>80</v>
      </c>
      <c r="AV103" s="14" t="s">
        <v>213</v>
      </c>
      <c r="AW103" s="14" t="s">
        <v>34</v>
      </c>
      <c r="AX103" s="14" t="s">
        <v>80</v>
      </c>
      <c r="AY103" s="165" t="s">
        <v>206</v>
      </c>
    </row>
    <row r="104" spans="2:65" s="1" customFormat="1" ht="16.5" customHeight="1" x14ac:dyDescent="0.2">
      <c r="B104" s="33"/>
      <c r="C104" s="132" t="s">
        <v>275</v>
      </c>
      <c r="D104" s="132" t="s">
        <v>208</v>
      </c>
      <c r="E104" s="133" t="s">
        <v>2194</v>
      </c>
      <c r="F104" s="134" t="s">
        <v>2195</v>
      </c>
      <c r="G104" s="135" t="s">
        <v>375</v>
      </c>
      <c r="H104" s="136">
        <v>18</v>
      </c>
      <c r="I104" s="137">
        <v>160</v>
      </c>
      <c r="J104" s="138">
        <f>ROUND(I104*H104,2)</f>
        <v>2880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866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2880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2880</v>
      </c>
      <c r="BL104" s="18" t="s">
        <v>866</v>
      </c>
      <c r="BM104" s="143" t="s">
        <v>332</v>
      </c>
    </row>
    <row r="105" spans="2:65" s="12" customFormat="1" x14ac:dyDescent="0.2">
      <c r="B105" s="151"/>
      <c r="D105" s="149" t="s">
        <v>219</v>
      </c>
      <c r="E105" s="152" t="s">
        <v>21</v>
      </c>
      <c r="F105" s="153" t="s">
        <v>2088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 x14ac:dyDescent="0.2">
      <c r="B106" s="157"/>
      <c r="D106" s="149" t="s">
        <v>219</v>
      </c>
      <c r="E106" s="158" t="s">
        <v>21</v>
      </c>
      <c r="F106" s="159" t="s">
        <v>365</v>
      </c>
      <c r="H106" s="160">
        <v>18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 x14ac:dyDescent="0.2">
      <c r="B107" s="164"/>
      <c r="D107" s="149" t="s">
        <v>219</v>
      </c>
      <c r="E107" s="165" t="s">
        <v>21</v>
      </c>
      <c r="F107" s="166" t="s">
        <v>236</v>
      </c>
      <c r="H107" s="167">
        <v>18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 x14ac:dyDescent="0.2">
      <c r="B108" s="33"/>
      <c r="C108" s="132" t="s">
        <v>289</v>
      </c>
      <c r="D108" s="132" t="s">
        <v>208</v>
      </c>
      <c r="E108" s="133" t="s">
        <v>2196</v>
      </c>
      <c r="F108" s="134" t="s">
        <v>2197</v>
      </c>
      <c r="G108" s="135" t="s">
        <v>375</v>
      </c>
      <c r="H108" s="136">
        <v>18</v>
      </c>
      <c r="I108" s="137">
        <v>50</v>
      </c>
      <c r="J108" s="138">
        <f>ROUND(I108*H108,2)</f>
        <v>900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866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900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900</v>
      </c>
      <c r="BL108" s="18" t="s">
        <v>866</v>
      </c>
      <c r="BM108" s="143" t="s">
        <v>350</v>
      </c>
    </row>
    <row r="109" spans="2:65" s="12" customFormat="1" x14ac:dyDescent="0.2">
      <c r="B109" s="151"/>
      <c r="D109" s="149" t="s">
        <v>219</v>
      </c>
      <c r="E109" s="152" t="s">
        <v>21</v>
      </c>
      <c r="F109" s="153" t="s">
        <v>2088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80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3" customFormat="1" x14ac:dyDescent="0.2">
      <c r="B110" s="157"/>
      <c r="D110" s="149" t="s">
        <v>219</v>
      </c>
      <c r="E110" s="158" t="s">
        <v>21</v>
      </c>
      <c r="F110" s="159" t="s">
        <v>365</v>
      </c>
      <c r="H110" s="160">
        <v>18</v>
      </c>
      <c r="I110" s="161"/>
      <c r="L110" s="157"/>
      <c r="M110" s="162"/>
      <c r="T110" s="163"/>
      <c r="AT110" s="158" t="s">
        <v>219</v>
      </c>
      <c r="AU110" s="158" t="s">
        <v>80</v>
      </c>
      <c r="AV110" s="13" t="s">
        <v>82</v>
      </c>
      <c r="AW110" s="13" t="s">
        <v>34</v>
      </c>
      <c r="AX110" s="13" t="s">
        <v>73</v>
      </c>
      <c r="AY110" s="158" t="s">
        <v>206</v>
      </c>
    </row>
    <row r="111" spans="2:65" s="14" customFormat="1" x14ac:dyDescent="0.2">
      <c r="B111" s="164"/>
      <c r="D111" s="149" t="s">
        <v>219</v>
      </c>
      <c r="E111" s="165" t="s">
        <v>21</v>
      </c>
      <c r="F111" s="166" t="s">
        <v>236</v>
      </c>
      <c r="H111" s="167">
        <v>18</v>
      </c>
      <c r="I111" s="168"/>
      <c r="L111" s="164"/>
      <c r="M111" s="169"/>
      <c r="T111" s="170"/>
      <c r="AT111" s="165" t="s">
        <v>219</v>
      </c>
      <c r="AU111" s="165" t="s">
        <v>80</v>
      </c>
      <c r="AV111" s="14" t="s">
        <v>213</v>
      </c>
      <c r="AW111" s="14" t="s">
        <v>34</v>
      </c>
      <c r="AX111" s="14" t="s">
        <v>80</v>
      </c>
      <c r="AY111" s="165" t="s">
        <v>206</v>
      </c>
    </row>
    <row r="112" spans="2:65" s="1" customFormat="1" ht="16.5" customHeight="1" x14ac:dyDescent="0.2">
      <c r="B112" s="33"/>
      <c r="C112" s="132" t="s">
        <v>295</v>
      </c>
      <c r="D112" s="132" t="s">
        <v>208</v>
      </c>
      <c r="E112" s="133" t="s">
        <v>2198</v>
      </c>
      <c r="F112" s="134" t="s">
        <v>2199</v>
      </c>
      <c r="G112" s="135" t="s">
        <v>375</v>
      </c>
      <c r="H112" s="136">
        <v>18</v>
      </c>
      <c r="I112" s="137">
        <v>50</v>
      </c>
      <c r="J112" s="138">
        <f>ROUND(I112*H112,2)</f>
        <v>900</v>
      </c>
      <c r="K112" s="134" t="s">
        <v>21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866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900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900</v>
      </c>
      <c r="BL112" s="18" t="s">
        <v>866</v>
      </c>
      <c r="BM112" s="143" t="s">
        <v>365</v>
      </c>
    </row>
    <row r="113" spans="2:65" s="12" customFormat="1" x14ac:dyDescent="0.2">
      <c r="B113" s="151"/>
      <c r="D113" s="149" t="s">
        <v>219</v>
      </c>
      <c r="E113" s="152" t="s">
        <v>21</v>
      </c>
      <c r="F113" s="153" t="s">
        <v>2088</v>
      </c>
      <c r="H113" s="152" t="s">
        <v>21</v>
      </c>
      <c r="I113" s="154"/>
      <c r="L113" s="151"/>
      <c r="M113" s="155"/>
      <c r="T113" s="156"/>
      <c r="AT113" s="152" t="s">
        <v>219</v>
      </c>
      <c r="AU113" s="152" t="s">
        <v>80</v>
      </c>
      <c r="AV113" s="12" t="s">
        <v>80</v>
      </c>
      <c r="AW113" s="12" t="s">
        <v>34</v>
      </c>
      <c r="AX113" s="12" t="s">
        <v>73</v>
      </c>
      <c r="AY113" s="152" t="s">
        <v>206</v>
      </c>
    </row>
    <row r="114" spans="2:65" s="13" customFormat="1" x14ac:dyDescent="0.2">
      <c r="B114" s="157"/>
      <c r="D114" s="149" t="s">
        <v>219</v>
      </c>
      <c r="E114" s="158" t="s">
        <v>21</v>
      </c>
      <c r="F114" s="159" t="s">
        <v>365</v>
      </c>
      <c r="H114" s="160">
        <v>18</v>
      </c>
      <c r="I114" s="161"/>
      <c r="L114" s="157"/>
      <c r="M114" s="162"/>
      <c r="T114" s="163"/>
      <c r="AT114" s="158" t="s">
        <v>219</v>
      </c>
      <c r="AU114" s="158" t="s">
        <v>80</v>
      </c>
      <c r="AV114" s="13" t="s">
        <v>82</v>
      </c>
      <c r="AW114" s="13" t="s">
        <v>34</v>
      </c>
      <c r="AX114" s="13" t="s">
        <v>73</v>
      </c>
      <c r="AY114" s="158" t="s">
        <v>206</v>
      </c>
    </row>
    <row r="115" spans="2:65" s="14" customFormat="1" x14ac:dyDescent="0.2">
      <c r="B115" s="164"/>
      <c r="D115" s="149" t="s">
        <v>219</v>
      </c>
      <c r="E115" s="165" t="s">
        <v>21</v>
      </c>
      <c r="F115" s="166" t="s">
        <v>236</v>
      </c>
      <c r="H115" s="167">
        <v>18</v>
      </c>
      <c r="I115" s="168"/>
      <c r="L115" s="164"/>
      <c r="M115" s="169"/>
      <c r="T115" s="170"/>
      <c r="AT115" s="165" t="s">
        <v>219</v>
      </c>
      <c r="AU115" s="165" t="s">
        <v>80</v>
      </c>
      <c r="AV115" s="14" t="s">
        <v>213</v>
      </c>
      <c r="AW115" s="14" t="s">
        <v>34</v>
      </c>
      <c r="AX115" s="14" t="s">
        <v>80</v>
      </c>
      <c r="AY115" s="165" t="s">
        <v>206</v>
      </c>
    </row>
    <row r="116" spans="2:65" s="1" customFormat="1" ht="16.5" customHeight="1" x14ac:dyDescent="0.2">
      <c r="B116" s="33"/>
      <c r="C116" s="132" t="s">
        <v>304</v>
      </c>
      <c r="D116" s="132" t="s">
        <v>208</v>
      </c>
      <c r="E116" s="133" t="s">
        <v>2200</v>
      </c>
      <c r="F116" s="134" t="s">
        <v>2201</v>
      </c>
      <c r="G116" s="135" t="s">
        <v>375</v>
      </c>
      <c r="H116" s="136">
        <v>18</v>
      </c>
      <c r="I116" s="137">
        <v>25</v>
      </c>
      <c r="J116" s="138">
        <f>ROUND(I116*H116,2)</f>
        <v>450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866</v>
      </c>
      <c r="AT116" s="143" t="s">
        <v>208</v>
      </c>
      <c r="AU116" s="143" t="s">
        <v>80</v>
      </c>
      <c r="AY116" s="18" t="s">
        <v>206</v>
      </c>
      <c r="BE116" s="144">
        <f>IF(N116="základní",J116,0)</f>
        <v>450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450</v>
      </c>
      <c r="BL116" s="18" t="s">
        <v>866</v>
      </c>
      <c r="BM116" s="143" t="s">
        <v>382</v>
      </c>
    </row>
    <row r="117" spans="2:65" s="12" customFormat="1" x14ac:dyDescent="0.2">
      <c r="B117" s="151"/>
      <c r="D117" s="149" t="s">
        <v>219</v>
      </c>
      <c r="E117" s="152" t="s">
        <v>21</v>
      </c>
      <c r="F117" s="153" t="s">
        <v>2088</v>
      </c>
      <c r="H117" s="152" t="s">
        <v>21</v>
      </c>
      <c r="I117" s="154"/>
      <c r="L117" s="151"/>
      <c r="M117" s="155"/>
      <c r="T117" s="156"/>
      <c r="AT117" s="152" t="s">
        <v>219</v>
      </c>
      <c r="AU117" s="152" t="s">
        <v>80</v>
      </c>
      <c r="AV117" s="12" t="s">
        <v>80</v>
      </c>
      <c r="AW117" s="12" t="s">
        <v>34</v>
      </c>
      <c r="AX117" s="12" t="s">
        <v>73</v>
      </c>
      <c r="AY117" s="152" t="s">
        <v>206</v>
      </c>
    </row>
    <row r="118" spans="2:65" s="13" customFormat="1" x14ac:dyDescent="0.2">
      <c r="B118" s="157"/>
      <c r="D118" s="149" t="s">
        <v>219</v>
      </c>
      <c r="E118" s="158" t="s">
        <v>21</v>
      </c>
      <c r="F118" s="159" t="s">
        <v>365</v>
      </c>
      <c r="H118" s="160">
        <v>18</v>
      </c>
      <c r="I118" s="161"/>
      <c r="L118" s="157"/>
      <c r="M118" s="162"/>
      <c r="T118" s="163"/>
      <c r="AT118" s="158" t="s">
        <v>219</v>
      </c>
      <c r="AU118" s="158" t="s">
        <v>80</v>
      </c>
      <c r="AV118" s="13" t="s">
        <v>82</v>
      </c>
      <c r="AW118" s="13" t="s">
        <v>34</v>
      </c>
      <c r="AX118" s="13" t="s">
        <v>73</v>
      </c>
      <c r="AY118" s="158" t="s">
        <v>206</v>
      </c>
    </row>
    <row r="119" spans="2:65" s="14" customFormat="1" x14ac:dyDescent="0.2">
      <c r="B119" s="164"/>
      <c r="D119" s="149" t="s">
        <v>219</v>
      </c>
      <c r="E119" s="165" t="s">
        <v>21</v>
      </c>
      <c r="F119" s="166" t="s">
        <v>236</v>
      </c>
      <c r="H119" s="167">
        <v>18</v>
      </c>
      <c r="I119" s="168"/>
      <c r="L119" s="164"/>
      <c r="M119" s="169"/>
      <c r="T119" s="170"/>
      <c r="AT119" s="165" t="s">
        <v>219</v>
      </c>
      <c r="AU119" s="165" t="s">
        <v>80</v>
      </c>
      <c r="AV119" s="14" t="s">
        <v>213</v>
      </c>
      <c r="AW119" s="14" t="s">
        <v>34</v>
      </c>
      <c r="AX119" s="14" t="s">
        <v>80</v>
      </c>
      <c r="AY119" s="165" t="s">
        <v>206</v>
      </c>
    </row>
    <row r="120" spans="2:65" s="1" customFormat="1" ht="16.5" customHeight="1" x14ac:dyDescent="0.2">
      <c r="B120" s="33"/>
      <c r="C120" s="132" t="s">
        <v>313</v>
      </c>
      <c r="D120" s="132" t="s">
        <v>208</v>
      </c>
      <c r="E120" s="133" t="s">
        <v>2139</v>
      </c>
      <c r="F120" s="134" t="s">
        <v>2140</v>
      </c>
      <c r="G120" s="135" t="s">
        <v>375</v>
      </c>
      <c r="H120" s="136">
        <v>47</v>
      </c>
      <c r="I120" s="137">
        <v>6.24</v>
      </c>
      <c r="J120" s="138">
        <f>ROUND(I120*H120,2)</f>
        <v>293.27999999999997</v>
      </c>
      <c r="K120" s="134" t="s">
        <v>21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866</v>
      </c>
      <c r="AT120" s="143" t="s">
        <v>208</v>
      </c>
      <c r="AU120" s="143" t="s">
        <v>80</v>
      </c>
      <c r="AY120" s="18" t="s">
        <v>206</v>
      </c>
      <c r="BE120" s="144">
        <f>IF(N120="základní",J120,0)</f>
        <v>293.27999999999997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293.27999999999997</v>
      </c>
      <c r="BL120" s="18" t="s">
        <v>866</v>
      </c>
      <c r="BM120" s="143" t="s">
        <v>400</v>
      </c>
    </row>
    <row r="121" spans="2:65" s="1" customFormat="1" ht="16.5" customHeight="1" x14ac:dyDescent="0.2">
      <c r="B121" s="33"/>
      <c r="C121" s="178" t="s">
        <v>8</v>
      </c>
      <c r="D121" s="178" t="s">
        <v>437</v>
      </c>
      <c r="E121" s="179" t="s">
        <v>2141</v>
      </c>
      <c r="F121" s="180" t="s">
        <v>2142</v>
      </c>
      <c r="G121" s="181" t="s">
        <v>375</v>
      </c>
      <c r="H121" s="182">
        <v>47</v>
      </c>
      <c r="I121" s="183">
        <v>3.04</v>
      </c>
      <c r="J121" s="184">
        <f>ROUND(I121*H121,2)</f>
        <v>142.88</v>
      </c>
      <c r="K121" s="180" t="s">
        <v>21</v>
      </c>
      <c r="L121" s="185"/>
      <c r="M121" s="186" t="s">
        <v>21</v>
      </c>
      <c r="N121" s="187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1657</v>
      </c>
      <c r="AT121" s="143" t="s">
        <v>437</v>
      </c>
      <c r="AU121" s="143" t="s">
        <v>80</v>
      </c>
      <c r="AY121" s="18" t="s">
        <v>206</v>
      </c>
      <c r="BE121" s="144">
        <f>IF(N121="základní",J121,0)</f>
        <v>142.88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142.88</v>
      </c>
      <c r="BL121" s="18" t="s">
        <v>866</v>
      </c>
      <c r="BM121" s="143" t="s">
        <v>415</v>
      </c>
    </row>
    <row r="122" spans="2:65" s="12" customFormat="1" x14ac:dyDescent="0.2">
      <c r="B122" s="151"/>
      <c r="D122" s="149" t="s">
        <v>219</v>
      </c>
      <c r="E122" s="152" t="s">
        <v>21</v>
      </c>
      <c r="F122" s="153" t="s">
        <v>2088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 x14ac:dyDescent="0.2">
      <c r="B123" s="157"/>
      <c r="D123" s="149" t="s">
        <v>219</v>
      </c>
      <c r="E123" s="158" t="s">
        <v>21</v>
      </c>
      <c r="F123" s="159" t="s">
        <v>747</v>
      </c>
      <c r="H123" s="160">
        <v>47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 x14ac:dyDescent="0.2">
      <c r="B124" s="164"/>
      <c r="D124" s="149" t="s">
        <v>219</v>
      </c>
      <c r="E124" s="165" t="s">
        <v>21</v>
      </c>
      <c r="F124" s="166" t="s">
        <v>236</v>
      </c>
      <c r="H124" s="167">
        <v>47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21.75" customHeight="1" x14ac:dyDescent="0.2">
      <c r="B125" s="33"/>
      <c r="C125" s="178" t="s">
        <v>324</v>
      </c>
      <c r="D125" s="178" t="s">
        <v>437</v>
      </c>
      <c r="E125" s="179" t="s">
        <v>2202</v>
      </c>
      <c r="F125" s="180" t="s">
        <v>2154</v>
      </c>
      <c r="G125" s="181" t="s">
        <v>2085</v>
      </c>
      <c r="H125" s="182">
        <v>1</v>
      </c>
      <c r="I125" s="183">
        <v>2704</v>
      </c>
      <c r="J125" s="184">
        <f>ROUND(I125*H125,2)</f>
        <v>2704</v>
      </c>
      <c r="K125" s="180" t="s">
        <v>21</v>
      </c>
      <c r="L125" s="185"/>
      <c r="M125" s="186" t="s">
        <v>21</v>
      </c>
      <c r="N125" s="187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1657</v>
      </c>
      <c r="AT125" s="143" t="s">
        <v>437</v>
      </c>
      <c r="AU125" s="143" t="s">
        <v>80</v>
      </c>
      <c r="AY125" s="18" t="s">
        <v>206</v>
      </c>
      <c r="BE125" s="144">
        <f>IF(N125="základní",J125,0)</f>
        <v>2704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2704</v>
      </c>
      <c r="BL125" s="18" t="s">
        <v>866</v>
      </c>
      <c r="BM125" s="143" t="s">
        <v>429</v>
      </c>
    </row>
    <row r="126" spans="2:65" s="12" customFormat="1" x14ac:dyDescent="0.2">
      <c r="B126" s="151"/>
      <c r="D126" s="149" t="s">
        <v>219</v>
      </c>
      <c r="E126" s="152" t="s">
        <v>21</v>
      </c>
      <c r="F126" s="153" t="s">
        <v>2088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 x14ac:dyDescent="0.2">
      <c r="B127" s="157"/>
      <c r="D127" s="149" t="s">
        <v>219</v>
      </c>
      <c r="E127" s="158" t="s">
        <v>21</v>
      </c>
      <c r="F127" s="159" t="s">
        <v>80</v>
      </c>
      <c r="H127" s="160">
        <v>1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 x14ac:dyDescent="0.2">
      <c r="B128" s="164"/>
      <c r="D128" s="149" t="s">
        <v>219</v>
      </c>
      <c r="E128" s="165" t="s">
        <v>21</v>
      </c>
      <c r="F128" s="166" t="s">
        <v>236</v>
      </c>
      <c r="H128" s="167">
        <v>1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 x14ac:dyDescent="0.2">
      <c r="B129" s="33"/>
      <c r="C129" s="132" t="s">
        <v>332</v>
      </c>
      <c r="D129" s="132" t="s">
        <v>208</v>
      </c>
      <c r="E129" s="133" t="s">
        <v>2203</v>
      </c>
      <c r="F129" s="134" t="s">
        <v>2166</v>
      </c>
      <c r="G129" s="135" t="s">
        <v>2085</v>
      </c>
      <c r="H129" s="136">
        <v>1</v>
      </c>
      <c r="I129" s="137">
        <v>312</v>
      </c>
      <c r="J129" s="138">
        <f>ROUND(I129*H129,2)</f>
        <v>312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312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312</v>
      </c>
      <c r="BL129" s="18" t="s">
        <v>866</v>
      </c>
      <c r="BM129" s="143" t="s">
        <v>444</v>
      </c>
    </row>
    <row r="130" spans="2:65" s="1" customFormat="1" ht="16.5" customHeight="1" x14ac:dyDescent="0.2">
      <c r="B130" s="33"/>
      <c r="C130" s="178" t="s">
        <v>342</v>
      </c>
      <c r="D130" s="178" t="s">
        <v>437</v>
      </c>
      <c r="E130" s="179" t="s">
        <v>2204</v>
      </c>
      <c r="F130" s="180" t="s">
        <v>2168</v>
      </c>
      <c r="G130" s="181" t="s">
        <v>2085</v>
      </c>
      <c r="H130" s="182">
        <v>1</v>
      </c>
      <c r="I130" s="183">
        <v>405.6</v>
      </c>
      <c r="J130" s="184">
        <f>ROUND(I130*H130,2)</f>
        <v>405.6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1657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405.6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405.6</v>
      </c>
      <c r="BL130" s="18" t="s">
        <v>866</v>
      </c>
      <c r="BM130" s="143" t="s">
        <v>462</v>
      </c>
    </row>
    <row r="131" spans="2:65" s="12" customFormat="1" x14ac:dyDescent="0.2">
      <c r="B131" s="151"/>
      <c r="D131" s="149" t="s">
        <v>219</v>
      </c>
      <c r="E131" s="152" t="s">
        <v>21</v>
      </c>
      <c r="F131" s="153" t="s">
        <v>2088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 x14ac:dyDescent="0.2">
      <c r="B132" s="157"/>
      <c r="D132" s="149" t="s">
        <v>219</v>
      </c>
      <c r="E132" s="158" t="s">
        <v>21</v>
      </c>
      <c r="F132" s="159" t="s">
        <v>80</v>
      </c>
      <c r="H132" s="160">
        <v>1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 x14ac:dyDescent="0.2">
      <c r="B133" s="164"/>
      <c r="D133" s="149" t="s">
        <v>219</v>
      </c>
      <c r="E133" s="165" t="s">
        <v>21</v>
      </c>
      <c r="F133" s="166" t="s">
        <v>236</v>
      </c>
      <c r="H133" s="167">
        <v>1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21.75" customHeight="1" x14ac:dyDescent="0.2">
      <c r="B134" s="33"/>
      <c r="C134" s="178" t="s">
        <v>350</v>
      </c>
      <c r="D134" s="178" t="s">
        <v>437</v>
      </c>
      <c r="E134" s="179" t="s">
        <v>2205</v>
      </c>
      <c r="F134" s="180" t="s">
        <v>2206</v>
      </c>
      <c r="G134" s="181" t="s">
        <v>2085</v>
      </c>
      <c r="H134" s="182">
        <v>1</v>
      </c>
      <c r="I134" s="183">
        <v>2579.1999999999998</v>
      </c>
      <c r="J134" s="184">
        <f>ROUND(I134*H134,2)</f>
        <v>2579.1999999999998</v>
      </c>
      <c r="K134" s="180" t="s">
        <v>21</v>
      </c>
      <c r="L134" s="185"/>
      <c r="M134" s="186" t="s">
        <v>21</v>
      </c>
      <c r="N134" s="187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1657</v>
      </c>
      <c r="AT134" s="143" t="s">
        <v>437</v>
      </c>
      <c r="AU134" s="143" t="s">
        <v>80</v>
      </c>
      <c r="AY134" s="18" t="s">
        <v>206</v>
      </c>
      <c r="BE134" s="144">
        <f>IF(N134="základní",J134,0)</f>
        <v>2579.1999999999998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2579.1999999999998</v>
      </c>
      <c r="BL134" s="18" t="s">
        <v>866</v>
      </c>
      <c r="BM134" s="143" t="s">
        <v>643</v>
      </c>
    </row>
    <row r="135" spans="2:65" s="12" customFormat="1" x14ac:dyDescent="0.2">
      <c r="B135" s="151"/>
      <c r="D135" s="149" t="s">
        <v>219</v>
      </c>
      <c r="E135" s="152" t="s">
        <v>21</v>
      </c>
      <c r="F135" s="153" t="s">
        <v>2088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80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3" customFormat="1" x14ac:dyDescent="0.2">
      <c r="B136" s="157"/>
      <c r="D136" s="149" t="s">
        <v>219</v>
      </c>
      <c r="E136" s="158" t="s">
        <v>21</v>
      </c>
      <c r="F136" s="159" t="s">
        <v>80</v>
      </c>
      <c r="H136" s="160">
        <v>1</v>
      </c>
      <c r="I136" s="161"/>
      <c r="L136" s="157"/>
      <c r="M136" s="162"/>
      <c r="T136" s="163"/>
      <c r="AT136" s="158" t="s">
        <v>219</v>
      </c>
      <c r="AU136" s="158" t="s">
        <v>80</v>
      </c>
      <c r="AV136" s="13" t="s">
        <v>82</v>
      </c>
      <c r="AW136" s="13" t="s">
        <v>34</v>
      </c>
      <c r="AX136" s="13" t="s">
        <v>73</v>
      </c>
      <c r="AY136" s="158" t="s">
        <v>206</v>
      </c>
    </row>
    <row r="137" spans="2:65" s="14" customFormat="1" x14ac:dyDescent="0.2">
      <c r="B137" s="164"/>
      <c r="D137" s="149" t="s">
        <v>219</v>
      </c>
      <c r="E137" s="165" t="s">
        <v>21</v>
      </c>
      <c r="F137" s="166" t="s">
        <v>236</v>
      </c>
      <c r="H137" s="167">
        <v>1</v>
      </c>
      <c r="I137" s="168"/>
      <c r="L137" s="164"/>
      <c r="M137" s="169"/>
      <c r="T137" s="170"/>
      <c r="AT137" s="165" t="s">
        <v>219</v>
      </c>
      <c r="AU137" s="165" t="s">
        <v>80</v>
      </c>
      <c r="AV137" s="14" t="s">
        <v>213</v>
      </c>
      <c r="AW137" s="14" t="s">
        <v>34</v>
      </c>
      <c r="AX137" s="14" t="s">
        <v>80</v>
      </c>
      <c r="AY137" s="165" t="s">
        <v>206</v>
      </c>
    </row>
    <row r="138" spans="2:65" s="1" customFormat="1" ht="16.5" customHeight="1" x14ac:dyDescent="0.2">
      <c r="B138" s="33"/>
      <c r="C138" s="132" t="s">
        <v>359</v>
      </c>
      <c r="D138" s="132" t="s">
        <v>208</v>
      </c>
      <c r="E138" s="133" t="s">
        <v>2207</v>
      </c>
      <c r="F138" s="134" t="s">
        <v>2208</v>
      </c>
      <c r="G138" s="135" t="s">
        <v>840</v>
      </c>
      <c r="H138" s="136">
        <v>48</v>
      </c>
      <c r="I138" s="137">
        <v>270.39999999999998</v>
      </c>
      <c r="J138" s="138">
        <f>ROUND(I138*H138,2)</f>
        <v>12979.2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866</v>
      </c>
      <c r="AT138" s="143" t="s">
        <v>208</v>
      </c>
      <c r="AU138" s="143" t="s">
        <v>80</v>
      </c>
      <c r="AY138" s="18" t="s">
        <v>206</v>
      </c>
      <c r="BE138" s="144">
        <f>IF(N138="základní",J138,0)</f>
        <v>12979.2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12979.2</v>
      </c>
      <c r="BL138" s="18" t="s">
        <v>866</v>
      </c>
      <c r="BM138" s="143" t="s">
        <v>663</v>
      </c>
    </row>
    <row r="139" spans="2:65" s="12" customFormat="1" x14ac:dyDescent="0.2">
      <c r="B139" s="151"/>
      <c r="D139" s="149" t="s">
        <v>219</v>
      </c>
      <c r="E139" s="152" t="s">
        <v>21</v>
      </c>
      <c r="F139" s="153" t="s">
        <v>2088</v>
      </c>
      <c r="H139" s="152" t="s">
        <v>21</v>
      </c>
      <c r="I139" s="154"/>
      <c r="L139" s="151"/>
      <c r="M139" s="155"/>
      <c r="T139" s="156"/>
      <c r="AT139" s="152" t="s">
        <v>219</v>
      </c>
      <c r="AU139" s="152" t="s">
        <v>80</v>
      </c>
      <c r="AV139" s="12" t="s">
        <v>80</v>
      </c>
      <c r="AW139" s="12" t="s">
        <v>34</v>
      </c>
      <c r="AX139" s="12" t="s">
        <v>73</v>
      </c>
      <c r="AY139" s="152" t="s">
        <v>206</v>
      </c>
    </row>
    <row r="140" spans="2:65" s="13" customFormat="1" x14ac:dyDescent="0.2">
      <c r="B140" s="157"/>
      <c r="D140" s="149" t="s">
        <v>219</v>
      </c>
      <c r="E140" s="158" t="s">
        <v>21</v>
      </c>
      <c r="F140" s="159" t="s">
        <v>760</v>
      </c>
      <c r="H140" s="160">
        <v>48</v>
      </c>
      <c r="I140" s="161"/>
      <c r="L140" s="157"/>
      <c r="M140" s="162"/>
      <c r="T140" s="163"/>
      <c r="AT140" s="158" t="s">
        <v>219</v>
      </c>
      <c r="AU140" s="158" t="s">
        <v>80</v>
      </c>
      <c r="AV140" s="13" t="s">
        <v>82</v>
      </c>
      <c r="AW140" s="13" t="s">
        <v>34</v>
      </c>
      <c r="AX140" s="13" t="s">
        <v>73</v>
      </c>
      <c r="AY140" s="158" t="s">
        <v>206</v>
      </c>
    </row>
    <row r="141" spans="2:65" s="14" customFormat="1" x14ac:dyDescent="0.2">
      <c r="B141" s="164"/>
      <c r="D141" s="149" t="s">
        <v>219</v>
      </c>
      <c r="E141" s="165" t="s">
        <v>21</v>
      </c>
      <c r="F141" s="166" t="s">
        <v>236</v>
      </c>
      <c r="H141" s="167">
        <v>48</v>
      </c>
      <c r="I141" s="168"/>
      <c r="L141" s="164"/>
      <c r="M141" s="169"/>
      <c r="T141" s="170"/>
      <c r="AT141" s="165" t="s">
        <v>219</v>
      </c>
      <c r="AU141" s="165" t="s">
        <v>80</v>
      </c>
      <c r="AV141" s="14" t="s">
        <v>213</v>
      </c>
      <c r="AW141" s="14" t="s">
        <v>34</v>
      </c>
      <c r="AX141" s="14" t="s">
        <v>80</v>
      </c>
      <c r="AY141" s="165" t="s">
        <v>206</v>
      </c>
    </row>
    <row r="142" spans="2:65" s="1" customFormat="1" ht="16.5" customHeight="1" x14ac:dyDescent="0.2">
      <c r="B142" s="33"/>
      <c r="C142" s="132" t="s">
        <v>365</v>
      </c>
      <c r="D142" s="132" t="s">
        <v>208</v>
      </c>
      <c r="E142" s="133" t="s">
        <v>2209</v>
      </c>
      <c r="F142" s="134" t="s">
        <v>2210</v>
      </c>
      <c r="G142" s="135" t="s">
        <v>840</v>
      </c>
      <c r="H142" s="136">
        <v>24</v>
      </c>
      <c r="I142" s="137">
        <v>353.6</v>
      </c>
      <c r="J142" s="138">
        <f>ROUND(I142*H142,2)</f>
        <v>8486.4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866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8486.4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8486.4</v>
      </c>
      <c r="BL142" s="18" t="s">
        <v>866</v>
      </c>
      <c r="BM142" s="143" t="s">
        <v>681</v>
      </c>
    </row>
    <row r="143" spans="2:65" s="12" customFormat="1" x14ac:dyDescent="0.2">
      <c r="B143" s="151"/>
      <c r="D143" s="149" t="s">
        <v>219</v>
      </c>
      <c r="E143" s="152" t="s">
        <v>21</v>
      </c>
      <c r="F143" s="153" t="s">
        <v>2088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 x14ac:dyDescent="0.2">
      <c r="B144" s="157"/>
      <c r="D144" s="149" t="s">
        <v>219</v>
      </c>
      <c r="E144" s="158" t="s">
        <v>21</v>
      </c>
      <c r="F144" s="159" t="s">
        <v>415</v>
      </c>
      <c r="H144" s="160">
        <v>24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 x14ac:dyDescent="0.2">
      <c r="B145" s="164"/>
      <c r="D145" s="149" t="s">
        <v>219</v>
      </c>
      <c r="E145" s="165" t="s">
        <v>21</v>
      </c>
      <c r="F145" s="166" t="s">
        <v>236</v>
      </c>
      <c r="H145" s="167">
        <v>24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 x14ac:dyDescent="0.2">
      <c r="B146" s="33"/>
      <c r="C146" s="132" t="s">
        <v>372</v>
      </c>
      <c r="D146" s="132" t="s">
        <v>208</v>
      </c>
      <c r="E146" s="133" t="s">
        <v>2211</v>
      </c>
      <c r="F146" s="134" t="s">
        <v>2166</v>
      </c>
      <c r="G146" s="135" t="s">
        <v>2085</v>
      </c>
      <c r="H146" s="136">
        <v>1</v>
      </c>
      <c r="I146" s="137">
        <v>312</v>
      </c>
      <c r="J146" s="138">
        <f>ROUND(I146*H146,2)</f>
        <v>312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866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312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312</v>
      </c>
      <c r="BL146" s="18" t="s">
        <v>866</v>
      </c>
      <c r="BM146" s="143" t="s">
        <v>693</v>
      </c>
    </row>
    <row r="147" spans="2:65" s="1" customFormat="1" ht="16.5" customHeight="1" x14ac:dyDescent="0.2">
      <c r="B147" s="33"/>
      <c r="C147" s="178" t="s">
        <v>382</v>
      </c>
      <c r="D147" s="178" t="s">
        <v>437</v>
      </c>
      <c r="E147" s="179" t="s">
        <v>2212</v>
      </c>
      <c r="F147" s="180" t="s">
        <v>2168</v>
      </c>
      <c r="G147" s="181" t="s">
        <v>2085</v>
      </c>
      <c r="H147" s="182">
        <v>1</v>
      </c>
      <c r="I147" s="183">
        <v>260</v>
      </c>
      <c r="J147" s="184">
        <f>ROUND(I147*H147,2)</f>
        <v>260</v>
      </c>
      <c r="K147" s="180" t="s">
        <v>21</v>
      </c>
      <c r="L147" s="185"/>
      <c r="M147" s="186" t="s">
        <v>21</v>
      </c>
      <c r="N147" s="187" t="s">
        <v>44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1657</v>
      </c>
      <c r="AT147" s="143" t="s">
        <v>437</v>
      </c>
      <c r="AU147" s="143" t="s">
        <v>80</v>
      </c>
      <c r="AY147" s="18" t="s">
        <v>206</v>
      </c>
      <c r="BE147" s="144">
        <f>IF(N147="základní",J147,0)</f>
        <v>260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260</v>
      </c>
      <c r="BL147" s="18" t="s">
        <v>866</v>
      </c>
      <c r="BM147" s="143" t="s">
        <v>706</v>
      </c>
    </row>
    <row r="148" spans="2:65" s="12" customFormat="1" x14ac:dyDescent="0.2">
      <c r="B148" s="151"/>
      <c r="D148" s="149" t="s">
        <v>219</v>
      </c>
      <c r="E148" s="152" t="s">
        <v>21</v>
      </c>
      <c r="F148" s="153" t="s">
        <v>2088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 x14ac:dyDescent="0.2">
      <c r="B149" s="157"/>
      <c r="D149" s="149" t="s">
        <v>219</v>
      </c>
      <c r="E149" s="158" t="s">
        <v>21</v>
      </c>
      <c r="F149" s="159" t="s">
        <v>80</v>
      </c>
      <c r="H149" s="160">
        <v>1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4" customFormat="1" x14ac:dyDescent="0.2">
      <c r="B150" s="164"/>
      <c r="D150" s="149" t="s">
        <v>219</v>
      </c>
      <c r="E150" s="165" t="s">
        <v>21</v>
      </c>
      <c r="F150" s="166" t="s">
        <v>236</v>
      </c>
      <c r="H150" s="167">
        <v>1</v>
      </c>
      <c r="I150" s="168"/>
      <c r="L150" s="164"/>
      <c r="M150" s="169"/>
      <c r="T150" s="170"/>
      <c r="AT150" s="165" t="s">
        <v>219</v>
      </c>
      <c r="AU150" s="165" t="s">
        <v>80</v>
      </c>
      <c r="AV150" s="14" t="s">
        <v>213</v>
      </c>
      <c r="AW150" s="14" t="s">
        <v>34</v>
      </c>
      <c r="AX150" s="14" t="s">
        <v>80</v>
      </c>
      <c r="AY150" s="165" t="s">
        <v>206</v>
      </c>
    </row>
    <row r="151" spans="2:65" s="1" customFormat="1" ht="16.5" customHeight="1" x14ac:dyDescent="0.2">
      <c r="B151" s="33"/>
      <c r="C151" s="132" t="s">
        <v>7</v>
      </c>
      <c r="D151" s="132" t="s">
        <v>208</v>
      </c>
      <c r="E151" s="133" t="s">
        <v>2213</v>
      </c>
      <c r="F151" s="134" t="s">
        <v>2170</v>
      </c>
      <c r="G151" s="135" t="s">
        <v>2085</v>
      </c>
      <c r="H151" s="136">
        <v>1</v>
      </c>
      <c r="I151" s="137">
        <v>1872</v>
      </c>
      <c r="J151" s="138">
        <f>ROUND(I151*H151,2)</f>
        <v>1872</v>
      </c>
      <c r="K151" s="134" t="s">
        <v>21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866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1872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1872</v>
      </c>
      <c r="BL151" s="18" t="s">
        <v>866</v>
      </c>
      <c r="BM151" s="143" t="s">
        <v>720</v>
      </c>
    </row>
    <row r="152" spans="2:65" s="12" customFormat="1" x14ac:dyDescent="0.2">
      <c r="B152" s="151"/>
      <c r="D152" s="149" t="s">
        <v>219</v>
      </c>
      <c r="E152" s="152" t="s">
        <v>21</v>
      </c>
      <c r="F152" s="153" t="s">
        <v>2088</v>
      </c>
      <c r="H152" s="152" t="s">
        <v>21</v>
      </c>
      <c r="I152" s="154"/>
      <c r="L152" s="151"/>
      <c r="M152" s="155"/>
      <c r="T152" s="156"/>
      <c r="AT152" s="152" t="s">
        <v>219</v>
      </c>
      <c r="AU152" s="152" t="s">
        <v>80</v>
      </c>
      <c r="AV152" s="12" t="s">
        <v>80</v>
      </c>
      <c r="AW152" s="12" t="s">
        <v>34</v>
      </c>
      <c r="AX152" s="12" t="s">
        <v>73</v>
      </c>
      <c r="AY152" s="152" t="s">
        <v>206</v>
      </c>
    </row>
    <row r="153" spans="2:65" s="13" customFormat="1" x14ac:dyDescent="0.2">
      <c r="B153" s="157"/>
      <c r="D153" s="149" t="s">
        <v>219</v>
      </c>
      <c r="E153" s="158" t="s">
        <v>21</v>
      </c>
      <c r="F153" s="159" t="s">
        <v>80</v>
      </c>
      <c r="H153" s="160">
        <v>1</v>
      </c>
      <c r="I153" s="161"/>
      <c r="L153" s="157"/>
      <c r="M153" s="162"/>
      <c r="T153" s="163"/>
      <c r="AT153" s="158" t="s">
        <v>219</v>
      </c>
      <c r="AU153" s="158" t="s">
        <v>80</v>
      </c>
      <c r="AV153" s="13" t="s">
        <v>82</v>
      </c>
      <c r="AW153" s="13" t="s">
        <v>34</v>
      </c>
      <c r="AX153" s="13" t="s">
        <v>73</v>
      </c>
      <c r="AY153" s="158" t="s">
        <v>206</v>
      </c>
    </row>
    <row r="154" spans="2:65" s="14" customFormat="1" x14ac:dyDescent="0.2">
      <c r="B154" s="164"/>
      <c r="D154" s="149" t="s">
        <v>219</v>
      </c>
      <c r="E154" s="165" t="s">
        <v>21</v>
      </c>
      <c r="F154" s="166" t="s">
        <v>236</v>
      </c>
      <c r="H154" s="167">
        <v>1</v>
      </c>
      <c r="I154" s="168"/>
      <c r="L154" s="164"/>
      <c r="M154" s="169"/>
      <c r="T154" s="170"/>
      <c r="AT154" s="165" t="s">
        <v>219</v>
      </c>
      <c r="AU154" s="165" t="s">
        <v>80</v>
      </c>
      <c r="AV154" s="14" t="s">
        <v>213</v>
      </c>
      <c r="AW154" s="14" t="s">
        <v>34</v>
      </c>
      <c r="AX154" s="14" t="s">
        <v>80</v>
      </c>
      <c r="AY154" s="165" t="s">
        <v>206</v>
      </c>
    </row>
    <row r="155" spans="2:65" s="1" customFormat="1" ht="16.5" customHeight="1" x14ac:dyDescent="0.2">
      <c r="B155" s="33"/>
      <c r="C155" s="132" t="s">
        <v>400</v>
      </c>
      <c r="D155" s="132" t="s">
        <v>208</v>
      </c>
      <c r="E155" s="133" t="s">
        <v>2214</v>
      </c>
      <c r="F155" s="134" t="s">
        <v>2172</v>
      </c>
      <c r="G155" s="135" t="s">
        <v>2085</v>
      </c>
      <c r="H155" s="136">
        <v>1</v>
      </c>
      <c r="I155" s="137">
        <v>1352</v>
      </c>
      <c r="J155" s="138">
        <f>ROUND(I155*H155,2)</f>
        <v>1352</v>
      </c>
      <c r="K155" s="134" t="s">
        <v>21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866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1352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1352</v>
      </c>
      <c r="BL155" s="18" t="s">
        <v>866</v>
      </c>
      <c r="BM155" s="143" t="s">
        <v>730</v>
      </c>
    </row>
    <row r="156" spans="2:65" s="12" customFormat="1" x14ac:dyDescent="0.2">
      <c r="B156" s="151"/>
      <c r="D156" s="149" t="s">
        <v>219</v>
      </c>
      <c r="E156" s="152" t="s">
        <v>21</v>
      </c>
      <c r="F156" s="153" t="s">
        <v>2088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80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 x14ac:dyDescent="0.2">
      <c r="B157" s="157"/>
      <c r="D157" s="149" t="s">
        <v>219</v>
      </c>
      <c r="E157" s="158" t="s">
        <v>21</v>
      </c>
      <c r="F157" s="159" t="s">
        <v>80</v>
      </c>
      <c r="H157" s="160">
        <v>1</v>
      </c>
      <c r="I157" s="161"/>
      <c r="L157" s="157"/>
      <c r="M157" s="162"/>
      <c r="T157" s="163"/>
      <c r="AT157" s="158" t="s">
        <v>219</v>
      </c>
      <c r="AU157" s="158" t="s">
        <v>80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4" customFormat="1" x14ac:dyDescent="0.2">
      <c r="B158" s="164"/>
      <c r="D158" s="149" t="s">
        <v>219</v>
      </c>
      <c r="E158" s="165" t="s">
        <v>21</v>
      </c>
      <c r="F158" s="166" t="s">
        <v>236</v>
      </c>
      <c r="H158" s="167">
        <v>1</v>
      </c>
      <c r="I158" s="168"/>
      <c r="L158" s="164"/>
      <c r="M158" s="169"/>
      <c r="T158" s="170"/>
      <c r="AT158" s="165" t="s">
        <v>219</v>
      </c>
      <c r="AU158" s="165" t="s">
        <v>80</v>
      </c>
      <c r="AV158" s="14" t="s">
        <v>213</v>
      </c>
      <c r="AW158" s="14" t="s">
        <v>34</v>
      </c>
      <c r="AX158" s="14" t="s">
        <v>80</v>
      </c>
      <c r="AY158" s="165" t="s">
        <v>206</v>
      </c>
    </row>
    <row r="159" spans="2:65" s="1" customFormat="1" ht="16.5" customHeight="1" x14ac:dyDescent="0.2">
      <c r="B159" s="33"/>
      <c r="C159" s="132" t="s">
        <v>409</v>
      </c>
      <c r="D159" s="132" t="s">
        <v>208</v>
      </c>
      <c r="E159" s="133" t="s">
        <v>2215</v>
      </c>
      <c r="F159" s="134" t="s">
        <v>2174</v>
      </c>
      <c r="G159" s="135" t="s">
        <v>2085</v>
      </c>
      <c r="H159" s="136">
        <v>1</v>
      </c>
      <c r="I159" s="137">
        <v>2704</v>
      </c>
      <c r="J159" s="138">
        <f>ROUND(I159*H159,2)</f>
        <v>2704</v>
      </c>
      <c r="K159" s="134" t="s">
        <v>21</v>
      </c>
      <c r="L159" s="33"/>
      <c r="M159" s="139" t="s">
        <v>21</v>
      </c>
      <c r="N159" s="140" t="s">
        <v>44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866</v>
      </c>
      <c r="AT159" s="143" t="s">
        <v>208</v>
      </c>
      <c r="AU159" s="143" t="s">
        <v>80</v>
      </c>
      <c r="AY159" s="18" t="s">
        <v>206</v>
      </c>
      <c r="BE159" s="144">
        <f>IF(N159="základní",J159,0)</f>
        <v>2704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80</v>
      </c>
      <c r="BK159" s="144">
        <f>ROUND(I159*H159,2)</f>
        <v>2704</v>
      </c>
      <c r="BL159" s="18" t="s">
        <v>866</v>
      </c>
      <c r="BM159" s="143" t="s">
        <v>741</v>
      </c>
    </row>
    <row r="160" spans="2:65" s="12" customFormat="1" x14ac:dyDescent="0.2">
      <c r="B160" s="151"/>
      <c r="D160" s="149" t="s">
        <v>219</v>
      </c>
      <c r="E160" s="152" t="s">
        <v>21</v>
      </c>
      <c r="F160" s="153" t="s">
        <v>2088</v>
      </c>
      <c r="H160" s="152" t="s">
        <v>21</v>
      </c>
      <c r="I160" s="154"/>
      <c r="L160" s="151"/>
      <c r="M160" s="155"/>
      <c r="T160" s="156"/>
      <c r="AT160" s="152" t="s">
        <v>219</v>
      </c>
      <c r="AU160" s="152" t="s">
        <v>80</v>
      </c>
      <c r="AV160" s="12" t="s">
        <v>80</v>
      </c>
      <c r="AW160" s="12" t="s">
        <v>34</v>
      </c>
      <c r="AX160" s="12" t="s">
        <v>73</v>
      </c>
      <c r="AY160" s="152" t="s">
        <v>206</v>
      </c>
    </row>
    <row r="161" spans="2:65" s="13" customFormat="1" x14ac:dyDescent="0.2">
      <c r="B161" s="157"/>
      <c r="D161" s="149" t="s">
        <v>219</v>
      </c>
      <c r="E161" s="158" t="s">
        <v>21</v>
      </c>
      <c r="F161" s="159" t="s">
        <v>80</v>
      </c>
      <c r="H161" s="160">
        <v>1</v>
      </c>
      <c r="I161" s="161"/>
      <c r="L161" s="157"/>
      <c r="M161" s="162"/>
      <c r="T161" s="163"/>
      <c r="AT161" s="158" t="s">
        <v>219</v>
      </c>
      <c r="AU161" s="158" t="s">
        <v>80</v>
      </c>
      <c r="AV161" s="13" t="s">
        <v>82</v>
      </c>
      <c r="AW161" s="13" t="s">
        <v>34</v>
      </c>
      <c r="AX161" s="13" t="s">
        <v>73</v>
      </c>
      <c r="AY161" s="158" t="s">
        <v>206</v>
      </c>
    </row>
    <row r="162" spans="2:65" s="14" customFormat="1" x14ac:dyDescent="0.2">
      <c r="B162" s="164"/>
      <c r="D162" s="149" t="s">
        <v>219</v>
      </c>
      <c r="E162" s="165" t="s">
        <v>21</v>
      </c>
      <c r="F162" s="166" t="s">
        <v>236</v>
      </c>
      <c r="H162" s="167">
        <v>1</v>
      </c>
      <c r="I162" s="168"/>
      <c r="L162" s="164"/>
      <c r="M162" s="169"/>
      <c r="T162" s="170"/>
      <c r="AT162" s="165" t="s">
        <v>219</v>
      </c>
      <c r="AU162" s="165" t="s">
        <v>80</v>
      </c>
      <c r="AV162" s="14" t="s">
        <v>213</v>
      </c>
      <c r="AW162" s="14" t="s">
        <v>34</v>
      </c>
      <c r="AX162" s="14" t="s">
        <v>80</v>
      </c>
      <c r="AY162" s="165" t="s">
        <v>206</v>
      </c>
    </row>
    <row r="163" spans="2:65" s="1" customFormat="1" ht="16.5" customHeight="1" x14ac:dyDescent="0.2">
      <c r="B163" s="33"/>
      <c r="C163" s="132" t="s">
        <v>415</v>
      </c>
      <c r="D163" s="132" t="s">
        <v>208</v>
      </c>
      <c r="E163" s="133" t="s">
        <v>2216</v>
      </c>
      <c r="F163" s="134" t="s">
        <v>2176</v>
      </c>
      <c r="G163" s="135" t="s">
        <v>2085</v>
      </c>
      <c r="H163" s="136">
        <v>1</v>
      </c>
      <c r="I163" s="137">
        <v>1040</v>
      </c>
      <c r="J163" s="138">
        <f>ROUND(I163*H163,2)</f>
        <v>1040</v>
      </c>
      <c r="K163" s="134" t="s">
        <v>21</v>
      </c>
      <c r="L163" s="33"/>
      <c r="M163" s="139" t="s">
        <v>21</v>
      </c>
      <c r="N163" s="140" t="s">
        <v>44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866</v>
      </c>
      <c r="AT163" s="143" t="s">
        <v>208</v>
      </c>
      <c r="AU163" s="143" t="s">
        <v>80</v>
      </c>
      <c r="AY163" s="18" t="s">
        <v>206</v>
      </c>
      <c r="BE163" s="144">
        <f>IF(N163="základní",J163,0)</f>
        <v>1040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1040</v>
      </c>
      <c r="BL163" s="18" t="s">
        <v>866</v>
      </c>
      <c r="BM163" s="143" t="s">
        <v>760</v>
      </c>
    </row>
    <row r="164" spans="2:65" s="12" customFormat="1" x14ac:dyDescent="0.2">
      <c r="B164" s="151"/>
      <c r="D164" s="149" t="s">
        <v>219</v>
      </c>
      <c r="E164" s="152" t="s">
        <v>21</v>
      </c>
      <c r="F164" s="153" t="s">
        <v>2088</v>
      </c>
      <c r="H164" s="152" t="s">
        <v>21</v>
      </c>
      <c r="I164" s="154"/>
      <c r="L164" s="151"/>
      <c r="M164" s="155"/>
      <c r="T164" s="156"/>
      <c r="AT164" s="152" t="s">
        <v>219</v>
      </c>
      <c r="AU164" s="152" t="s">
        <v>80</v>
      </c>
      <c r="AV164" s="12" t="s">
        <v>80</v>
      </c>
      <c r="AW164" s="12" t="s">
        <v>34</v>
      </c>
      <c r="AX164" s="12" t="s">
        <v>73</v>
      </c>
      <c r="AY164" s="152" t="s">
        <v>206</v>
      </c>
    </row>
    <row r="165" spans="2:65" s="13" customFormat="1" x14ac:dyDescent="0.2">
      <c r="B165" s="157"/>
      <c r="D165" s="149" t="s">
        <v>219</v>
      </c>
      <c r="E165" s="158" t="s">
        <v>21</v>
      </c>
      <c r="F165" s="159" t="s">
        <v>80</v>
      </c>
      <c r="H165" s="160">
        <v>1</v>
      </c>
      <c r="I165" s="161"/>
      <c r="L165" s="157"/>
      <c r="M165" s="162"/>
      <c r="T165" s="163"/>
      <c r="AT165" s="158" t="s">
        <v>219</v>
      </c>
      <c r="AU165" s="158" t="s">
        <v>80</v>
      </c>
      <c r="AV165" s="13" t="s">
        <v>82</v>
      </c>
      <c r="AW165" s="13" t="s">
        <v>34</v>
      </c>
      <c r="AX165" s="13" t="s">
        <v>73</v>
      </c>
      <c r="AY165" s="158" t="s">
        <v>206</v>
      </c>
    </row>
    <row r="166" spans="2:65" s="14" customFormat="1" x14ac:dyDescent="0.2">
      <c r="B166" s="164"/>
      <c r="D166" s="149" t="s">
        <v>219</v>
      </c>
      <c r="E166" s="165" t="s">
        <v>21</v>
      </c>
      <c r="F166" s="166" t="s">
        <v>236</v>
      </c>
      <c r="H166" s="167">
        <v>1</v>
      </c>
      <c r="I166" s="168"/>
      <c r="L166" s="164"/>
      <c r="M166" s="191"/>
      <c r="N166" s="192"/>
      <c r="O166" s="192"/>
      <c r="P166" s="192"/>
      <c r="Q166" s="192"/>
      <c r="R166" s="192"/>
      <c r="S166" s="192"/>
      <c r="T166" s="193"/>
      <c r="AT166" s="165" t="s">
        <v>219</v>
      </c>
      <c r="AU166" s="165" t="s">
        <v>80</v>
      </c>
      <c r="AV166" s="14" t="s">
        <v>213</v>
      </c>
      <c r="AW166" s="14" t="s">
        <v>34</v>
      </c>
      <c r="AX166" s="14" t="s">
        <v>80</v>
      </c>
      <c r="AY166" s="165" t="s">
        <v>206</v>
      </c>
    </row>
    <row r="167" spans="2:65" s="1" customFormat="1" ht="6.95" customHeight="1" x14ac:dyDescent="0.2"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33"/>
    </row>
  </sheetData>
  <sheetProtection algorithmName="SHA-512" hashValue="vApwBtzK3t+9gUuUePNmSMWYf2456yqnef9/NDQT1dpLL1oLlBT6L4SqSTdiziZMVJUT3og0fVr/pWUvjQ5uwg==" saltValue="Pt/q7sH8AruXqHj22dw5PeZbY+g8JUDzy068b7NNS3unbHZQfcYQpNNjeozDYyeofdoYjdW4LSCF2sUQrZKfbg==" spinCount="100000" sheet="1" objects="1" scenarios="1" formatColumns="0" formatRows="0" autoFilter="0"/>
  <autoFilter ref="C85:K166" xr:uid="{00000000-0009-0000-0000-000009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78"/>
  <sheetViews>
    <sheetView showGridLines="0" topLeftCell="F138" zoomScale="90" zoomScaleNormal="90" workbookViewId="0">
      <selection activeCell="I88" sqref="I88:I17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132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2217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114617.64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ROUND((SUM(BE86:BE177)),  2)</f>
        <v>114617.64</v>
      </c>
      <c r="I35" s="94">
        <v>0.21</v>
      </c>
      <c r="J35" s="84">
        <f>ROUND(((SUM(BE86:BE177))*I35),  2)</f>
        <v>24069.7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ROUND((SUM(BF86:BF177)),  2)</f>
        <v>0</v>
      </c>
      <c r="I36" s="94">
        <v>0.12</v>
      </c>
      <c r="J36" s="84">
        <f>ROUND(((SUM(BF86:BF177))*I36),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ROUND((SUM(BG86:BG177)),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ROUND((SUM(BH86:BH177)),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ROUND((SUM(BI86:BI177)),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138687.34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D.2.6.c - Optický kabel z budovy P1 (R40) do budovy YD (R90) - přeložka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114617.64000000001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2218</v>
      </c>
      <c r="E64" s="106"/>
      <c r="F64" s="106"/>
      <c r="G64" s="106"/>
      <c r="H64" s="106"/>
      <c r="I64" s="106"/>
      <c r="J64" s="107">
        <f>J87</f>
        <v>114617.64000000001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D.2.6.c - Optický kabel z budovy P1 (R40) do budovy YD (R90) - přeložka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114617.64000000001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114617.64000000001</v>
      </c>
    </row>
    <row r="87" spans="2:65" s="11" customFormat="1" ht="25.9" customHeight="1" x14ac:dyDescent="0.2">
      <c r="B87" s="120"/>
      <c r="D87" s="121" t="s">
        <v>72</v>
      </c>
      <c r="E87" s="122" t="s">
        <v>2219</v>
      </c>
      <c r="F87" s="122" t="s">
        <v>2220</v>
      </c>
      <c r="I87" s="123"/>
      <c r="J87" s="124">
        <f>BK87</f>
        <v>114617.64000000001</v>
      </c>
      <c r="L87" s="120"/>
      <c r="M87" s="125"/>
      <c r="P87" s="126">
        <f>SUM(P88:P177)</f>
        <v>0</v>
      </c>
      <c r="R87" s="126">
        <f>SUM(R88:R177)</f>
        <v>0</v>
      </c>
      <c r="T87" s="127">
        <f>SUM(T88:T177)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SUM(BK88:BK177)</f>
        <v>114617.64000000001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2221</v>
      </c>
      <c r="F88" s="134" t="s">
        <v>2222</v>
      </c>
      <c r="G88" s="135" t="s">
        <v>840</v>
      </c>
      <c r="H88" s="136">
        <v>1</v>
      </c>
      <c r="I88" s="137">
        <v>1414.4</v>
      </c>
      <c r="J88" s="138">
        <f>ROUND(I88*H88,2)</f>
        <v>1414.4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1414.4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1414.4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2223</v>
      </c>
      <c r="F89" s="180" t="s">
        <v>2224</v>
      </c>
      <c r="G89" s="181" t="s">
        <v>840</v>
      </c>
      <c r="H89" s="182">
        <v>1</v>
      </c>
      <c r="I89" s="183">
        <v>3105.44</v>
      </c>
      <c r="J89" s="184">
        <f>ROUND(I89*H89,2)</f>
        <v>3105.44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3105.44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3105.44</v>
      </c>
      <c r="BL89" s="18" t="s">
        <v>866</v>
      </c>
      <c r="BM89" s="143" t="s">
        <v>213</v>
      </c>
    </row>
    <row r="90" spans="2:65" s="1" customFormat="1" ht="39" x14ac:dyDescent="0.2">
      <c r="B90" s="33"/>
      <c r="D90" s="149" t="s">
        <v>217</v>
      </c>
      <c r="F90" s="150" t="s">
        <v>2225</v>
      </c>
      <c r="I90" s="147"/>
      <c r="L90" s="33"/>
      <c r="M90" s="148"/>
      <c r="T90" s="54"/>
      <c r="AT90" s="18" t="s">
        <v>217</v>
      </c>
      <c r="AU90" s="18" t="s">
        <v>80</v>
      </c>
    </row>
    <row r="91" spans="2:65" s="12" customFormat="1" x14ac:dyDescent="0.2">
      <c r="B91" s="151"/>
      <c r="D91" s="149" t="s">
        <v>219</v>
      </c>
      <c r="E91" s="152" t="s">
        <v>21</v>
      </c>
      <c r="F91" s="153" t="s">
        <v>2088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 x14ac:dyDescent="0.2">
      <c r="B92" s="157"/>
      <c r="D92" s="149" t="s">
        <v>219</v>
      </c>
      <c r="E92" s="158" t="s">
        <v>21</v>
      </c>
      <c r="F92" s="159" t="s">
        <v>80</v>
      </c>
      <c r="H92" s="160">
        <v>1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 x14ac:dyDescent="0.2">
      <c r="B93" s="164"/>
      <c r="D93" s="149" t="s">
        <v>219</v>
      </c>
      <c r="E93" s="165" t="s">
        <v>21</v>
      </c>
      <c r="F93" s="166" t="s">
        <v>236</v>
      </c>
      <c r="H93" s="167">
        <v>1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16.5" customHeight="1" x14ac:dyDescent="0.2">
      <c r="B94" s="33"/>
      <c r="C94" s="132" t="s">
        <v>244</v>
      </c>
      <c r="D94" s="132" t="s">
        <v>208</v>
      </c>
      <c r="E94" s="133" t="s">
        <v>2226</v>
      </c>
      <c r="F94" s="134" t="s">
        <v>2187</v>
      </c>
      <c r="G94" s="135" t="s">
        <v>375</v>
      </c>
      <c r="H94" s="136">
        <v>190</v>
      </c>
      <c r="I94" s="137">
        <v>27.04</v>
      </c>
      <c r="J94" s="138">
        <f>ROUND(I94*H94,2)</f>
        <v>5137.6000000000004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866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5137.6000000000004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5137.6000000000004</v>
      </c>
      <c r="BL94" s="18" t="s">
        <v>866</v>
      </c>
      <c r="BM94" s="143" t="s">
        <v>268</v>
      </c>
    </row>
    <row r="95" spans="2:65" s="1" customFormat="1" ht="19.5" x14ac:dyDescent="0.2">
      <c r="B95" s="33"/>
      <c r="D95" s="149" t="s">
        <v>217</v>
      </c>
      <c r="F95" s="150" t="s">
        <v>2227</v>
      </c>
      <c r="I95" s="147"/>
      <c r="L95" s="33"/>
      <c r="M95" s="148"/>
      <c r="T95" s="54"/>
      <c r="AT95" s="18" t="s">
        <v>217</v>
      </c>
      <c r="AU95" s="18" t="s">
        <v>80</v>
      </c>
    </row>
    <row r="96" spans="2:65" s="12" customFormat="1" x14ac:dyDescent="0.2">
      <c r="B96" s="151"/>
      <c r="D96" s="149" t="s">
        <v>219</v>
      </c>
      <c r="E96" s="152" t="s">
        <v>21</v>
      </c>
      <c r="F96" s="153" t="s">
        <v>2088</v>
      </c>
      <c r="H96" s="152" t="s">
        <v>21</v>
      </c>
      <c r="I96" s="154"/>
      <c r="L96" s="151"/>
      <c r="M96" s="155"/>
      <c r="T96" s="156"/>
      <c r="AT96" s="152" t="s">
        <v>219</v>
      </c>
      <c r="AU96" s="152" t="s">
        <v>80</v>
      </c>
      <c r="AV96" s="12" t="s">
        <v>80</v>
      </c>
      <c r="AW96" s="12" t="s">
        <v>34</v>
      </c>
      <c r="AX96" s="12" t="s">
        <v>73</v>
      </c>
      <c r="AY96" s="152" t="s">
        <v>206</v>
      </c>
    </row>
    <row r="97" spans="2:65" s="13" customFormat="1" x14ac:dyDescent="0.2">
      <c r="B97" s="157"/>
      <c r="D97" s="149" t="s">
        <v>219</v>
      </c>
      <c r="E97" s="158" t="s">
        <v>21</v>
      </c>
      <c r="F97" s="159" t="s">
        <v>1536</v>
      </c>
      <c r="H97" s="160">
        <v>190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 x14ac:dyDescent="0.2">
      <c r="B98" s="164"/>
      <c r="D98" s="149" t="s">
        <v>219</v>
      </c>
      <c r="E98" s="165" t="s">
        <v>21</v>
      </c>
      <c r="F98" s="166" t="s">
        <v>236</v>
      </c>
      <c r="H98" s="167">
        <v>190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" customFormat="1" ht="16.5" customHeight="1" x14ac:dyDescent="0.2">
      <c r="B99" s="33"/>
      <c r="C99" s="132" t="s">
        <v>213</v>
      </c>
      <c r="D99" s="132" t="s">
        <v>208</v>
      </c>
      <c r="E99" s="133" t="s">
        <v>2190</v>
      </c>
      <c r="F99" s="134" t="s">
        <v>2191</v>
      </c>
      <c r="G99" s="135" t="s">
        <v>375</v>
      </c>
      <c r="H99" s="136">
        <v>157</v>
      </c>
      <c r="I99" s="137">
        <v>16.64</v>
      </c>
      <c r="J99" s="138">
        <f>ROUND(I99*H99,2)</f>
        <v>2612.48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866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2612.48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2612.48</v>
      </c>
      <c r="BL99" s="18" t="s">
        <v>866</v>
      </c>
      <c r="BM99" s="143" t="s">
        <v>289</v>
      </c>
    </row>
    <row r="100" spans="2:65" s="1" customFormat="1" ht="16.5" customHeight="1" x14ac:dyDescent="0.2">
      <c r="B100" s="33"/>
      <c r="C100" s="178" t="s">
        <v>257</v>
      </c>
      <c r="D100" s="178" t="s">
        <v>437</v>
      </c>
      <c r="E100" s="179" t="s">
        <v>2192</v>
      </c>
      <c r="F100" s="180" t="s">
        <v>2193</v>
      </c>
      <c r="G100" s="181" t="s">
        <v>375</v>
      </c>
      <c r="H100" s="182">
        <v>157</v>
      </c>
      <c r="I100" s="183">
        <v>37.36</v>
      </c>
      <c r="J100" s="184">
        <f>ROUND(I100*H100,2)</f>
        <v>5865.52</v>
      </c>
      <c r="K100" s="180" t="s">
        <v>21</v>
      </c>
      <c r="L100" s="185"/>
      <c r="M100" s="186" t="s">
        <v>21</v>
      </c>
      <c r="N100" s="187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1657</v>
      </c>
      <c r="AT100" s="143" t="s">
        <v>437</v>
      </c>
      <c r="AU100" s="143" t="s">
        <v>80</v>
      </c>
      <c r="AY100" s="18" t="s">
        <v>206</v>
      </c>
      <c r="BE100" s="144">
        <f>IF(N100="základní",J100,0)</f>
        <v>5865.52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5865.52</v>
      </c>
      <c r="BL100" s="18" t="s">
        <v>866</v>
      </c>
      <c r="BM100" s="143" t="s">
        <v>304</v>
      </c>
    </row>
    <row r="101" spans="2:65" s="12" customFormat="1" x14ac:dyDescent="0.2">
      <c r="B101" s="151"/>
      <c r="D101" s="149" t="s">
        <v>219</v>
      </c>
      <c r="E101" s="152" t="s">
        <v>21</v>
      </c>
      <c r="F101" s="153" t="s">
        <v>2088</v>
      </c>
      <c r="H101" s="152" t="s">
        <v>21</v>
      </c>
      <c r="I101" s="154"/>
      <c r="L101" s="151"/>
      <c r="M101" s="155"/>
      <c r="T101" s="156"/>
      <c r="AT101" s="152" t="s">
        <v>219</v>
      </c>
      <c r="AU101" s="152" t="s">
        <v>80</v>
      </c>
      <c r="AV101" s="12" t="s">
        <v>80</v>
      </c>
      <c r="AW101" s="12" t="s">
        <v>34</v>
      </c>
      <c r="AX101" s="12" t="s">
        <v>73</v>
      </c>
      <c r="AY101" s="152" t="s">
        <v>206</v>
      </c>
    </row>
    <row r="102" spans="2:65" s="13" customFormat="1" x14ac:dyDescent="0.2">
      <c r="B102" s="157"/>
      <c r="D102" s="149" t="s">
        <v>219</v>
      </c>
      <c r="E102" s="158" t="s">
        <v>21</v>
      </c>
      <c r="F102" s="159" t="s">
        <v>2228</v>
      </c>
      <c r="H102" s="160">
        <v>157</v>
      </c>
      <c r="I102" s="161"/>
      <c r="L102" s="157"/>
      <c r="M102" s="162"/>
      <c r="T102" s="163"/>
      <c r="AT102" s="158" t="s">
        <v>219</v>
      </c>
      <c r="AU102" s="158" t="s">
        <v>80</v>
      </c>
      <c r="AV102" s="13" t="s">
        <v>82</v>
      </c>
      <c r="AW102" s="13" t="s">
        <v>34</v>
      </c>
      <c r="AX102" s="13" t="s">
        <v>73</v>
      </c>
      <c r="AY102" s="158" t="s">
        <v>206</v>
      </c>
    </row>
    <row r="103" spans="2:65" s="14" customFormat="1" x14ac:dyDescent="0.2">
      <c r="B103" s="164"/>
      <c r="D103" s="149" t="s">
        <v>219</v>
      </c>
      <c r="E103" s="165" t="s">
        <v>21</v>
      </c>
      <c r="F103" s="166" t="s">
        <v>236</v>
      </c>
      <c r="H103" s="167">
        <v>157</v>
      </c>
      <c r="I103" s="168"/>
      <c r="L103" s="164"/>
      <c r="M103" s="169"/>
      <c r="T103" s="170"/>
      <c r="AT103" s="165" t="s">
        <v>219</v>
      </c>
      <c r="AU103" s="165" t="s">
        <v>80</v>
      </c>
      <c r="AV103" s="14" t="s">
        <v>213</v>
      </c>
      <c r="AW103" s="14" t="s">
        <v>34</v>
      </c>
      <c r="AX103" s="14" t="s">
        <v>80</v>
      </c>
      <c r="AY103" s="165" t="s">
        <v>206</v>
      </c>
    </row>
    <row r="104" spans="2:65" s="1" customFormat="1" ht="16.5" customHeight="1" x14ac:dyDescent="0.2">
      <c r="B104" s="33"/>
      <c r="C104" s="132" t="s">
        <v>268</v>
      </c>
      <c r="D104" s="132" t="s">
        <v>208</v>
      </c>
      <c r="E104" s="133" t="s">
        <v>2229</v>
      </c>
      <c r="F104" s="134" t="s">
        <v>2230</v>
      </c>
      <c r="G104" s="135" t="s">
        <v>840</v>
      </c>
      <c r="H104" s="136">
        <v>3</v>
      </c>
      <c r="I104" s="137">
        <v>56.16</v>
      </c>
      <c r="J104" s="138">
        <f>ROUND(I104*H104,2)</f>
        <v>168.48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866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168.48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168.48</v>
      </c>
      <c r="BL104" s="18" t="s">
        <v>866</v>
      </c>
      <c r="BM104" s="143" t="s">
        <v>8</v>
      </c>
    </row>
    <row r="105" spans="2:65" s="1" customFormat="1" ht="16.5" customHeight="1" x14ac:dyDescent="0.2">
      <c r="B105" s="33"/>
      <c r="C105" s="178" t="s">
        <v>275</v>
      </c>
      <c r="D105" s="178" t="s">
        <v>437</v>
      </c>
      <c r="E105" s="179" t="s">
        <v>2231</v>
      </c>
      <c r="F105" s="180" t="s">
        <v>2232</v>
      </c>
      <c r="G105" s="181" t="s">
        <v>840</v>
      </c>
      <c r="H105" s="182">
        <v>3</v>
      </c>
      <c r="I105" s="183">
        <v>189.28</v>
      </c>
      <c r="J105" s="184">
        <f>ROUND(I105*H105,2)</f>
        <v>567.84</v>
      </c>
      <c r="K105" s="180" t="s">
        <v>21</v>
      </c>
      <c r="L105" s="185"/>
      <c r="M105" s="186" t="s">
        <v>21</v>
      </c>
      <c r="N105" s="187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1657</v>
      </c>
      <c r="AT105" s="143" t="s">
        <v>437</v>
      </c>
      <c r="AU105" s="143" t="s">
        <v>80</v>
      </c>
      <c r="AY105" s="18" t="s">
        <v>206</v>
      </c>
      <c r="BE105" s="144">
        <f>IF(N105="základní",J105,0)</f>
        <v>567.84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567.84</v>
      </c>
      <c r="BL105" s="18" t="s">
        <v>866</v>
      </c>
      <c r="BM105" s="143" t="s">
        <v>332</v>
      </c>
    </row>
    <row r="106" spans="2:65" s="12" customFormat="1" x14ac:dyDescent="0.2">
      <c r="B106" s="151"/>
      <c r="D106" s="149" t="s">
        <v>219</v>
      </c>
      <c r="E106" s="152" t="s">
        <v>21</v>
      </c>
      <c r="F106" s="153" t="s">
        <v>2088</v>
      </c>
      <c r="H106" s="152" t="s">
        <v>21</v>
      </c>
      <c r="I106" s="154"/>
      <c r="L106" s="151"/>
      <c r="M106" s="155"/>
      <c r="T106" s="156"/>
      <c r="AT106" s="152" t="s">
        <v>219</v>
      </c>
      <c r="AU106" s="152" t="s">
        <v>80</v>
      </c>
      <c r="AV106" s="12" t="s">
        <v>80</v>
      </c>
      <c r="AW106" s="12" t="s">
        <v>34</v>
      </c>
      <c r="AX106" s="12" t="s">
        <v>73</v>
      </c>
      <c r="AY106" s="152" t="s">
        <v>206</v>
      </c>
    </row>
    <row r="107" spans="2:65" s="13" customFormat="1" x14ac:dyDescent="0.2">
      <c r="B107" s="157"/>
      <c r="D107" s="149" t="s">
        <v>219</v>
      </c>
      <c r="E107" s="158" t="s">
        <v>21</v>
      </c>
      <c r="F107" s="159" t="s">
        <v>244</v>
      </c>
      <c r="H107" s="160">
        <v>3</v>
      </c>
      <c r="I107" s="161"/>
      <c r="L107" s="157"/>
      <c r="M107" s="162"/>
      <c r="T107" s="163"/>
      <c r="AT107" s="158" t="s">
        <v>219</v>
      </c>
      <c r="AU107" s="158" t="s">
        <v>80</v>
      </c>
      <c r="AV107" s="13" t="s">
        <v>82</v>
      </c>
      <c r="AW107" s="13" t="s">
        <v>34</v>
      </c>
      <c r="AX107" s="13" t="s">
        <v>73</v>
      </c>
      <c r="AY107" s="158" t="s">
        <v>206</v>
      </c>
    </row>
    <row r="108" spans="2:65" s="14" customFormat="1" x14ac:dyDescent="0.2">
      <c r="B108" s="164"/>
      <c r="D108" s="149" t="s">
        <v>219</v>
      </c>
      <c r="E108" s="165" t="s">
        <v>21</v>
      </c>
      <c r="F108" s="166" t="s">
        <v>236</v>
      </c>
      <c r="H108" s="167">
        <v>3</v>
      </c>
      <c r="I108" s="168"/>
      <c r="L108" s="164"/>
      <c r="M108" s="169"/>
      <c r="T108" s="170"/>
      <c r="AT108" s="165" t="s">
        <v>219</v>
      </c>
      <c r="AU108" s="165" t="s">
        <v>80</v>
      </c>
      <c r="AV108" s="14" t="s">
        <v>213</v>
      </c>
      <c r="AW108" s="14" t="s">
        <v>34</v>
      </c>
      <c r="AX108" s="14" t="s">
        <v>80</v>
      </c>
      <c r="AY108" s="165" t="s">
        <v>206</v>
      </c>
    </row>
    <row r="109" spans="2:65" s="1" customFormat="1" ht="16.5" customHeight="1" x14ac:dyDescent="0.2">
      <c r="B109" s="33"/>
      <c r="C109" s="132" t="s">
        <v>289</v>
      </c>
      <c r="D109" s="132" t="s">
        <v>208</v>
      </c>
      <c r="E109" s="133" t="s">
        <v>2194</v>
      </c>
      <c r="F109" s="134" t="s">
        <v>2195</v>
      </c>
      <c r="G109" s="135" t="s">
        <v>375</v>
      </c>
      <c r="H109" s="136">
        <v>147</v>
      </c>
      <c r="I109" s="137">
        <v>160</v>
      </c>
      <c r="J109" s="138">
        <f>ROUND(I109*H109,2)</f>
        <v>23520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866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23520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23520</v>
      </c>
      <c r="BL109" s="18" t="s">
        <v>866</v>
      </c>
      <c r="BM109" s="143" t="s">
        <v>350</v>
      </c>
    </row>
    <row r="110" spans="2:65" s="12" customFormat="1" x14ac:dyDescent="0.2">
      <c r="B110" s="151"/>
      <c r="D110" s="149" t="s">
        <v>219</v>
      </c>
      <c r="E110" s="152" t="s">
        <v>21</v>
      </c>
      <c r="F110" s="153" t="s">
        <v>2088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 x14ac:dyDescent="0.2">
      <c r="B111" s="157"/>
      <c r="D111" s="149" t="s">
        <v>219</v>
      </c>
      <c r="E111" s="158" t="s">
        <v>21</v>
      </c>
      <c r="F111" s="159" t="s">
        <v>1403</v>
      </c>
      <c r="H111" s="160">
        <v>147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 x14ac:dyDescent="0.2">
      <c r="B112" s="164"/>
      <c r="D112" s="149" t="s">
        <v>219</v>
      </c>
      <c r="E112" s="165" t="s">
        <v>21</v>
      </c>
      <c r="F112" s="166" t="s">
        <v>236</v>
      </c>
      <c r="H112" s="167">
        <v>147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 x14ac:dyDescent="0.2">
      <c r="B113" s="33"/>
      <c r="C113" s="132" t="s">
        <v>295</v>
      </c>
      <c r="D113" s="132" t="s">
        <v>208</v>
      </c>
      <c r="E113" s="133" t="s">
        <v>2233</v>
      </c>
      <c r="F113" s="134" t="s">
        <v>2234</v>
      </c>
      <c r="G113" s="135" t="s">
        <v>375</v>
      </c>
      <c r="H113" s="136">
        <v>97</v>
      </c>
      <c r="I113" s="137">
        <v>50</v>
      </c>
      <c r="J113" s="138">
        <f>ROUND(I113*H113,2)</f>
        <v>4850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866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4850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4850</v>
      </c>
      <c r="BL113" s="18" t="s">
        <v>866</v>
      </c>
      <c r="BM113" s="143" t="s">
        <v>365</v>
      </c>
    </row>
    <row r="114" spans="2:65" s="12" customFormat="1" x14ac:dyDescent="0.2">
      <c r="B114" s="151"/>
      <c r="D114" s="149" t="s">
        <v>219</v>
      </c>
      <c r="E114" s="152" t="s">
        <v>21</v>
      </c>
      <c r="F114" s="153" t="s">
        <v>2088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80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3" customFormat="1" x14ac:dyDescent="0.2">
      <c r="B115" s="157"/>
      <c r="D115" s="149" t="s">
        <v>219</v>
      </c>
      <c r="E115" s="158" t="s">
        <v>21</v>
      </c>
      <c r="F115" s="159" t="s">
        <v>1488</v>
      </c>
      <c r="H115" s="160">
        <v>97</v>
      </c>
      <c r="I115" s="161"/>
      <c r="L115" s="157"/>
      <c r="M115" s="162"/>
      <c r="T115" s="163"/>
      <c r="AT115" s="158" t="s">
        <v>219</v>
      </c>
      <c r="AU115" s="158" t="s">
        <v>80</v>
      </c>
      <c r="AV115" s="13" t="s">
        <v>82</v>
      </c>
      <c r="AW115" s="13" t="s">
        <v>34</v>
      </c>
      <c r="AX115" s="13" t="s">
        <v>73</v>
      </c>
      <c r="AY115" s="158" t="s">
        <v>206</v>
      </c>
    </row>
    <row r="116" spans="2:65" s="14" customFormat="1" x14ac:dyDescent="0.2">
      <c r="B116" s="164"/>
      <c r="D116" s="149" t="s">
        <v>219</v>
      </c>
      <c r="E116" s="165" t="s">
        <v>21</v>
      </c>
      <c r="F116" s="166" t="s">
        <v>236</v>
      </c>
      <c r="H116" s="167">
        <v>97</v>
      </c>
      <c r="I116" s="168"/>
      <c r="L116" s="164"/>
      <c r="M116" s="169"/>
      <c r="T116" s="170"/>
      <c r="AT116" s="165" t="s">
        <v>219</v>
      </c>
      <c r="AU116" s="165" t="s">
        <v>80</v>
      </c>
      <c r="AV116" s="14" t="s">
        <v>213</v>
      </c>
      <c r="AW116" s="14" t="s">
        <v>34</v>
      </c>
      <c r="AX116" s="14" t="s">
        <v>80</v>
      </c>
      <c r="AY116" s="165" t="s">
        <v>206</v>
      </c>
    </row>
    <row r="117" spans="2:65" s="1" customFormat="1" ht="16.5" customHeight="1" x14ac:dyDescent="0.2">
      <c r="B117" s="33"/>
      <c r="C117" s="132" t="s">
        <v>304</v>
      </c>
      <c r="D117" s="132" t="s">
        <v>208</v>
      </c>
      <c r="E117" s="133" t="s">
        <v>2198</v>
      </c>
      <c r="F117" s="134" t="s">
        <v>2199</v>
      </c>
      <c r="G117" s="135" t="s">
        <v>375</v>
      </c>
      <c r="H117" s="136">
        <v>147</v>
      </c>
      <c r="I117" s="137">
        <v>50</v>
      </c>
      <c r="J117" s="138">
        <f>ROUND(I117*H117,2)</f>
        <v>7350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866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7350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7350</v>
      </c>
      <c r="BL117" s="18" t="s">
        <v>866</v>
      </c>
      <c r="BM117" s="143" t="s">
        <v>382</v>
      </c>
    </row>
    <row r="118" spans="2:65" s="12" customFormat="1" x14ac:dyDescent="0.2">
      <c r="B118" s="151"/>
      <c r="D118" s="149" t="s">
        <v>219</v>
      </c>
      <c r="E118" s="152" t="s">
        <v>21</v>
      </c>
      <c r="F118" s="153" t="s">
        <v>2088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80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 x14ac:dyDescent="0.2">
      <c r="B119" s="157"/>
      <c r="D119" s="149" t="s">
        <v>219</v>
      </c>
      <c r="E119" s="158" t="s">
        <v>21</v>
      </c>
      <c r="F119" s="159" t="s">
        <v>1403</v>
      </c>
      <c r="H119" s="160">
        <v>147</v>
      </c>
      <c r="I119" s="161"/>
      <c r="L119" s="157"/>
      <c r="M119" s="162"/>
      <c r="T119" s="163"/>
      <c r="AT119" s="158" t="s">
        <v>219</v>
      </c>
      <c r="AU119" s="158" t="s">
        <v>80</v>
      </c>
      <c r="AV119" s="13" t="s">
        <v>82</v>
      </c>
      <c r="AW119" s="13" t="s">
        <v>34</v>
      </c>
      <c r="AX119" s="13" t="s">
        <v>73</v>
      </c>
      <c r="AY119" s="158" t="s">
        <v>206</v>
      </c>
    </row>
    <row r="120" spans="2:65" s="14" customFormat="1" x14ac:dyDescent="0.2">
      <c r="B120" s="164"/>
      <c r="D120" s="149" t="s">
        <v>219</v>
      </c>
      <c r="E120" s="165" t="s">
        <v>21</v>
      </c>
      <c r="F120" s="166" t="s">
        <v>236</v>
      </c>
      <c r="H120" s="167">
        <v>147</v>
      </c>
      <c r="I120" s="168"/>
      <c r="L120" s="164"/>
      <c r="M120" s="169"/>
      <c r="T120" s="170"/>
      <c r="AT120" s="165" t="s">
        <v>219</v>
      </c>
      <c r="AU120" s="165" t="s">
        <v>80</v>
      </c>
      <c r="AV120" s="14" t="s">
        <v>213</v>
      </c>
      <c r="AW120" s="14" t="s">
        <v>34</v>
      </c>
      <c r="AX120" s="14" t="s">
        <v>80</v>
      </c>
      <c r="AY120" s="165" t="s">
        <v>206</v>
      </c>
    </row>
    <row r="121" spans="2:65" s="1" customFormat="1" ht="16.5" customHeight="1" x14ac:dyDescent="0.2">
      <c r="B121" s="33"/>
      <c r="C121" s="132" t="s">
        <v>313</v>
      </c>
      <c r="D121" s="132" t="s">
        <v>208</v>
      </c>
      <c r="E121" s="133" t="s">
        <v>2200</v>
      </c>
      <c r="F121" s="134" t="s">
        <v>2201</v>
      </c>
      <c r="G121" s="135" t="s">
        <v>375</v>
      </c>
      <c r="H121" s="136">
        <v>147</v>
      </c>
      <c r="I121" s="137">
        <v>25</v>
      </c>
      <c r="J121" s="138">
        <f>ROUND(I121*H121,2)</f>
        <v>3675</v>
      </c>
      <c r="K121" s="134" t="s">
        <v>21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866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3675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3675</v>
      </c>
      <c r="BL121" s="18" t="s">
        <v>866</v>
      </c>
      <c r="BM121" s="143" t="s">
        <v>400</v>
      </c>
    </row>
    <row r="122" spans="2:65" s="12" customFormat="1" x14ac:dyDescent="0.2">
      <c r="B122" s="151"/>
      <c r="D122" s="149" t="s">
        <v>219</v>
      </c>
      <c r="E122" s="152" t="s">
        <v>21</v>
      </c>
      <c r="F122" s="153" t="s">
        <v>2088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 x14ac:dyDescent="0.2">
      <c r="B123" s="157"/>
      <c r="D123" s="149" t="s">
        <v>219</v>
      </c>
      <c r="E123" s="158" t="s">
        <v>21</v>
      </c>
      <c r="F123" s="159" t="s">
        <v>1403</v>
      </c>
      <c r="H123" s="160">
        <v>147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 x14ac:dyDescent="0.2">
      <c r="B124" s="164"/>
      <c r="D124" s="149" t="s">
        <v>219</v>
      </c>
      <c r="E124" s="165" t="s">
        <v>21</v>
      </c>
      <c r="F124" s="166" t="s">
        <v>236</v>
      </c>
      <c r="H124" s="167">
        <v>147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16.5" customHeight="1" x14ac:dyDescent="0.2">
      <c r="B125" s="33"/>
      <c r="C125" s="132" t="s">
        <v>8</v>
      </c>
      <c r="D125" s="132" t="s">
        <v>208</v>
      </c>
      <c r="E125" s="133" t="s">
        <v>2235</v>
      </c>
      <c r="F125" s="134" t="s">
        <v>2236</v>
      </c>
      <c r="G125" s="135" t="s">
        <v>375</v>
      </c>
      <c r="H125" s="136">
        <v>12</v>
      </c>
      <c r="I125" s="137">
        <v>707.2</v>
      </c>
      <c r="J125" s="138">
        <f>ROUND(I125*H125,2)</f>
        <v>8486.4</v>
      </c>
      <c r="K125" s="134" t="s">
        <v>21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866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8486.4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8486.4</v>
      </c>
      <c r="BL125" s="18" t="s">
        <v>866</v>
      </c>
      <c r="BM125" s="143" t="s">
        <v>415</v>
      </c>
    </row>
    <row r="126" spans="2:65" s="12" customFormat="1" x14ac:dyDescent="0.2">
      <c r="B126" s="151"/>
      <c r="D126" s="149" t="s">
        <v>219</v>
      </c>
      <c r="E126" s="152" t="s">
        <v>21</v>
      </c>
      <c r="F126" s="153" t="s">
        <v>2088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 x14ac:dyDescent="0.2">
      <c r="B127" s="157"/>
      <c r="D127" s="149" t="s">
        <v>219</v>
      </c>
      <c r="E127" s="158" t="s">
        <v>21</v>
      </c>
      <c r="F127" s="159" t="s">
        <v>8</v>
      </c>
      <c r="H127" s="160">
        <v>12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 x14ac:dyDescent="0.2">
      <c r="B128" s="164"/>
      <c r="D128" s="149" t="s">
        <v>219</v>
      </c>
      <c r="E128" s="165" t="s">
        <v>21</v>
      </c>
      <c r="F128" s="166" t="s">
        <v>236</v>
      </c>
      <c r="H128" s="167">
        <v>12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 x14ac:dyDescent="0.2">
      <c r="B129" s="33"/>
      <c r="C129" s="132" t="s">
        <v>324</v>
      </c>
      <c r="D129" s="132" t="s">
        <v>208</v>
      </c>
      <c r="E129" s="133" t="s">
        <v>2237</v>
      </c>
      <c r="F129" s="134" t="s">
        <v>2238</v>
      </c>
      <c r="G129" s="135" t="s">
        <v>375</v>
      </c>
      <c r="H129" s="136">
        <v>12</v>
      </c>
      <c r="I129" s="137">
        <v>87.36</v>
      </c>
      <c r="J129" s="138">
        <f>ROUND(I129*H129,2)</f>
        <v>1048.32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1048.32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1048.32</v>
      </c>
      <c r="BL129" s="18" t="s">
        <v>866</v>
      </c>
      <c r="BM129" s="143" t="s">
        <v>429</v>
      </c>
    </row>
    <row r="130" spans="2:65" s="12" customFormat="1" x14ac:dyDescent="0.2">
      <c r="B130" s="151"/>
      <c r="D130" s="149" t="s">
        <v>219</v>
      </c>
      <c r="E130" s="152" t="s">
        <v>21</v>
      </c>
      <c r="F130" s="153" t="s">
        <v>2088</v>
      </c>
      <c r="H130" s="152" t="s">
        <v>21</v>
      </c>
      <c r="I130" s="154"/>
      <c r="L130" s="151"/>
      <c r="M130" s="155"/>
      <c r="T130" s="156"/>
      <c r="AT130" s="152" t="s">
        <v>219</v>
      </c>
      <c r="AU130" s="152" t="s">
        <v>80</v>
      </c>
      <c r="AV130" s="12" t="s">
        <v>80</v>
      </c>
      <c r="AW130" s="12" t="s">
        <v>34</v>
      </c>
      <c r="AX130" s="12" t="s">
        <v>73</v>
      </c>
      <c r="AY130" s="152" t="s">
        <v>206</v>
      </c>
    </row>
    <row r="131" spans="2:65" s="13" customFormat="1" x14ac:dyDescent="0.2">
      <c r="B131" s="157"/>
      <c r="D131" s="149" t="s">
        <v>219</v>
      </c>
      <c r="E131" s="158" t="s">
        <v>21</v>
      </c>
      <c r="F131" s="159" t="s">
        <v>8</v>
      </c>
      <c r="H131" s="160">
        <v>12</v>
      </c>
      <c r="I131" s="161"/>
      <c r="L131" s="157"/>
      <c r="M131" s="162"/>
      <c r="T131" s="163"/>
      <c r="AT131" s="158" t="s">
        <v>219</v>
      </c>
      <c r="AU131" s="158" t="s">
        <v>80</v>
      </c>
      <c r="AV131" s="13" t="s">
        <v>82</v>
      </c>
      <c r="AW131" s="13" t="s">
        <v>34</v>
      </c>
      <c r="AX131" s="13" t="s">
        <v>73</v>
      </c>
      <c r="AY131" s="158" t="s">
        <v>206</v>
      </c>
    </row>
    <row r="132" spans="2:65" s="14" customFormat="1" x14ac:dyDescent="0.2">
      <c r="B132" s="164"/>
      <c r="D132" s="149" t="s">
        <v>219</v>
      </c>
      <c r="E132" s="165" t="s">
        <v>21</v>
      </c>
      <c r="F132" s="166" t="s">
        <v>236</v>
      </c>
      <c r="H132" s="167">
        <v>12</v>
      </c>
      <c r="I132" s="168"/>
      <c r="L132" s="164"/>
      <c r="M132" s="169"/>
      <c r="T132" s="170"/>
      <c r="AT132" s="165" t="s">
        <v>219</v>
      </c>
      <c r="AU132" s="165" t="s">
        <v>80</v>
      </c>
      <c r="AV132" s="14" t="s">
        <v>213</v>
      </c>
      <c r="AW132" s="14" t="s">
        <v>34</v>
      </c>
      <c r="AX132" s="14" t="s">
        <v>80</v>
      </c>
      <c r="AY132" s="165" t="s">
        <v>206</v>
      </c>
    </row>
    <row r="133" spans="2:65" s="1" customFormat="1" ht="16.5" customHeight="1" x14ac:dyDescent="0.2">
      <c r="B133" s="33"/>
      <c r="C133" s="132" t="s">
        <v>332</v>
      </c>
      <c r="D133" s="132" t="s">
        <v>208</v>
      </c>
      <c r="E133" s="133" t="s">
        <v>2239</v>
      </c>
      <c r="F133" s="134" t="s">
        <v>2240</v>
      </c>
      <c r="G133" s="135" t="s">
        <v>375</v>
      </c>
      <c r="H133" s="136">
        <v>12</v>
      </c>
      <c r="I133" s="137">
        <v>130</v>
      </c>
      <c r="J133" s="138">
        <f>ROUND(I133*H133,2)</f>
        <v>1560</v>
      </c>
      <c r="K133" s="134" t="s">
        <v>21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866</v>
      </c>
      <c r="AT133" s="143" t="s">
        <v>208</v>
      </c>
      <c r="AU133" s="143" t="s">
        <v>80</v>
      </c>
      <c r="AY133" s="18" t="s">
        <v>206</v>
      </c>
      <c r="BE133" s="144">
        <f>IF(N133="základní",J133,0)</f>
        <v>1560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1560</v>
      </c>
      <c r="BL133" s="18" t="s">
        <v>866</v>
      </c>
      <c r="BM133" s="143" t="s">
        <v>444</v>
      </c>
    </row>
    <row r="134" spans="2:65" s="12" customFormat="1" x14ac:dyDescent="0.2">
      <c r="B134" s="151"/>
      <c r="D134" s="149" t="s">
        <v>219</v>
      </c>
      <c r="E134" s="152" t="s">
        <v>21</v>
      </c>
      <c r="F134" s="153" t="s">
        <v>2088</v>
      </c>
      <c r="H134" s="152" t="s">
        <v>21</v>
      </c>
      <c r="I134" s="154"/>
      <c r="L134" s="151"/>
      <c r="M134" s="155"/>
      <c r="T134" s="156"/>
      <c r="AT134" s="152" t="s">
        <v>219</v>
      </c>
      <c r="AU134" s="152" t="s">
        <v>80</v>
      </c>
      <c r="AV134" s="12" t="s">
        <v>80</v>
      </c>
      <c r="AW134" s="12" t="s">
        <v>34</v>
      </c>
      <c r="AX134" s="12" t="s">
        <v>73</v>
      </c>
      <c r="AY134" s="152" t="s">
        <v>206</v>
      </c>
    </row>
    <row r="135" spans="2:65" s="13" customFormat="1" x14ac:dyDescent="0.2">
      <c r="B135" s="157"/>
      <c r="D135" s="149" t="s">
        <v>219</v>
      </c>
      <c r="E135" s="158" t="s">
        <v>21</v>
      </c>
      <c r="F135" s="159" t="s">
        <v>8</v>
      </c>
      <c r="H135" s="160">
        <v>12</v>
      </c>
      <c r="I135" s="161"/>
      <c r="L135" s="157"/>
      <c r="M135" s="162"/>
      <c r="T135" s="163"/>
      <c r="AT135" s="158" t="s">
        <v>219</v>
      </c>
      <c r="AU135" s="158" t="s">
        <v>80</v>
      </c>
      <c r="AV135" s="13" t="s">
        <v>82</v>
      </c>
      <c r="AW135" s="13" t="s">
        <v>34</v>
      </c>
      <c r="AX135" s="13" t="s">
        <v>73</v>
      </c>
      <c r="AY135" s="158" t="s">
        <v>206</v>
      </c>
    </row>
    <row r="136" spans="2:65" s="14" customFormat="1" x14ac:dyDescent="0.2">
      <c r="B136" s="164"/>
      <c r="D136" s="149" t="s">
        <v>219</v>
      </c>
      <c r="E136" s="165" t="s">
        <v>21</v>
      </c>
      <c r="F136" s="166" t="s">
        <v>236</v>
      </c>
      <c r="H136" s="167">
        <v>12</v>
      </c>
      <c r="I136" s="168"/>
      <c r="L136" s="164"/>
      <c r="M136" s="169"/>
      <c r="T136" s="170"/>
      <c r="AT136" s="165" t="s">
        <v>219</v>
      </c>
      <c r="AU136" s="165" t="s">
        <v>80</v>
      </c>
      <c r="AV136" s="14" t="s">
        <v>213</v>
      </c>
      <c r="AW136" s="14" t="s">
        <v>34</v>
      </c>
      <c r="AX136" s="14" t="s">
        <v>80</v>
      </c>
      <c r="AY136" s="165" t="s">
        <v>206</v>
      </c>
    </row>
    <row r="137" spans="2:65" s="1" customFormat="1" ht="16.5" customHeight="1" x14ac:dyDescent="0.2">
      <c r="B137" s="33"/>
      <c r="C137" s="132" t="s">
        <v>342</v>
      </c>
      <c r="D137" s="132" t="s">
        <v>208</v>
      </c>
      <c r="E137" s="133" t="s">
        <v>2241</v>
      </c>
      <c r="F137" s="134" t="s">
        <v>2242</v>
      </c>
      <c r="G137" s="135" t="s">
        <v>375</v>
      </c>
      <c r="H137" s="136">
        <v>12</v>
      </c>
      <c r="I137" s="137">
        <v>1248</v>
      </c>
      <c r="J137" s="138">
        <f>ROUND(I137*H137,2)</f>
        <v>14976</v>
      </c>
      <c r="K137" s="134" t="s">
        <v>21</v>
      </c>
      <c r="L137" s="33"/>
      <c r="M137" s="139" t="s">
        <v>21</v>
      </c>
      <c r="N137" s="140" t="s">
        <v>44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866</v>
      </c>
      <c r="AT137" s="143" t="s">
        <v>208</v>
      </c>
      <c r="AU137" s="143" t="s">
        <v>80</v>
      </c>
      <c r="AY137" s="18" t="s">
        <v>206</v>
      </c>
      <c r="BE137" s="144">
        <f>IF(N137="základní",J137,0)</f>
        <v>14976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14976</v>
      </c>
      <c r="BL137" s="18" t="s">
        <v>866</v>
      </c>
      <c r="BM137" s="143" t="s">
        <v>462</v>
      </c>
    </row>
    <row r="138" spans="2:65" s="12" customFormat="1" x14ac:dyDescent="0.2">
      <c r="B138" s="151"/>
      <c r="D138" s="149" t="s">
        <v>219</v>
      </c>
      <c r="E138" s="152" t="s">
        <v>21</v>
      </c>
      <c r="F138" s="153" t="s">
        <v>2088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80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 x14ac:dyDescent="0.2">
      <c r="B139" s="157"/>
      <c r="D139" s="149" t="s">
        <v>219</v>
      </c>
      <c r="E139" s="158" t="s">
        <v>21</v>
      </c>
      <c r="F139" s="159" t="s">
        <v>8</v>
      </c>
      <c r="H139" s="160">
        <v>12</v>
      </c>
      <c r="I139" s="161"/>
      <c r="L139" s="157"/>
      <c r="M139" s="162"/>
      <c r="T139" s="163"/>
      <c r="AT139" s="158" t="s">
        <v>219</v>
      </c>
      <c r="AU139" s="158" t="s">
        <v>80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4" customFormat="1" x14ac:dyDescent="0.2">
      <c r="B140" s="164"/>
      <c r="D140" s="149" t="s">
        <v>219</v>
      </c>
      <c r="E140" s="165" t="s">
        <v>21</v>
      </c>
      <c r="F140" s="166" t="s">
        <v>236</v>
      </c>
      <c r="H140" s="167">
        <v>12</v>
      </c>
      <c r="I140" s="168"/>
      <c r="L140" s="164"/>
      <c r="M140" s="169"/>
      <c r="T140" s="170"/>
      <c r="AT140" s="165" t="s">
        <v>219</v>
      </c>
      <c r="AU140" s="165" t="s">
        <v>80</v>
      </c>
      <c r="AV140" s="14" t="s">
        <v>213</v>
      </c>
      <c r="AW140" s="14" t="s">
        <v>34</v>
      </c>
      <c r="AX140" s="14" t="s">
        <v>80</v>
      </c>
      <c r="AY140" s="165" t="s">
        <v>206</v>
      </c>
    </row>
    <row r="141" spans="2:65" s="1" customFormat="1" ht="16.5" customHeight="1" x14ac:dyDescent="0.2">
      <c r="B141" s="33"/>
      <c r="C141" s="132" t="s">
        <v>350</v>
      </c>
      <c r="D141" s="132" t="s">
        <v>208</v>
      </c>
      <c r="E141" s="133" t="s">
        <v>2139</v>
      </c>
      <c r="F141" s="134" t="s">
        <v>2140</v>
      </c>
      <c r="G141" s="135" t="s">
        <v>375</v>
      </c>
      <c r="H141" s="136">
        <v>97</v>
      </c>
      <c r="I141" s="137">
        <v>6.24</v>
      </c>
      <c r="J141" s="138">
        <f>ROUND(I141*H141,2)</f>
        <v>605.28</v>
      </c>
      <c r="K141" s="134" t="s">
        <v>21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866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605.28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605.28</v>
      </c>
      <c r="BL141" s="18" t="s">
        <v>866</v>
      </c>
      <c r="BM141" s="143" t="s">
        <v>643</v>
      </c>
    </row>
    <row r="142" spans="2:65" s="1" customFormat="1" ht="16.5" customHeight="1" x14ac:dyDescent="0.2">
      <c r="B142" s="33"/>
      <c r="C142" s="178" t="s">
        <v>359</v>
      </c>
      <c r="D142" s="178" t="s">
        <v>437</v>
      </c>
      <c r="E142" s="179" t="s">
        <v>2141</v>
      </c>
      <c r="F142" s="180" t="s">
        <v>2142</v>
      </c>
      <c r="G142" s="181" t="s">
        <v>375</v>
      </c>
      <c r="H142" s="182">
        <v>97</v>
      </c>
      <c r="I142" s="183">
        <v>3.04</v>
      </c>
      <c r="J142" s="184">
        <f>ROUND(I142*H142,2)</f>
        <v>294.88</v>
      </c>
      <c r="K142" s="180" t="s">
        <v>21</v>
      </c>
      <c r="L142" s="185"/>
      <c r="M142" s="186" t="s">
        <v>21</v>
      </c>
      <c r="N142" s="187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1657</v>
      </c>
      <c r="AT142" s="143" t="s">
        <v>437</v>
      </c>
      <c r="AU142" s="143" t="s">
        <v>80</v>
      </c>
      <c r="AY142" s="18" t="s">
        <v>206</v>
      </c>
      <c r="BE142" s="144">
        <f>IF(N142="základní",J142,0)</f>
        <v>294.88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294.88</v>
      </c>
      <c r="BL142" s="18" t="s">
        <v>866</v>
      </c>
      <c r="BM142" s="143" t="s">
        <v>663</v>
      </c>
    </row>
    <row r="143" spans="2:65" s="12" customFormat="1" x14ac:dyDescent="0.2">
      <c r="B143" s="151"/>
      <c r="D143" s="149" t="s">
        <v>219</v>
      </c>
      <c r="E143" s="152" t="s">
        <v>21</v>
      </c>
      <c r="F143" s="153" t="s">
        <v>2088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 x14ac:dyDescent="0.2">
      <c r="B144" s="157"/>
      <c r="D144" s="149" t="s">
        <v>219</v>
      </c>
      <c r="E144" s="158" t="s">
        <v>21</v>
      </c>
      <c r="F144" s="159" t="s">
        <v>1488</v>
      </c>
      <c r="H144" s="160">
        <v>97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 x14ac:dyDescent="0.2">
      <c r="B145" s="164"/>
      <c r="D145" s="149" t="s">
        <v>219</v>
      </c>
      <c r="E145" s="165" t="s">
        <v>21</v>
      </c>
      <c r="F145" s="166" t="s">
        <v>236</v>
      </c>
      <c r="H145" s="167">
        <v>97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21.75" customHeight="1" x14ac:dyDescent="0.2">
      <c r="B146" s="33"/>
      <c r="C146" s="178" t="s">
        <v>365</v>
      </c>
      <c r="D146" s="178" t="s">
        <v>437</v>
      </c>
      <c r="E146" s="179" t="s">
        <v>2243</v>
      </c>
      <c r="F146" s="180" t="s">
        <v>2206</v>
      </c>
      <c r="G146" s="181" t="s">
        <v>2085</v>
      </c>
      <c r="H146" s="182">
        <v>1</v>
      </c>
      <c r="I146" s="183">
        <v>2912</v>
      </c>
      <c r="J146" s="184">
        <f>ROUND(I146*H146,2)</f>
        <v>2912</v>
      </c>
      <c r="K146" s="180" t="s">
        <v>21</v>
      </c>
      <c r="L146" s="185"/>
      <c r="M146" s="186" t="s">
        <v>21</v>
      </c>
      <c r="N146" s="187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1657</v>
      </c>
      <c r="AT146" s="143" t="s">
        <v>437</v>
      </c>
      <c r="AU146" s="143" t="s">
        <v>80</v>
      </c>
      <c r="AY146" s="18" t="s">
        <v>206</v>
      </c>
      <c r="BE146" s="144">
        <f>IF(N146="základní",J146,0)</f>
        <v>2912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2912</v>
      </c>
      <c r="BL146" s="18" t="s">
        <v>866</v>
      </c>
      <c r="BM146" s="143" t="s">
        <v>681</v>
      </c>
    </row>
    <row r="147" spans="2:65" s="12" customFormat="1" x14ac:dyDescent="0.2">
      <c r="B147" s="151"/>
      <c r="D147" s="149" t="s">
        <v>219</v>
      </c>
      <c r="E147" s="152" t="s">
        <v>21</v>
      </c>
      <c r="F147" s="153" t="s">
        <v>2088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80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 x14ac:dyDescent="0.2">
      <c r="B148" s="157"/>
      <c r="D148" s="149" t="s">
        <v>219</v>
      </c>
      <c r="E148" s="158" t="s">
        <v>21</v>
      </c>
      <c r="F148" s="159" t="s">
        <v>80</v>
      </c>
      <c r="H148" s="160">
        <v>1</v>
      </c>
      <c r="I148" s="161"/>
      <c r="L148" s="157"/>
      <c r="M148" s="162"/>
      <c r="T148" s="163"/>
      <c r="AT148" s="158" t="s">
        <v>219</v>
      </c>
      <c r="AU148" s="158" t="s">
        <v>80</v>
      </c>
      <c r="AV148" s="13" t="s">
        <v>82</v>
      </c>
      <c r="AW148" s="13" t="s">
        <v>34</v>
      </c>
      <c r="AX148" s="13" t="s">
        <v>73</v>
      </c>
      <c r="AY148" s="158" t="s">
        <v>206</v>
      </c>
    </row>
    <row r="149" spans="2:65" s="14" customFormat="1" x14ac:dyDescent="0.2">
      <c r="B149" s="164"/>
      <c r="D149" s="149" t="s">
        <v>219</v>
      </c>
      <c r="E149" s="165" t="s">
        <v>21</v>
      </c>
      <c r="F149" s="166" t="s">
        <v>236</v>
      </c>
      <c r="H149" s="167">
        <v>1</v>
      </c>
      <c r="I149" s="168"/>
      <c r="L149" s="164"/>
      <c r="M149" s="169"/>
      <c r="T149" s="170"/>
      <c r="AT149" s="165" t="s">
        <v>219</v>
      </c>
      <c r="AU149" s="165" t="s">
        <v>80</v>
      </c>
      <c r="AV149" s="14" t="s">
        <v>213</v>
      </c>
      <c r="AW149" s="14" t="s">
        <v>34</v>
      </c>
      <c r="AX149" s="14" t="s">
        <v>80</v>
      </c>
      <c r="AY149" s="165" t="s">
        <v>206</v>
      </c>
    </row>
    <row r="150" spans="2:65" s="1" customFormat="1" ht="16.5" customHeight="1" x14ac:dyDescent="0.2">
      <c r="B150" s="33"/>
      <c r="C150" s="132" t="s">
        <v>372</v>
      </c>
      <c r="D150" s="132" t="s">
        <v>208</v>
      </c>
      <c r="E150" s="133" t="s">
        <v>2244</v>
      </c>
      <c r="F150" s="134" t="s">
        <v>2245</v>
      </c>
      <c r="G150" s="135" t="s">
        <v>375</v>
      </c>
      <c r="H150" s="136">
        <v>50</v>
      </c>
      <c r="I150" s="137">
        <v>46.8</v>
      </c>
      <c r="J150" s="138">
        <f>ROUND(I150*H150,2)</f>
        <v>2340</v>
      </c>
      <c r="K150" s="134" t="s">
        <v>21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866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2340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2340</v>
      </c>
      <c r="BL150" s="18" t="s">
        <v>866</v>
      </c>
      <c r="BM150" s="143" t="s">
        <v>693</v>
      </c>
    </row>
    <row r="151" spans="2:65" s="12" customFormat="1" x14ac:dyDescent="0.2">
      <c r="B151" s="151"/>
      <c r="D151" s="149" t="s">
        <v>219</v>
      </c>
      <c r="E151" s="152" t="s">
        <v>21</v>
      </c>
      <c r="F151" s="153" t="s">
        <v>2088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80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 x14ac:dyDescent="0.2">
      <c r="B152" s="157"/>
      <c r="D152" s="149" t="s">
        <v>219</v>
      </c>
      <c r="E152" s="158" t="s">
        <v>21</v>
      </c>
      <c r="F152" s="159" t="s">
        <v>773</v>
      </c>
      <c r="H152" s="160">
        <v>50</v>
      </c>
      <c r="I152" s="161"/>
      <c r="L152" s="157"/>
      <c r="M152" s="162"/>
      <c r="T152" s="163"/>
      <c r="AT152" s="158" t="s">
        <v>219</v>
      </c>
      <c r="AU152" s="158" t="s">
        <v>80</v>
      </c>
      <c r="AV152" s="13" t="s">
        <v>82</v>
      </c>
      <c r="AW152" s="13" t="s">
        <v>34</v>
      </c>
      <c r="AX152" s="13" t="s">
        <v>73</v>
      </c>
      <c r="AY152" s="158" t="s">
        <v>206</v>
      </c>
    </row>
    <row r="153" spans="2:65" s="14" customFormat="1" x14ac:dyDescent="0.2">
      <c r="B153" s="164"/>
      <c r="D153" s="149" t="s">
        <v>219</v>
      </c>
      <c r="E153" s="165" t="s">
        <v>21</v>
      </c>
      <c r="F153" s="166" t="s">
        <v>236</v>
      </c>
      <c r="H153" s="167">
        <v>50</v>
      </c>
      <c r="I153" s="168"/>
      <c r="L153" s="164"/>
      <c r="M153" s="169"/>
      <c r="T153" s="170"/>
      <c r="AT153" s="165" t="s">
        <v>219</v>
      </c>
      <c r="AU153" s="165" t="s">
        <v>80</v>
      </c>
      <c r="AV153" s="14" t="s">
        <v>213</v>
      </c>
      <c r="AW153" s="14" t="s">
        <v>34</v>
      </c>
      <c r="AX153" s="14" t="s">
        <v>80</v>
      </c>
      <c r="AY153" s="165" t="s">
        <v>206</v>
      </c>
    </row>
    <row r="154" spans="2:65" s="1" customFormat="1" ht="16.5" customHeight="1" x14ac:dyDescent="0.2">
      <c r="B154" s="33"/>
      <c r="C154" s="132" t="s">
        <v>382</v>
      </c>
      <c r="D154" s="132" t="s">
        <v>208</v>
      </c>
      <c r="E154" s="133" t="s">
        <v>2207</v>
      </c>
      <c r="F154" s="134" t="s">
        <v>2208</v>
      </c>
      <c r="G154" s="135" t="s">
        <v>840</v>
      </c>
      <c r="H154" s="136">
        <v>24</v>
      </c>
      <c r="I154" s="137">
        <v>270.39999999999998</v>
      </c>
      <c r="J154" s="138">
        <f>ROUND(I154*H154,2)</f>
        <v>6489.6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866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6489.6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6489.6</v>
      </c>
      <c r="BL154" s="18" t="s">
        <v>866</v>
      </c>
      <c r="BM154" s="143" t="s">
        <v>706</v>
      </c>
    </row>
    <row r="155" spans="2:65" s="12" customFormat="1" x14ac:dyDescent="0.2">
      <c r="B155" s="151"/>
      <c r="D155" s="149" t="s">
        <v>219</v>
      </c>
      <c r="E155" s="152" t="s">
        <v>21</v>
      </c>
      <c r="F155" s="153" t="s">
        <v>2088</v>
      </c>
      <c r="H155" s="152" t="s">
        <v>21</v>
      </c>
      <c r="I155" s="154"/>
      <c r="L155" s="151"/>
      <c r="M155" s="155"/>
      <c r="T155" s="156"/>
      <c r="AT155" s="152" t="s">
        <v>219</v>
      </c>
      <c r="AU155" s="152" t="s">
        <v>80</v>
      </c>
      <c r="AV155" s="12" t="s">
        <v>80</v>
      </c>
      <c r="AW155" s="12" t="s">
        <v>34</v>
      </c>
      <c r="AX155" s="12" t="s">
        <v>73</v>
      </c>
      <c r="AY155" s="152" t="s">
        <v>206</v>
      </c>
    </row>
    <row r="156" spans="2:65" s="13" customFormat="1" x14ac:dyDescent="0.2">
      <c r="B156" s="157"/>
      <c r="D156" s="149" t="s">
        <v>219</v>
      </c>
      <c r="E156" s="158" t="s">
        <v>21</v>
      </c>
      <c r="F156" s="159" t="s">
        <v>415</v>
      </c>
      <c r="H156" s="160">
        <v>24</v>
      </c>
      <c r="I156" s="161"/>
      <c r="L156" s="157"/>
      <c r="M156" s="162"/>
      <c r="T156" s="163"/>
      <c r="AT156" s="158" t="s">
        <v>219</v>
      </c>
      <c r="AU156" s="158" t="s">
        <v>80</v>
      </c>
      <c r="AV156" s="13" t="s">
        <v>82</v>
      </c>
      <c r="AW156" s="13" t="s">
        <v>34</v>
      </c>
      <c r="AX156" s="13" t="s">
        <v>73</v>
      </c>
      <c r="AY156" s="158" t="s">
        <v>206</v>
      </c>
    </row>
    <row r="157" spans="2:65" s="14" customFormat="1" x14ac:dyDescent="0.2">
      <c r="B157" s="164"/>
      <c r="D157" s="149" t="s">
        <v>219</v>
      </c>
      <c r="E157" s="165" t="s">
        <v>21</v>
      </c>
      <c r="F157" s="166" t="s">
        <v>236</v>
      </c>
      <c r="H157" s="167">
        <v>24</v>
      </c>
      <c r="I157" s="168"/>
      <c r="L157" s="164"/>
      <c r="M157" s="169"/>
      <c r="T157" s="170"/>
      <c r="AT157" s="165" t="s">
        <v>219</v>
      </c>
      <c r="AU157" s="165" t="s">
        <v>80</v>
      </c>
      <c r="AV157" s="14" t="s">
        <v>213</v>
      </c>
      <c r="AW157" s="14" t="s">
        <v>34</v>
      </c>
      <c r="AX157" s="14" t="s">
        <v>80</v>
      </c>
      <c r="AY157" s="165" t="s">
        <v>206</v>
      </c>
    </row>
    <row r="158" spans="2:65" s="1" customFormat="1" ht="16.5" customHeight="1" x14ac:dyDescent="0.2">
      <c r="B158" s="33"/>
      <c r="C158" s="132" t="s">
        <v>7</v>
      </c>
      <c r="D158" s="132" t="s">
        <v>208</v>
      </c>
      <c r="E158" s="133" t="s">
        <v>2209</v>
      </c>
      <c r="F158" s="134" t="s">
        <v>2210</v>
      </c>
      <c r="G158" s="135" t="s">
        <v>840</v>
      </c>
      <c r="H158" s="136">
        <v>24</v>
      </c>
      <c r="I158" s="137">
        <v>353.6</v>
      </c>
      <c r="J158" s="138">
        <f>ROUND(I158*H158,2)</f>
        <v>8486.4</v>
      </c>
      <c r="K158" s="134" t="s">
        <v>21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866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8486.4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8486.4</v>
      </c>
      <c r="BL158" s="18" t="s">
        <v>866</v>
      </c>
      <c r="BM158" s="143" t="s">
        <v>720</v>
      </c>
    </row>
    <row r="159" spans="2:65" s="12" customFormat="1" x14ac:dyDescent="0.2">
      <c r="B159" s="151"/>
      <c r="D159" s="149" t="s">
        <v>219</v>
      </c>
      <c r="E159" s="152" t="s">
        <v>21</v>
      </c>
      <c r="F159" s="153" t="s">
        <v>2088</v>
      </c>
      <c r="H159" s="152" t="s">
        <v>21</v>
      </c>
      <c r="I159" s="154"/>
      <c r="L159" s="151"/>
      <c r="M159" s="155"/>
      <c r="T159" s="156"/>
      <c r="AT159" s="152" t="s">
        <v>219</v>
      </c>
      <c r="AU159" s="152" t="s">
        <v>80</v>
      </c>
      <c r="AV159" s="12" t="s">
        <v>80</v>
      </c>
      <c r="AW159" s="12" t="s">
        <v>34</v>
      </c>
      <c r="AX159" s="12" t="s">
        <v>73</v>
      </c>
      <c r="AY159" s="152" t="s">
        <v>206</v>
      </c>
    </row>
    <row r="160" spans="2:65" s="13" customFormat="1" x14ac:dyDescent="0.2">
      <c r="B160" s="157"/>
      <c r="D160" s="149" t="s">
        <v>219</v>
      </c>
      <c r="E160" s="158" t="s">
        <v>21</v>
      </c>
      <c r="F160" s="159" t="s">
        <v>415</v>
      </c>
      <c r="H160" s="160">
        <v>24</v>
      </c>
      <c r="I160" s="161"/>
      <c r="L160" s="157"/>
      <c r="M160" s="162"/>
      <c r="T160" s="163"/>
      <c r="AT160" s="158" t="s">
        <v>219</v>
      </c>
      <c r="AU160" s="158" t="s">
        <v>80</v>
      </c>
      <c r="AV160" s="13" t="s">
        <v>82</v>
      </c>
      <c r="AW160" s="13" t="s">
        <v>34</v>
      </c>
      <c r="AX160" s="13" t="s">
        <v>73</v>
      </c>
      <c r="AY160" s="158" t="s">
        <v>206</v>
      </c>
    </row>
    <row r="161" spans="2:65" s="14" customFormat="1" x14ac:dyDescent="0.2">
      <c r="B161" s="164"/>
      <c r="D161" s="149" t="s">
        <v>219</v>
      </c>
      <c r="E161" s="165" t="s">
        <v>21</v>
      </c>
      <c r="F161" s="166" t="s">
        <v>236</v>
      </c>
      <c r="H161" s="167">
        <v>24</v>
      </c>
      <c r="I161" s="168"/>
      <c r="L161" s="164"/>
      <c r="M161" s="169"/>
      <c r="T161" s="170"/>
      <c r="AT161" s="165" t="s">
        <v>219</v>
      </c>
      <c r="AU161" s="165" t="s">
        <v>80</v>
      </c>
      <c r="AV161" s="14" t="s">
        <v>213</v>
      </c>
      <c r="AW161" s="14" t="s">
        <v>34</v>
      </c>
      <c r="AX161" s="14" t="s">
        <v>80</v>
      </c>
      <c r="AY161" s="165" t="s">
        <v>206</v>
      </c>
    </row>
    <row r="162" spans="2:65" s="1" customFormat="1" ht="16.5" customHeight="1" x14ac:dyDescent="0.2">
      <c r="B162" s="33"/>
      <c r="C162" s="132" t="s">
        <v>400</v>
      </c>
      <c r="D162" s="132" t="s">
        <v>208</v>
      </c>
      <c r="E162" s="133" t="s">
        <v>2246</v>
      </c>
      <c r="F162" s="134" t="s">
        <v>2170</v>
      </c>
      <c r="G162" s="135" t="s">
        <v>2085</v>
      </c>
      <c r="H162" s="136">
        <v>1</v>
      </c>
      <c r="I162" s="137">
        <v>2496</v>
      </c>
      <c r="J162" s="138">
        <f>ROUND(I162*H162,2)</f>
        <v>2496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866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2496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2496</v>
      </c>
      <c r="BL162" s="18" t="s">
        <v>866</v>
      </c>
      <c r="BM162" s="143" t="s">
        <v>730</v>
      </c>
    </row>
    <row r="163" spans="2:65" s="12" customFormat="1" x14ac:dyDescent="0.2">
      <c r="B163" s="151"/>
      <c r="D163" s="149" t="s">
        <v>219</v>
      </c>
      <c r="E163" s="152" t="s">
        <v>21</v>
      </c>
      <c r="F163" s="153" t="s">
        <v>2088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 x14ac:dyDescent="0.2">
      <c r="B164" s="157"/>
      <c r="D164" s="149" t="s">
        <v>219</v>
      </c>
      <c r="E164" s="158" t="s">
        <v>21</v>
      </c>
      <c r="F164" s="159" t="s">
        <v>80</v>
      </c>
      <c r="H164" s="160">
        <v>1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 x14ac:dyDescent="0.2">
      <c r="B165" s="164"/>
      <c r="D165" s="149" t="s">
        <v>219</v>
      </c>
      <c r="E165" s="165" t="s">
        <v>21</v>
      </c>
      <c r="F165" s="166" t="s">
        <v>236</v>
      </c>
      <c r="H165" s="167">
        <v>1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 x14ac:dyDescent="0.2">
      <c r="B166" s="33"/>
      <c r="C166" s="132" t="s">
        <v>409</v>
      </c>
      <c r="D166" s="132" t="s">
        <v>208</v>
      </c>
      <c r="E166" s="133" t="s">
        <v>2247</v>
      </c>
      <c r="F166" s="134" t="s">
        <v>2172</v>
      </c>
      <c r="G166" s="135" t="s">
        <v>2085</v>
      </c>
      <c r="H166" s="136">
        <v>1</v>
      </c>
      <c r="I166" s="137">
        <v>2184</v>
      </c>
      <c r="J166" s="138">
        <f>ROUND(I166*H166,2)</f>
        <v>2184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866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2184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2184</v>
      </c>
      <c r="BL166" s="18" t="s">
        <v>866</v>
      </c>
      <c r="BM166" s="143" t="s">
        <v>741</v>
      </c>
    </row>
    <row r="167" spans="2:65" s="12" customFormat="1" x14ac:dyDescent="0.2">
      <c r="B167" s="151"/>
      <c r="D167" s="149" t="s">
        <v>219</v>
      </c>
      <c r="E167" s="152" t="s">
        <v>21</v>
      </c>
      <c r="F167" s="153" t="s">
        <v>2088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 x14ac:dyDescent="0.2">
      <c r="B168" s="157"/>
      <c r="D168" s="149" t="s">
        <v>219</v>
      </c>
      <c r="E168" s="158" t="s">
        <v>21</v>
      </c>
      <c r="F168" s="159" t="s">
        <v>80</v>
      </c>
      <c r="H168" s="160">
        <v>1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 x14ac:dyDescent="0.2">
      <c r="B169" s="164"/>
      <c r="D169" s="149" t="s">
        <v>219</v>
      </c>
      <c r="E169" s="165" t="s">
        <v>21</v>
      </c>
      <c r="F169" s="166" t="s">
        <v>236</v>
      </c>
      <c r="H169" s="167">
        <v>1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16.5" customHeight="1" x14ac:dyDescent="0.2">
      <c r="B170" s="33"/>
      <c r="C170" s="132" t="s">
        <v>415</v>
      </c>
      <c r="D170" s="132" t="s">
        <v>208</v>
      </c>
      <c r="E170" s="133" t="s">
        <v>2248</v>
      </c>
      <c r="F170" s="134" t="s">
        <v>2174</v>
      </c>
      <c r="G170" s="135" t="s">
        <v>2085</v>
      </c>
      <c r="H170" s="136">
        <v>1</v>
      </c>
      <c r="I170" s="137">
        <v>3432</v>
      </c>
      <c r="J170" s="138">
        <f>ROUND(I170*H170,2)</f>
        <v>3432</v>
      </c>
      <c r="K170" s="134" t="s">
        <v>21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866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3432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3432</v>
      </c>
      <c r="BL170" s="18" t="s">
        <v>866</v>
      </c>
      <c r="BM170" s="143" t="s">
        <v>760</v>
      </c>
    </row>
    <row r="171" spans="2:65" s="12" customFormat="1" x14ac:dyDescent="0.2">
      <c r="B171" s="151"/>
      <c r="D171" s="149" t="s">
        <v>219</v>
      </c>
      <c r="E171" s="152" t="s">
        <v>21</v>
      </c>
      <c r="F171" s="153" t="s">
        <v>2088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 x14ac:dyDescent="0.2">
      <c r="B172" s="157"/>
      <c r="D172" s="149" t="s">
        <v>219</v>
      </c>
      <c r="E172" s="158" t="s">
        <v>21</v>
      </c>
      <c r="F172" s="159" t="s">
        <v>80</v>
      </c>
      <c r="H172" s="160">
        <v>1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 x14ac:dyDescent="0.2">
      <c r="B173" s="164"/>
      <c r="D173" s="149" t="s">
        <v>219</v>
      </c>
      <c r="E173" s="165" t="s">
        <v>21</v>
      </c>
      <c r="F173" s="166" t="s">
        <v>236</v>
      </c>
      <c r="H173" s="167">
        <v>1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16.5" customHeight="1" x14ac:dyDescent="0.2">
      <c r="B174" s="33"/>
      <c r="C174" s="132" t="s">
        <v>422</v>
      </c>
      <c r="D174" s="132" t="s">
        <v>208</v>
      </c>
      <c r="E174" s="133" t="s">
        <v>2216</v>
      </c>
      <c r="F174" s="134" t="s">
        <v>2176</v>
      </c>
      <c r="G174" s="135" t="s">
        <v>2085</v>
      </c>
      <c r="H174" s="136">
        <v>1</v>
      </c>
      <c r="I174" s="137">
        <v>1040</v>
      </c>
      <c r="J174" s="138">
        <f>ROUND(I174*H174,2)</f>
        <v>1040</v>
      </c>
      <c r="K174" s="134" t="s">
        <v>21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866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1040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1040</v>
      </c>
      <c r="BL174" s="18" t="s">
        <v>866</v>
      </c>
      <c r="BM174" s="143" t="s">
        <v>773</v>
      </c>
    </row>
    <row r="175" spans="2:65" s="12" customFormat="1" x14ac:dyDescent="0.2">
      <c r="B175" s="151"/>
      <c r="D175" s="149" t="s">
        <v>219</v>
      </c>
      <c r="E175" s="152" t="s">
        <v>21</v>
      </c>
      <c r="F175" s="153" t="s">
        <v>2088</v>
      </c>
      <c r="H175" s="152" t="s">
        <v>21</v>
      </c>
      <c r="I175" s="154"/>
      <c r="L175" s="151"/>
      <c r="M175" s="155"/>
      <c r="T175" s="156"/>
      <c r="AT175" s="152" t="s">
        <v>219</v>
      </c>
      <c r="AU175" s="152" t="s">
        <v>80</v>
      </c>
      <c r="AV175" s="12" t="s">
        <v>80</v>
      </c>
      <c r="AW175" s="12" t="s">
        <v>34</v>
      </c>
      <c r="AX175" s="12" t="s">
        <v>73</v>
      </c>
      <c r="AY175" s="152" t="s">
        <v>206</v>
      </c>
    </row>
    <row r="176" spans="2:65" s="13" customFormat="1" x14ac:dyDescent="0.2">
      <c r="B176" s="157"/>
      <c r="D176" s="149" t="s">
        <v>219</v>
      </c>
      <c r="E176" s="158" t="s">
        <v>21</v>
      </c>
      <c r="F176" s="159" t="s">
        <v>80</v>
      </c>
      <c r="H176" s="160">
        <v>1</v>
      </c>
      <c r="I176" s="161"/>
      <c r="L176" s="157"/>
      <c r="M176" s="162"/>
      <c r="T176" s="163"/>
      <c r="AT176" s="158" t="s">
        <v>219</v>
      </c>
      <c r="AU176" s="158" t="s">
        <v>80</v>
      </c>
      <c r="AV176" s="13" t="s">
        <v>82</v>
      </c>
      <c r="AW176" s="13" t="s">
        <v>34</v>
      </c>
      <c r="AX176" s="13" t="s">
        <v>73</v>
      </c>
      <c r="AY176" s="158" t="s">
        <v>206</v>
      </c>
    </row>
    <row r="177" spans="2:51" s="14" customFormat="1" x14ac:dyDescent="0.2">
      <c r="B177" s="164"/>
      <c r="D177" s="149" t="s">
        <v>219</v>
      </c>
      <c r="E177" s="165" t="s">
        <v>21</v>
      </c>
      <c r="F177" s="166" t="s">
        <v>236</v>
      </c>
      <c r="H177" s="167">
        <v>1</v>
      </c>
      <c r="I177" s="168"/>
      <c r="L177" s="164"/>
      <c r="M177" s="191"/>
      <c r="N177" s="192"/>
      <c r="O177" s="192"/>
      <c r="P177" s="192"/>
      <c r="Q177" s="192"/>
      <c r="R177" s="192"/>
      <c r="S177" s="192"/>
      <c r="T177" s="193"/>
      <c r="AT177" s="165" t="s">
        <v>219</v>
      </c>
      <c r="AU177" s="165" t="s">
        <v>80</v>
      </c>
      <c r="AV177" s="14" t="s">
        <v>213</v>
      </c>
      <c r="AW177" s="14" t="s">
        <v>34</v>
      </c>
      <c r="AX177" s="14" t="s">
        <v>80</v>
      </c>
      <c r="AY177" s="165" t="s">
        <v>206</v>
      </c>
    </row>
    <row r="178" spans="2:51" s="1" customFormat="1" ht="6.95" customHeight="1" x14ac:dyDescent="0.2">
      <c r="B178" s="42"/>
      <c r="C178" s="43"/>
      <c r="D178" s="43"/>
      <c r="E178" s="43"/>
      <c r="F178" s="43"/>
      <c r="G178" s="43"/>
      <c r="H178" s="43"/>
      <c r="I178" s="43"/>
      <c r="J178" s="43"/>
      <c r="K178" s="43"/>
      <c r="L178" s="33"/>
    </row>
  </sheetData>
  <sheetProtection algorithmName="SHA-512" hashValue="BTGidrkObZRUEQ4H6WsUfSQklyKFzXJiDBS+lQMRHL7B5h08ADQLqyrQL5xFMvW48fgE/SAai8cQqgfT/+al8Q==" saltValue="c+b0qF3NMEIsWKWNFD2LXZEOhYTs6b2SwKP7TAz1qg4r8v2hXKiC/U8ZKokcu+XUhkGdM6xOJEbWMECv9/D6Rw==" spinCount="100000" sheet="1" objects="1" scenarios="1" formatColumns="0" formatRows="0" autoFilter="0"/>
  <autoFilter ref="C85:K177" xr:uid="{00000000-0009-0000-0000-00000A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32"/>
  <sheetViews>
    <sheetView showGridLines="0" topLeftCell="G104" zoomScale="90" zoomScaleNormal="90" workbookViewId="0">
      <selection activeCell="I88" sqref="I88:I12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135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2249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149409.92000000001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ROUND((SUM(BE86:BE131)),  2)</f>
        <v>149409.92000000001</v>
      </c>
      <c r="I35" s="94">
        <v>0.21</v>
      </c>
      <c r="J35" s="84">
        <f>ROUND(((SUM(BE86:BE131))*I35),  2)</f>
        <v>31376.080000000002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ROUND((SUM(BF86:BF131)),  2)</f>
        <v>0</v>
      </c>
      <c r="I36" s="94">
        <v>0.12</v>
      </c>
      <c r="J36" s="84">
        <f>ROUND(((SUM(BF86:BF131))*I36),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ROUND((SUM(BG86:BG131)),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ROUND((SUM(BH86:BH131)),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ROUND((SUM(BI86:BI131)),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180786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D.2.6.d - Optický kabel z budovy P4 (EPS) do budovy A (EPS)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149409.92000000001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2250</v>
      </c>
      <c r="E64" s="106"/>
      <c r="F64" s="106"/>
      <c r="G64" s="106"/>
      <c r="H64" s="106"/>
      <c r="I64" s="106"/>
      <c r="J64" s="107">
        <f>J87</f>
        <v>149409.92000000001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D.2.6.d - Optický kabel z budovy P4 (EPS) do budovy A (EPS)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149409.92000000001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149409.92000000001</v>
      </c>
    </row>
    <row r="87" spans="2:65" s="11" customFormat="1" ht="25.9" customHeight="1" x14ac:dyDescent="0.2">
      <c r="B87" s="120"/>
      <c r="D87" s="121" t="s">
        <v>72</v>
      </c>
      <c r="E87" s="122" t="s">
        <v>2251</v>
      </c>
      <c r="F87" s="122" t="s">
        <v>2252</v>
      </c>
      <c r="I87" s="123"/>
      <c r="J87" s="124">
        <f>BK87</f>
        <v>149409.92000000001</v>
      </c>
      <c r="L87" s="120"/>
      <c r="M87" s="125"/>
      <c r="P87" s="126">
        <f>SUM(P88:P131)</f>
        <v>0</v>
      </c>
      <c r="R87" s="126">
        <f>SUM(R88:R131)</f>
        <v>0</v>
      </c>
      <c r="T87" s="127">
        <f>SUM(T88:T131)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SUM(BK88:BK131)</f>
        <v>149409.92000000001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2181</v>
      </c>
      <c r="F88" s="134" t="s">
        <v>2182</v>
      </c>
      <c r="G88" s="135" t="s">
        <v>840</v>
      </c>
      <c r="H88" s="136">
        <v>2</v>
      </c>
      <c r="I88" s="137">
        <v>1414.4</v>
      </c>
      <c r="J88" s="138">
        <f>ROUND(I88*H88,2)</f>
        <v>2828.8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2828.8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2828.8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2183</v>
      </c>
      <c r="F89" s="180" t="s">
        <v>2184</v>
      </c>
      <c r="G89" s="181" t="s">
        <v>840</v>
      </c>
      <c r="H89" s="182">
        <v>2</v>
      </c>
      <c r="I89" s="183">
        <v>3105.44</v>
      </c>
      <c r="J89" s="184">
        <f>ROUND(I89*H89,2)</f>
        <v>6210.88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6210.88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6210.88</v>
      </c>
      <c r="BL89" s="18" t="s">
        <v>866</v>
      </c>
      <c r="BM89" s="143" t="s">
        <v>213</v>
      </c>
    </row>
    <row r="90" spans="2:65" s="1" customFormat="1" ht="39" x14ac:dyDescent="0.2">
      <c r="B90" s="33"/>
      <c r="D90" s="149" t="s">
        <v>217</v>
      </c>
      <c r="F90" s="150" t="s">
        <v>2185</v>
      </c>
      <c r="I90" s="147"/>
      <c r="L90" s="33"/>
      <c r="M90" s="148"/>
      <c r="T90" s="54"/>
      <c r="AT90" s="18" t="s">
        <v>217</v>
      </c>
      <c r="AU90" s="18" t="s">
        <v>80</v>
      </c>
    </row>
    <row r="91" spans="2:65" s="12" customFormat="1" x14ac:dyDescent="0.2">
      <c r="B91" s="151"/>
      <c r="D91" s="149" t="s">
        <v>219</v>
      </c>
      <c r="E91" s="152" t="s">
        <v>21</v>
      </c>
      <c r="F91" s="153" t="s">
        <v>2088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 x14ac:dyDescent="0.2">
      <c r="B92" s="157"/>
      <c r="D92" s="149" t="s">
        <v>219</v>
      </c>
      <c r="E92" s="158" t="s">
        <v>21</v>
      </c>
      <c r="F92" s="159" t="s">
        <v>82</v>
      </c>
      <c r="H92" s="160">
        <v>2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 x14ac:dyDescent="0.2">
      <c r="B93" s="164"/>
      <c r="D93" s="149" t="s">
        <v>219</v>
      </c>
      <c r="E93" s="165" t="s">
        <v>21</v>
      </c>
      <c r="F93" s="166" t="s">
        <v>236</v>
      </c>
      <c r="H93" s="167">
        <v>2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21.75" customHeight="1" x14ac:dyDescent="0.2">
      <c r="B94" s="33"/>
      <c r="C94" s="132" t="s">
        <v>244</v>
      </c>
      <c r="D94" s="132" t="s">
        <v>208</v>
      </c>
      <c r="E94" s="133" t="s">
        <v>2253</v>
      </c>
      <c r="F94" s="134" t="s">
        <v>2254</v>
      </c>
      <c r="G94" s="135" t="s">
        <v>375</v>
      </c>
      <c r="H94" s="136">
        <v>1060</v>
      </c>
      <c r="I94" s="137">
        <v>27.04</v>
      </c>
      <c r="J94" s="138">
        <f>ROUND(I94*H94,2)</f>
        <v>28662.400000000001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866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28662.400000000001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28662.400000000001</v>
      </c>
      <c r="BL94" s="18" t="s">
        <v>866</v>
      </c>
      <c r="BM94" s="143" t="s">
        <v>268</v>
      </c>
    </row>
    <row r="95" spans="2:65" s="1" customFormat="1" ht="21.75" customHeight="1" x14ac:dyDescent="0.2">
      <c r="B95" s="33"/>
      <c r="C95" s="178" t="s">
        <v>213</v>
      </c>
      <c r="D95" s="178" t="s">
        <v>437</v>
      </c>
      <c r="E95" s="179" t="s">
        <v>2255</v>
      </c>
      <c r="F95" s="180" t="s">
        <v>2256</v>
      </c>
      <c r="G95" s="181" t="s">
        <v>375</v>
      </c>
      <c r="H95" s="182">
        <v>1060</v>
      </c>
      <c r="I95" s="183">
        <v>54.48</v>
      </c>
      <c r="J95" s="184">
        <f>ROUND(I95*H95,2)</f>
        <v>57748.800000000003</v>
      </c>
      <c r="K95" s="180" t="s">
        <v>21</v>
      </c>
      <c r="L95" s="185"/>
      <c r="M95" s="186" t="s">
        <v>21</v>
      </c>
      <c r="N95" s="187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1657</v>
      </c>
      <c r="AT95" s="143" t="s">
        <v>437</v>
      </c>
      <c r="AU95" s="143" t="s">
        <v>80</v>
      </c>
      <c r="AY95" s="18" t="s">
        <v>206</v>
      </c>
      <c r="BE95" s="144">
        <f>IF(N95="základní",J95,0)</f>
        <v>57748.800000000003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57748.800000000003</v>
      </c>
      <c r="BL95" s="18" t="s">
        <v>866</v>
      </c>
      <c r="BM95" s="143" t="s">
        <v>289</v>
      </c>
    </row>
    <row r="96" spans="2:65" s="1" customFormat="1" ht="16.5" customHeight="1" x14ac:dyDescent="0.2">
      <c r="B96" s="33"/>
      <c r="C96" s="132" t="s">
        <v>257</v>
      </c>
      <c r="D96" s="132" t="s">
        <v>208</v>
      </c>
      <c r="E96" s="133" t="s">
        <v>2257</v>
      </c>
      <c r="F96" s="134" t="s">
        <v>2258</v>
      </c>
      <c r="G96" s="135" t="s">
        <v>840</v>
      </c>
      <c r="H96" s="136">
        <v>420</v>
      </c>
      <c r="I96" s="137">
        <v>12.48</v>
      </c>
      <c r="J96" s="138">
        <f>ROUND(I96*H96,2)</f>
        <v>5241.6000000000004</v>
      </c>
      <c r="K96" s="134" t="s">
        <v>21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866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5241.6000000000004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5241.6000000000004</v>
      </c>
      <c r="BL96" s="18" t="s">
        <v>866</v>
      </c>
      <c r="BM96" s="143" t="s">
        <v>304</v>
      </c>
    </row>
    <row r="97" spans="2:65" s="1" customFormat="1" ht="16.5" customHeight="1" x14ac:dyDescent="0.2">
      <c r="B97" s="33"/>
      <c r="C97" s="178" t="s">
        <v>268</v>
      </c>
      <c r="D97" s="178" t="s">
        <v>437</v>
      </c>
      <c r="E97" s="179" t="s">
        <v>2259</v>
      </c>
      <c r="F97" s="180" t="s">
        <v>2260</v>
      </c>
      <c r="G97" s="181" t="s">
        <v>840</v>
      </c>
      <c r="H97" s="182">
        <v>420</v>
      </c>
      <c r="I97" s="183">
        <v>12.56</v>
      </c>
      <c r="J97" s="184">
        <f>ROUND(I97*H97,2)</f>
        <v>5275.2</v>
      </c>
      <c r="K97" s="180" t="s">
        <v>21</v>
      </c>
      <c r="L97" s="185"/>
      <c r="M97" s="186" t="s">
        <v>21</v>
      </c>
      <c r="N97" s="187" t="s">
        <v>44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1657</v>
      </c>
      <c r="AT97" s="143" t="s">
        <v>437</v>
      </c>
      <c r="AU97" s="143" t="s">
        <v>80</v>
      </c>
      <c r="AY97" s="18" t="s">
        <v>206</v>
      </c>
      <c r="BE97" s="144">
        <f>IF(N97="základní",J97,0)</f>
        <v>5275.2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5275.2</v>
      </c>
      <c r="BL97" s="18" t="s">
        <v>866</v>
      </c>
      <c r="BM97" s="143" t="s">
        <v>8</v>
      </c>
    </row>
    <row r="98" spans="2:65" s="12" customFormat="1" x14ac:dyDescent="0.2">
      <c r="B98" s="151"/>
      <c r="D98" s="149" t="s">
        <v>219</v>
      </c>
      <c r="E98" s="152" t="s">
        <v>21</v>
      </c>
      <c r="F98" s="153" t="s">
        <v>2088</v>
      </c>
      <c r="H98" s="152" t="s">
        <v>21</v>
      </c>
      <c r="I98" s="154"/>
      <c r="L98" s="151"/>
      <c r="M98" s="155"/>
      <c r="T98" s="156"/>
      <c r="AT98" s="152" t="s">
        <v>219</v>
      </c>
      <c r="AU98" s="152" t="s">
        <v>80</v>
      </c>
      <c r="AV98" s="12" t="s">
        <v>80</v>
      </c>
      <c r="AW98" s="12" t="s">
        <v>34</v>
      </c>
      <c r="AX98" s="12" t="s">
        <v>73</v>
      </c>
      <c r="AY98" s="152" t="s">
        <v>206</v>
      </c>
    </row>
    <row r="99" spans="2:65" s="13" customFormat="1" x14ac:dyDescent="0.2">
      <c r="B99" s="157"/>
      <c r="D99" s="149" t="s">
        <v>219</v>
      </c>
      <c r="E99" s="158" t="s">
        <v>21</v>
      </c>
      <c r="F99" s="159" t="s">
        <v>2261</v>
      </c>
      <c r="H99" s="160">
        <v>420</v>
      </c>
      <c r="I99" s="161"/>
      <c r="L99" s="157"/>
      <c r="M99" s="162"/>
      <c r="T99" s="163"/>
      <c r="AT99" s="158" t="s">
        <v>219</v>
      </c>
      <c r="AU99" s="158" t="s">
        <v>80</v>
      </c>
      <c r="AV99" s="13" t="s">
        <v>82</v>
      </c>
      <c r="AW99" s="13" t="s">
        <v>34</v>
      </c>
      <c r="AX99" s="13" t="s">
        <v>73</v>
      </c>
      <c r="AY99" s="158" t="s">
        <v>206</v>
      </c>
    </row>
    <row r="100" spans="2:65" s="14" customFormat="1" x14ac:dyDescent="0.2">
      <c r="B100" s="164"/>
      <c r="D100" s="149" t="s">
        <v>219</v>
      </c>
      <c r="E100" s="165" t="s">
        <v>21</v>
      </c>
      <c r="F100" s="166" t="s">
        <v>236</v>
      </c>
      <c r="H100" s="167">
        <v>420</v>
      </c>
      <c r="I100" s="168"/>
      <c r="L100" s="164"/>
      <c r="M100" s="169"/>
      <c r="T100" s="170"/>
      <c r="AT100" s="165" t="s">
        <v>219</v>
      </c>
      <c r="AU100" s="165" t="s">
        <v>80</v>
      </c>
      <c r="AV100" s="14" t="s">
        <v>213</v>
      </c>
      <c r="AW100" s="14" t="s">
        <v>34</v>
      </c>
      <c r="AX100" s="14" t="s">
        <v>80</v>
      </c>
      <c r="AY100" s="165" t="s">
        <v>206</v>
      </c>
    </row>
    <row r="101" spans="2:65" s="1" customFormat="1" ht="16.5" customHeight="1" x14ac:dyDescent="0.2">
      <c r="B101" s="33"/>
      <c r="C101" s="132" t="s">
        <v>275</v>
      </c>
      <c r="D101" s="132" t="s">
        <v>208</v>
      </c>
      <c r="E101" s="133" t="s">
        <v>2190</v>
      </c>
      <c r="F101" s="134" t="s">
        <v>2191</v>
      </c>
      <c r="G101" s="135" t="s">
        <v>375</v>
      </c>
      <c r="H101" s="136">
        <v>320</v>
      </c>
      <c r="I101" s="137">
        <v>16.64</v>
      </c>
      <c r="J101" s="138">
        <f>ROUND(I101*H101,2)</f>
        <v>5324.8</v>
      </c>
      <c r="K101" s="134" t="s">
        <v>21</v>
      </c>
      <c r="L101" s="33"/>
      <c r="M101" s="139" t="s">
        <v>21</v>
      </c>
      <c r="N101" s="140" t="s">
        <v>44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866</v>
      </c>
      <c r="AT101" s="143" t="s">
        <v>208</v>
      </c>
      <c r="AU101" s="143" t="s">
        <v>80</v>
      </c>
      <c r="AY101" s="18" t="s">
        <v>206</v>
      </c>
      <c r="BE101" s="144">
        <f>IF(N101="základní",J101,0)</f>
        <v>5324.8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80</v>
      </c>
      <c r="BK101" s="144">
        <f>ROUND(I101*H101,2)</f>
        <v>5324.8</v>
      </c>
      <c r="BL101" s="18" t="s">
        <v>866</v>
      </c>
      <c r="BM101" s="143" t="s">
        <v>332</v>
      </c>
    </row>
    <row r="102" spans="2:65" s="1" customFormat="1" ht="16.5" customHeight="1" x14ac:dyDescent="0.2">
      <c r="B102" s="33"/>
      <c r="C102" s="178" t="s">
        <v>289</v>
      </c>
      <c r="D102" s="178" t="s">
        <v>437</v>
      </c>
      <c r="E102" s="179" t="s">
        <v>2192</v>
      </c>
      <c r="F102" s="180" t="s">
        <v>2193</v>
      </c>
      <c r="G102" s="181" t="s">
        <v>375</v>
      </c>
      <c r="H102" s="182">
        <v>320</v>
      </c>
      <c r="I102" s="183">
        <v>37.36</v>
      </c>
      <c r="J102" s="184">
        <f>ROUND(I102*H102,2)</f>
        <v>11955.2</v>
      </c>
      <c r="K102" s="180" t="s">
        <v>21</v>
      </c>
      <c r="L102" s="185"/>
      <c r="M102" s="186" t="s">
        <v>21</v>
      </c>
      <c r="N102" s="187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1657</v>
      </c>
      <c r="AT102" s="143" t="s">
        <v>437</v>
      </c>
      <c r="AU102" s="143" t="s">
        <v>80</v>
      </c>
      <c r="AY102" s="18" t="s">
        <v>206</v>
      </c>
      <c r="BE102" s="144">
        <f>IF(N102="základní",J102,0)</f>
        <v>11955.2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11955.2</v>
      </c>
      <c r="BL102" s="18" t="s">
        <v>866</v>
      </c>
      <c r="BM102" s="143" t="s">
        <v>350</v>
      </c>
    </row>
    <row r="103" spans="2:65" s="12" customFormat="1" x14ac:dyDescent="0.2">
      <c r="B103" s="151"/>
      <c r="D103" s="149" t="s">
        <v>219</v>
      </c>
      <c r="E103" s="152" t="s">
        <v>21</v>
      </c>
      <c r="F103" s="153" t="s">
        <v>2088</v>
      </c>
      <c r="H103" s="152" t="s">
        <v>21</v>
      </c>
      <c r="I103" s="154"/>
      <c r="L103" s="151"/>
      <c r="M103" s="155"/>
      <c r="T103" s="156"/>
      <c r="AT103" s="152" t="s">
        <v>219</v>
      </c>
      <c r="AU103" s="152" t="s">
        <v>80</v>
      </c>
      <c r="AV103" s="12" t="s">
        <v>80</v>
      </c>
      <c r="AW103" s="12" t="s">
        <v>34</v>
      </c>
      <c r="AX103" s="12" t="s">
        <v>73</v>
      </c>
      <c r="AY103" s="152" t="s">
        <v>206</v>
      </c>
    </row>
    <row r="104" spans="2:65" s="13" customFormat="1" x14ac:dyDescent="0.2">
      <c r="B104" s="157"/>
      <c r="D104" s="149" t="s">
        <v>219</v>
      </c>
      <c r="E104" s="158" t="s">
        <v>21</v>
      </c>
      <c r="F104" s="159" t="s">
        <v>2262</v>
      </c>
      <c r="H104" s="160">
        <v>320</v>
      </c>
      <c r="I104" s="161"/>
      <c r="L104" s="157"/>
      <c r="M104" s="162"/>
      <c r="T104" s="163"/>
      <c r="AT104" s="158" t="s">
        <v>219</v>
      </c>
      <c r="AU104" s="158" t="s">
        <v>80</v>
      </c>
      <c r="AV104" s="13" t="s">
        <v>82</v>
      </c>
      <c r="AW104" s="13" t="s">
        <v>34</v>
      </c>
      <c r="AX104" s="13" t="s">
        <v>73</v>
      </c>
      <c r="AY104" s="158" t="s">
        <v>206</v>
      </c>
    </row>
    <row r="105" spans="2:65" s="14" customFormat="1" x14ac:dyDescent="0.2">
      <c r="B105" s="164"/>
      <c r="D105" s="149" t="s">
        <v>219</v>
      </c>
      <c r="E105" s="165" t="s">
        <v>21</v>
      </c>
      <c r="F105" s="166" t="s">
        <v>236</v>
      </c>
      <c r="H105" s="167">
        <v>320</v>
      </c>
      <c r="I105" s="168"/>
      <c r="L105" s="164"/>
      <c r="M105" s="169"/>
      <c r="T105" s="170"/>
      <c r="AT105" s="165" t="s">
        <v>219</v>
      </c>
      <c r="AU105" s="165" t="s">
        <v>80</v>
      </c>
      <c r="AV105" s="14" t="s">
        <v>213</v>
      </c>
      <c r="AW105" s="14" t="s">
        <v>34</v>
      </c>
      <c r="AX105" s="14" t="s">
        <v>80</v>
      </c>
      <c r="AY105" s="165" t="s">
        <v>206</v>
      </c>
    </row>
    <row r="106" spans="2:65" s="1" customFormat="1" ht="16.5" customHeight="1" x14ac:dyDescent="0.2">
      <c r="B106" s="33"/>
      <c r="C106" s="132" t="s">
        <v>295</v>
      </c>
      <c r="D106" s="132" t="s">
        <v>208</v>
      </c>
      <c r="E106" s="133" t="s">
        <v>2229</v>
      </c>
      <c r="F106" s="134" t="s">
        <v>2230</v>
      </c>
      <c r="G106" s="135" t="s">
        <v>840</v>
      </c>
      <c r="H106" s="136">
        <v>6</v>
      </c>
      <c r="I106" s="137">
        <v>56.16</v>
      </c>
      <c r="J106" s="138">
        <f>ROUND(I106*H106,2)</f>
        <v>336.96</v>
      </c>
      <c r="K106" s="134" t="s">
        <v>21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866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336.96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336.96</v>
      </c>
      <c r="BL106" s="18" t="s">
        <v>866</v>
      </c>
      <c r="BM106" s="143" t="s">
        <v>365</v>
      </c>
    </row>
    <row r="107" spans="2:65" s="1" customFormat="1" ht="16.5" customHeight="1" x14ac:dyDescent="0.2">
      <c r="B107" s="33"/>
      <c r="C107" s="178" t="s">
        <v>304</v>
      </c>
      <c r="D107" s="178" t="s">
        <v>437</v>
      </c>
      <c r="E107" s="179" t="s">
        <v>2231</v>
      </c>
      <c r="F107" s="180" t="s">
        <v>2232</v>
      </c>
      <c r="G107" s="181" t="s">
        <v>840</v>
      </c>
      <c r="H107" s="182">
        <v>6</v>
      </c>
      <c r="I107" s="183">
        <v>189.28</v>
      </c>
      <c r="J107" s="184">
        <f>ROUND(I107*H107,2)</f>
        <v>1135.68</v>
      </c>
      <c r="K107" s="180" t="s">
        <v>21</v>
      </c>
      <c r="L107" s="185"/>
      <c r="M107" s="186" t="s">
        <v>21</v>
      </c>
      <c r="N107" s="187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1657</v>
      </c>
      <c r="AT107" s="143" t="s">
        <v>437</v>
      </c>
      <c r="AU107" s="143" t="s">
        <v>80</v>
      </c>
      <c r="AY107" s="18" t="s">
        <v>206</v>
      </c>
      <c r="BE107" s="144">
        <f>IF(N107="základní",J107,0)</f>
        <v>1135.68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1135.68</v>
      </c>
      <c r="BL107" s="18" t="s">
        <v>866</v>
      </c>
      <c r="BM107" s="143" t="s">
        <v>382</v>
      </c>
    </row>
    <row r="108" spans="2:65" s="12" customFormat="1" x14ac:dyDescent="0.2">
      <c r="B108" s="151"/>
      <c r="D108" s="149" t="s">
        <v>219</v>
      </c>
      <c r="E108" s="152" t="s">
        <v>21</v>
      </c>
      <c r="F108" s="153" t="s">
        <v>2088</v>
      </c>
      <c r="H108" s="152" t="s">
        <v>21</v>
      </c>
      <c r="I108" s="154"/>
      <c r="L108" s="151"/>
      <c r="M108" s="155"/>
      <c r="T108" s="156"/>
      <c r="AT108" s="152" t="s">
        <v>219</v>
      </c>
      <c r="AU108" s="152" t="s">
        <v>80</v>
      </c>
      <c r="AV108" s="12" t="s">
        <v>80</v>
      </c>
      <c r="AW108" s="12" t="s">
        <v>34</v>
      </c>
      <c r="AX108" s="12" t="s">
        <v>73</v>
      </c>
      <c r="AY108" s="152" t="s">
        <v>206</v>
      </c>
    </row>
    <row r="109" spans="2:65" s="13" customFormat="1" x14ac:dyDescent="0.2">
      <c r="B109" s="157"/>
      <c r="D109" s="149" t="s">
        <v>219</v>
      </c>
      <c r="E109" s="158" t="s">
        <v>21</v>
      </c>
      <c r="F109" s="159" t="s">
        <v>268</v>
      </c>
      <c r="H109" s="160">
        <v>6</v>
      </c>
      <c r="I109" s="161"/>
      <c r="L109" s="157"/>
      <c r="M109" s="162"/>
      <c r="T109" s="163"/>
      <c r="AT109" s="158" t="s">
        <v>219</v>
      </c>
      <c r="AU109" s="158" t="s">
        <v>80</v>
      </c>
      <c r="AV109" s="13" t="s">
        <v>82</v>
      </c>
      <c r="AW109" s="13" t="s">
        <v>34</v>
      </c>
      <c r="AX109" s="13" t="s">
        <v>73</v>
      </c>
      <c r="AY109" s="158" t="s">
        <v>206</v>
      </c>
    </row>
    <row r="110" spans="2:65" s="14" customFormat="1" x14ac:dyDescent="0.2">
      <c r="B110" s="164"/>
      <c r="D110" s="149" t="s">
        <v>219</v>
      </c>
      <c r="E110" s="165" t="s">
        <v>21</v>
      </c>
      <c r="F110" s="166" t="s">
        <v>236</v>
      </c>
      <c r="H110" s="167">
        <v>6</v>
      </c>
      <c r="I110" s="168"/>
      <c r="L110" s="164"/>
      <c r="M110" s="169"/>
      <c r="T110" s="170"/>
      <c r="AT110" s="165" t="s">
        <v>219</v>
      </c>
      <c r="AU110" s="165" t="s">
        <v>80</v>
      </c>
      <c r="AV110" s="14" t="s">
        <v>213</v>
      </c>
      <c r="AW110" s="14" t="s">
        <v>34</v>
      </c>
      <c r="AX110" s="14" t="s">
        <v>80</v>
      </c>
      <c r="AY110" s="165" t="s">
        <v>206</v>
      </c>
    </row>
    <row r="111" spans="2:65" s="1" customFormat="1" ht="21.75" customHeight="1" x14ac:dyDescent="0.2">
      <c r="B111" s="33"/>
      <c r="C111" s="178" t="s">
        <v>313</v>
      </c>
      <c r="D111" s="178" t="s">
        <v>437</v>
      </c>
      <c r="E111" s="179" t="s">
        <v>2263</v>
      </c>
      <c r="F111" s="180" t="s">
        <v>2154</v>
      </c>
      <c r="G111" s="181" t="s">
        <v>2085</v>
      </c>
      <c r="H111" s="182">
        <v>1</v>
      </c>
      <c r="I111" s="183">
        <v>1872</v>
      </c>
      <c r="J111" s="184">
        <f>ROUND(I111*H111,2)</f>
        <v>1872</v>
      </c>
      <c r="K111" s="180" t="s">
        <v>21</v>
      </c>
      <c r="L111" s="185"/>
      <c r="M111" s="186" t="s">
        <v>21</v>
      </c>
      <c r="N111" s="187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1657</v>
      </c>
      <c r="AT111" s="143" t="s">
        <v>437</v>
      </c>
      <c r="AU111" s="143" t="s">
        <v>80</v>
      </c>
      <c r="AY111" s="18" t="s">
        <v>206</v>
      </c>
      <c r="BE111" s="144">
        <f>IF(N111="základní",J111,0)</f>
        <v>1872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1872</v>
      </c>
      <c r="BL111" s="18" t="s">
        <v>866</v>
      </c>
      <c r="BM111" s="143" t="s">
        <v>400</v>
      </c>
    </row>
    <row r="112" spans="2:65" s="12" customFormat="1" x14ac:dyDescent="0.2">
      <c r="B112" s="151"/>
      <c r="D112" s="149" t="s">
        <v>219</v>
      </c>
      <c r="E112" s="152" t="s">
        <v>21</v>
      </c>
      <c r="F112" s="153" t="s">
        <v>2088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 x14ac:dyDescent="0.2">
      <c r="B113" s="157"/>
      <c r="D113" s="149" t="s">
        <v>219</v>
      </c>
      <c r="E113" s="158" t="s">
        <v>21</v>
      </c>
      <c r="F113" s="159" t="s">
        <v>80</v>
      </c>
      <c r="H113" s="160">
        <v>1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 x14ac:dyDescent="0.2">
      <c r="B114" s="164"/>
      <c r="D114" s="149" t="s">
        <v>219</v>
      </c>
      <c r="E114" s="165" t="s">
        <v>21</v>
      </c>
      <c r="F114" s="166" t="s">
        <v>236</v>
      </c>
      <c r="H114" s="167">
        <v>1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16.5" customHeight="1" x14ac:dyDescent="0.2">
      <c r="B115" s="33"/>
      <c r="C115" s="132" t="s">
        <v>8</v>
      </c>
      <c r="D115" s="132" t="s">
        <v>208</v>
      </c>
      <c r="E115" s="133" t="s">
        <v>2207</v>
      </c>
      <c r="F115" s="134" t="s">
        <v>2208</v>
      </c>
      <c r="G115" s="135" t="s">
        <v>840</v>
      </c>
      <c r="H115" s="136">
        <v>48</v>
      </c>
      <c r="I115" s="137">
        <v>270.39999999999998</v>
      </c>
      <c r="J115" s="138">
        <f>ROUND(I115*H115,2)</f>
        <v>12979.2</v>
      </c>
      <c r="K115" s="134" t="s">
        <v>21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866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12979.2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12979.2</v>
      </c>
      <c r="BL115" s="18" t="s">
        <v>866</v>
      </c>
      <c r="BM115" s="143" t="s">
        <v>415</v>
      </c>
    </row>
    <row r="116" spans="2:65" s="12" customFormat="1" x14ac:dyDescent="0.2">
      <c r="B116" s="151"/>
      <c r="D116" s="149" t="s">
        <v>219</v>
      </c>
      <c r="E116" s="152" t="s">
        <v>21</v>
      </c>
      <c r="F116" s="153" t="s">
        <v>2088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 x14ac:dyDescent="0.2">
      <c r="B117" s="157"/>
      <c r="D117" s="149" t="s">
        <v>219</v>
      </c>
      <c r="E117" s="158" t="s">
        <v>21</v>
      </c>
      <c r="F117" s="159" t="s">
        <v>760</v>
      </c>
      <c r="H117" s="160">
        <v>48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 x14ac:dyDescent="0.2">
      <c r="B118" s="164"/>
      <c r="D118" s="149" t="s">
        <v>219</v>
      </c>
      <c r="E118" s="165" t="s">
        <v>21</v>
      </c>
      <c r="F118" s="166" t="s">
        <v>236</v>
      </c>
      <c r="H118" s="167">
        <v>48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 x14ac:dyDescent="0.2">
      <c r="B119" s="33"/>
      <c r="C119" s="132" t="s">
        <v>324</v>
      </c>
      <c r="D119" s="132" t="s">
        <v>208</v>
      </c>
      <c r="E119" s="133" t="s">
        <v>2209</v>
      </c>
      <c r="F119" s="134" t="s">
        <v>2210</v>
      </c>
      <c r="G119" s="135" t="s">
        <v>840</v>
      </c>
      <c r="H119" s="136">
        <v>24</v>
      </c>
      <c r="I119" s="137">
        <v>353.6</v>
      </c>
      <c r="J119" s="138">
        <f>ROUND(I119*H119,2)</f>
        <v>8486.4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866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8486.4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8486.4</v>
      </c>
      <c r="BL119" s="18" t="s">
        <v>866</v>
      </c>
      <c r="BM119" s="143" t="s">
        <v>429</v>
      </c>
    </row>
    <row r="120" spans="2:65" s="12" customFormat="1" x14ac:dyDescent="0.2">
      <c r="B120" s="151"/>
      <c r="D120" s="149" t="s">
        <v>219</v>
      </c>
      <c r="E120" s="152" t="s">
        <v>21</v>
      </c>
      <c r="F120" s="153" t="s">
        <v>2088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 x14ac:dyDescent="0.2">
      <c r="B121" s="157"/>
      <c r="D121" s="149" t="s">
        <v>219</v>
      </c>
      <c r="E121" s="158" t="s">
        <v>21</v>
      </c>
      <c r="F121" s="159" t="s">
        <v>415</v>
      </c>
      <c r="H121" s="160">
        <v>24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 x14ac:dyDescent="0.2">
      <c r="B122" s="164"/>
      <c r="D122" s="149" t="s">
        <v>219</v>
      </c>
      <c r="E122" s="165" t="s">
        <v>21</v>
      </c>
      <c r="F122" s="166" t="s">
        <v>236</v>
      </c>
      <c r="H122" s="167">
        <v>24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 x14ac:dyDescent="0.2">
      <c r="B123" s="33"/>
      <c r="C123" s="132" t="s">
        <v>332</v>
      </c>
      <c r="D123" s="132" t="s">
        <v>208</v>
      </c>
      <c r="E123" s="133" t="s">
        <v>2264</v>
      </c>
      <c r="F123" s="134" t="s">
        <v>2166</v>
      </c>
      <c r="G123" s="135" t="s">
        <v>2085</v>
      </c>
      <c r="H123" s="136">
        <v>1</v>
      </c>
      <c r="I123" s="137">
        <v>166.4</v>
      </c>
      <c r="J123" s="138">
        <f>ROUND(I123*H123,2)</f>
        <v>166.4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866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166.4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166.4</v>
      </c>
      <c r="BL123" s="18" t="s">
        <v>866</v>
      </c>
      <c r="BM123" s="143" t="s">
        <v>444</v>
      </c>
    </row>
    <row r="124" spans="2:65" s="1" customFormat="1" ht="16.5" customHeight="1" x14ac:dyDescent="0.2">
      <c r="B124" s="33"/>
      <c r="C124" s="178" t="s">
        <v>342</v>
      </c>
      <c r="D124" s="178" t="s">
        <v>437</v>
      </c>
      <c r="E124" s="179" t="s">
        <v>2265</v>
      </c>
      <c r="F124" s="180" t="s">
        <v>2168</v>
      </c>
      <c r="G124" s="181" t="s">
        <v>2085</v>
      </c>
      <c r="H124" s="182">
        <v>1</v>
      </c>
      <c r="I124" s="183">
        <v>145.6</v>
      </c>
      <c r="J124" s="184">
        <f>ROUND(I124*H124,2)</f>
        <v>145.6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1657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145.6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145.6</v>
      </c>
      <c r="BL124" s="18" t="s">
        <v>866</v>
      </c>
      <c r="BM124" s="143" t="s">
        <v>462</v>
      </c>
    </row>
    <row r="125" spans="2:65" s="12" customFormat="1" x14ac:dyDescent="0.2">
      <c r="B125" s="151"/>
      <c r="D125" s="149" t="s">
        <v>219</v>
      </c>
      <c r="E125" s="152" t="s">
        <v>21</v>
      </c>
      <c r="F125" s="153" t="s">
        <v>2088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 x14ac:dyDescent="0.2">
      <c r="B126" s="157"/>
      <c r="D126" s="149" t="s">
        <v>219</v>
      </c>
      <c r="E126" s="158" t="s">
        <v>21</v>
      </c>
      <c r="F126" s="159" t="s">
        <v>80</v>
      </c>
      <c r="H126" s="160">
        <v>1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 x14ac:dyDescent="0.2">
      <c r="B127" s="164"/>
      <c r="D127" s="149" t="s">
        <v>219</v>
      </c>
      <c r="E127" s="165" t="s">
        <v>21</v>
      </c>
      <c r="F127" s="166" t="s">
        <v>236</v>
      </c>
      <c r="H127" s="167">
        <v>1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16.5" customHeight="1" x14ac:dyDescent="0.2">
      <c r="B128" s="33"/>
      <c r="C128" s="132" t="s">
        <v>350</v>
      </c>
      <c r="D128" s="132" t="s">
        <v>208</v>
      </c>
      <c r="E128" s="133" t="s">
        <v>2216</v>
      </c>
      <c r="F128" s="134" t="s">
        <v>2176</v>
      </c>
      <c r="G128" s="135" t="s">
        <v>2085</v>
      </c>
      <c r="H128" s="136">
        <v>1</v>
      </c>
      <c r="I128" s="137">
        <v>1040</v>
      </c>
      <c r="J128" s="138">
        <f>ROUND(I128*H128,2)</f>
        <v>1040</v>
      </c>
      <c r="K128" s="134" t="s">
        <v>21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866</v>
      </c>
      <c r="AT128" s="143" t="s">
        <v>208</v>
      </c>
      <c r="AU128" s="143" t="s">
        <v>80</v>
      </c>
      <c r="AY128" s="18" t="s">
        <v>206</v>
      </c>
      <c r="BE128" s="144">
        <f>IF(N128="základní",J128,0)</f>
        <v>1040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1040</v>
      </c>
      <c r="BL128" s="18" t="s">
        <v>866</v>
      </c>
      <c r="BM128" s="143" t="s">
        <v>643</v>
      </c>
    </row>
    <row r="129" spans="2:51" s="12" customFormat="1" x14ac:dyDescent="0.2">
      <c r="B129" s="151"/>
      <c r="D129" s="149" t="s">
        <v>219</v>
      </c>
      <c r="E129" s="152" t="s">
        <v>21</v>
      </c>
      <c r="F129" s="153" t="s">
        <v>2088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80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51" s="13" customFormat="1" x14ac:dyDescent="0.2">
      <c r="B130" s="157"/>
      <c r="D130" s="149" t="s">
        <v>219</v>
      </c>
      <c r="E130" s="158" t="s">
        <v>21</v>
      </c>
      <c r="F130" s="159" t="s">
        <v>80</v>
      </c>
      <c r="H130" s="160">
        <v>1</v>
      </c>
      <c r="I130" s="161"/>
      <c r="L130" s="157"/>
      <c r="M130" s="162"/>
      <c r="T130" s="163"/>
      <c r="AT130" s="158" t="s">
        <v>219</v>
      </c>
      <c r="AU130" s="158" t="s">
        <v>80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51" s="14" customFormat="1" x14ac:dyDescent="0.2">
      <c r="B131" s="164"/>
      <c r="D131" s="149" t="s">
        <v>219</v>
      </c>
      <c r="E131" s="165" t="s">
        <v>21</v>
      </c>
      <c r="F131" s="166" t="s">
        <v>236</v>
      </c>
      <c r="H131" s="167">
        <v>1</v>
      </c>
      <c r="I131" s="168"/>
      <c r="L131" s="164"/>
      <c r="M131" s="191"/>
      <c r="N131" s="192"/>
      <c r="O131" s="192"/>
      <c r="P131" s="192"/>
      <c r="Q131" s="192"/>
      <c r="R131" s="192"/>
      <c r="S131" s="192"/>
      <c r="T131" s="193"/>
      <c r="AT131" s="165" t="s">
        <v>219</v>
      </c>
      <c r="AU131" s="165" t="s">
        <v>80</v>
      </c>
      <c r="AV131" s="14" t="s">
        <v>213</v>
      </c>
      <c r="AW131" s="14" t="s">
        <v>34</v>
      </c>
      <c r="AX131" s="14" t="s">
        <v>80</v>
      </c>
      <c r="AY131" s="165" t="s">
        <v>206</v>
      </c>
    </row>
    <row r="132" spans="2:51" s="1" customFormat="1" ht="6.95" customHeight="1" x14ac:dyDescent="0.2"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33"/>
    </row>
  </sheetData>
  <sheetProtection algorithmName="SHA-512" hashValue="1cA6z3biB1tfP33sgWUquriIPdZPm6PYJE8xH6hgPQGDaRtdxkmoKg5dWsrzGftnttLkEnSCahGNw4ksq/vMyw==" saltValue="BY/0PrZAMSD4/GJQSEmpUi1V3cTQkrVSd+N+CIF4a39ryI+QaVawZZ6RxZ6VPnJrDiyI9ZQ8YXzWxck/0cgFng==" spinCount="100000" sheet="1" objects="1" scenarios="1" formatColumns="0" formatRows="0" autoFilter="0"/>
  <autoFilter ref="C85:K131" xr:uid="{00000000-0009-0000-0000-00000B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46"/>
  <sheetViews>
    <sheetView showGridLines="0" topLeftCell="F61" zoomScale="90" zoomScaleNormal="90" workbookViewId="0">
      <selection activeCell="I88" sqref="I88:I24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138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2266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265028.44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ROUND((SUM(BE86:BE245)),  2)</f>
        <v>265028.44</v>
      </c>
      <c r="I35" s="94">
        <v>0.21</v>
      </c>
      <c r="J35" s="84">
        <f>ROUND(((SUM(BE86:BE245))*I35),  2)</f>
        <v>55655.97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ROUND((SUM(BF86:BF245)),  2)</f>
        <v>0</v>
      </c>
      <c r="I36" s="94">
        <v>0.12</v>
      </c>
      <c r="J36" s="84">
        <f>ROUND(((SUM(BF86:BF245))*I36),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ROUND((SUM(BG86:BG245)),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ROUND((SUM(BH86:BH245)),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ROUND((SUM(BI86:BI245)),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320684.41000000003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D.2.6.e - Napojení parkoviště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265028.43999999994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2267</v>
      </c>
      <c r="E64" s="106"/>
      <c r="F64" s="106"/>
      <c r="G64" s="106"/>
      <c r="H64" s="106"/>
      <c r="I64" s="106"/>
      <c r="J64" s="107">
        <f>J87</f>
        <v>265028.43999999994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D.2.6.e - Napojení parkoviště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265028.43999999994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265028.43999999994</v>
      </c>
    </row>
    <row r="87" spans="2:65" s="11" customFormat="1" ht="25.9" customHeight="1" x14ac:dyDescent="0.2">
      <c r="B87" s="120"/>
      <c r="D87" s="121" t="s">
        <v>72</v>
      </c>
      <c r="E87" s="122" t="s">
        <v>2268</v>
      </c>
      <c r="F87" s="122" t="s">
        <v>137</v>
      </c>
      <c r="I87" s="123"/>
      <c r="J87" s="124">
        <f>BK87</f>
        <v>265028.43999999994</v>
      </c>
      <c r="L87" s="120"/>
      <c r="M87" s="125"/>
      <c r="P87" s="126">
        <f>SUM(P88:P245)</f>
        <v>0</v>
      </c>
      <c r="R87" s="126">
        <f>SUM(R88:R245)</f>
        <v>0</v>
      </c>
      <c r="T87" s="127">
        <f>SUM(T88:T245)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SUM(BK88:BK245)</f>
        <v>265028.43999999994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2269</v>
      </c>
      <c r="F88" s="134" t="s">
        <v>2270</v>
      </c>
      <c r="G88" s="135" t="s">
        <v>840</v>
      </c>
      <c r="H88" s="136">
        <v>1</v>
      </c>
      <c r="I88" s="137">
        <v>1144</v>
      </c>
      <c r="J88" s="138">
        <f>ROUND(I88*H88,2)</f>
        <v>1144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1144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1144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2271</v>
      </c>
      <c r="F89" s="180" t="s">
        <v>2272</v>
      </c>
      <c r="G89" s="181" t="s">
        <v>840</v>
      </c>
      <c r="H89" s="182">
        <v>1</v>
      </c>
      <c r="I89" s="183">
        <v>4128.8</v>
      </c>
      <c r="J89" s="184">
        <f>ROUND(I89*H89,2)</f>
        <v>4128.8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4128.8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4128.8</v>
      </c>
      <c r="BL89" s="18" t="s">
        <v>866</v>
      </c>
      <c r="BM89" s="143" t="s">
        <v>213</v>
      </c>
    </row>
    <row r="90" spans="2:65" s="12" customFormat="1" x14ac:dyDescent="0.2">
      <c r="B90" s="151"/>
      <c r="D90" s="149" t="s">
        <v>219</v>
      </c>
      <c r="E90" s="152" t="s">
        <v>21</v>
      </c>
      <c r="F90" s="153" t="s">
        <v>2088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 x14ac:dyDescent="0.2">
      <c r="B91" s="157"/>
      <c r="D91" s="149" t="s">
        <v>219</v>
      </c>
      <c r="E91" s="158" t="s">
        <v>21</v>
      </c>
      <c r="F91" s="159" t="s">
        <v>80</v>
      </c>
      <c r="H91" s="160">
        <v>1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 x14ac:dyDescent="0.2">
      <c r="B92" s="164"/>
      <c r="D92" s="149" t="s">
        <v>219</v>
      </c>
      <c r="E92" s="165" t="s">
        <v>21</v>
      </c>
      <c r="F92" s="166" t="s">
        <v>236</v>
      </c>
      <c r="H92" s="167">
        <v>1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 x14ac:dyDescent="0.2">
      <c r="B93" s="33"/>
      <c r="C93" s="132" t="s">
        <v>244</v>
      </c>
      <c r="D93" s="132" t="s">
        <v>208</v>
      </c>
      <c r="E93" s="133" t="s">
        <v>2273</v>
      </c>
      <c r="F93" s="134" t="s">
        <v>2274</v>
      </c>
      <c r="G93" s="135" t="s">
        <v>840</v>
      </c>
      <c r="H93" s="136">
        <v>1</v>
      </c>
      <c r="I93" s="137">
        <v>873.6</v>
      </c>
      <c r="J93" s="138">
        <f>ROUND(I93*H93,2)</f>
        <v>873.6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873.6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873.6</v>
      </c>
      <c r="BL93" s="18" t="s">
        <v>866</v>
      </c>
      <c r="BM93" s="143" t="s">
        <v>268</v>
      </c>
    </row>
    <row r="94" spans="2:65" s="1" customFormat="1" ht="16.5" customHeight="1" x14ac:dyDescent="0.2">
      <c r="B94" s="33"/>
      <c r="C94" s="178" t="s">
        <v>213</v>
      </c>
      <c r="D94" s="178" t="s">
        <v>437</v>
      </c>
      <c r="E94" s="179" t="s">
        <v>2275</v>
      </c>
      <c r="F94" s="180" t="s">
        <v>2276</v>
      </c>
      <c r="G94" s="181" t="s">
        <v>840</v>
      </c>
      <c r="H94" s="182">
        <v>1</v>
      </c>
      <c r="I94" s="183">
        <v>1601.6</v>
      </c>
      <c r="J94" s="184">
        <f>ROUND(I94*H94,2)</f>
        <v>1601.6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1657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1601.6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1601.6</v>
      </c>
      <c r="BL94" s="18" t="s">
        <v>866</v>
      </c>
      <c r="BM94" s="143" t="s">
        <v>289</v>
      </c>
    </row>
    <row r="95" spans="2:65" s="12" customFormat="1" x14ac:dyDescent="0.2">
      <c r="B95" s="151"/>
      <c r="D95" s="149" t="s">
        <v>219</v>
      </c>
      <c r="E95" s="152" t="s">
        <v>21</v>
      </c>
      <c r="F95" s="153" t="s">
        <v>2088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 x14ac:dyDescent="0.2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 x14ac:dyDescent="0.2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 x14ac:dyDescent="0.2">
      <c r="B98" s="33"/>
      <c r="C98" s="132" t="s">
        <v>257</v>
      </c>
      <c r="D98" s="132" t="s">
        <v>208</v>
      </c>
      <c r="E98" s="133" t="s">
        <v>2277</v>
      </c>
      <c r="F98" s="134" t="s">
        <v>2278</v>
      </c>
      <c r="G98" s="135" t="s">
        <v>840</v>
      </c>
      <c r="H98" s="136">
        <v>2</v>
      </c>
      <c r="I98" s="137">
        <v>41.6</v>
      </c>
      <c r="J98" s="138">
        <f>ROUND(I98*H98,2)</f>
        <v>83.2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866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83.2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83.2</v>
      </c>
      <c r="BL98" s="18" t="s">
        <v>866</v>
      </c>
      <c r="BM98" s="143" t="s">
        <v>304</v>
      </c>
    </row>
    <row r="99" spans="2:65" s="1" customFormat="1" ht="16.5" customHeight="1" x14ac:dyDescent="0.2">
      <c r="B99" s="33"/>
      <c r="C99" s="178" t="s">
        <v>268</v>
      </c>
      <c r="D99" s="178" t="s">
        <v>437</v>
      </c>
      <c r="E99" s="179" t="s">
        <v>2279</v>
      </c>
      <c r="F99" s="180" t="s">
        <v>2280</v>
      </c>
      <c r="G99" s="181" t="s">
        <v>840</v>
      </c>
      <c r="H99" s="182">
        <v>2</v>
      </c>
      <c r="I99" s="183">
        <v>242.32</v>
      </c>
      <c r="J99" s="184">
        <f>ROUND(I99*H99,2)</f>
        <v>484.64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1657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484.64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484.64</v>
      </c>
      <c r="BL99" s="18" t="s">
        <v>866</v>
      </c>
      <c r="BM99" s="143" t="s">
        <v>8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2088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82</v>
      </c>
      <c r="H101" s="160">
        <v>2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 x14ac:dyDescent="0.2">
      <c r="B102" s="164"/>
      <c r="D102" s="149" t="s">
        <v>219</v>
      </c>
      <c r="E102" s="165" t="s">
        <v>21</v>
      </c>
      <c r="F102" s="166" t="s">
        <v>236</v>
      </c>
      <c r="H102" s="167">
        <v>2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 x14ac:dyDescent="0.2">
      <c r="B103" s="33"/>
      <c r="C103" s="132" t="s">
        <v>275</v>
      </c>
      <c r="D103" s="132" t="s">
        <v>208</v>
      </c>
      <c r="E103" s="133" t="s">
        <v>2181</v>
      </c>
      <c r="F103" s="134" t="s">
        <v>2182</v>
      </c>
      <c r="G103" s="135" t="s">
        <v>840</v>
      </c>
      <c r="H103" s="136">
        <v>2</v>
      </c>
      <c r="I103" s="137">
        <v>1414.4</v>
      </c>
      <c r="J103" s="138">
        <f>ROUND(I103*H103,2)</f>
        <v>2828.8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2828.8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2828.8</v>
      </c>
      <c r="BL103" s="18" t="s">
        <v>866</v>
      </c>
      <c r="BM103" s="143" t="s">
        <v>332</v>
      </c>
    </row>
    <row r="104" spans="2:65" s="1" customFormat="1" ht="16.5" customHeight="1" x14ac:dyDescent="0.2">
      <c r="B104" s="33"/>
      <c r="C104" s="178" t="s">
        <v>289</v>
      </c>
      <c r="D104" s="178" t="s">
        <v>437</v>
      </c>
      <c r="E104" s="179" t="s">
        <v>2183</v>
      </c>
      <c r="F104" s="180" t="s">
        <v>2184</v>
      </c>
      <c r="G104" s="181" t="s">
        <v>840</v>
      </c>
      <c r="H104" s="182">
        <v>2</v>
      </c>
      <c r="I104" s="183">
        <v>3105.44</v>
      </c>
      <c r="J104" s="184">
        <f>ROUND(I104*H104,2)</f>
        <v>6210.88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1657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6210.88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6210.88</v>
      </c>
      <c r="BL104" s="18" t="s">
        <v>866</v>
      </c>
      <c r="BM104" s="143" t="s">
        <v>350</v>
      </c>
    </row>
    <row r="105" spans="2:65" s="1" customFormat="1" ht="39" x14ac:dyDescent="0.2">
      <c r="B105" s="33"/>
      <c r="D105" s="149" t="s">
        <v>217</v>
      </c>
      <c r="F105" s="150" t="s">
        <v>2185</v>
      </c>
      <c r="I105" s="147"/>
      <c r="L105" s="33"/>
      <c r="M105" s="148"/>
      <c r="T105" s="54"/>
      <c r="AT105" s="18" t="s">
        <v>217</v>
      </c>
      <c r="AU105" s="18" t="s">
        <v>80</v>
      </c>
    </row>
    <row r="106" spans="2:65" s="12" customFormat="1" x14ac:dyDescent="0.2">
      <c r="B106" s="151"/>
      <c r="D106" s="149" t="s">
        <v>219</v>
      </c>
      <c r="E106" s="152" t="s">
        <v>21</v>
      </c>
      <c r="F106" s="153" t="s">
        <v>2088</v>
      </c>
      <c r="H106" s="152" t="s">
        <v>21</v>
      </c>
      <c r="I106" s="154"/>
      <c r="L106" s="151"/>
      <c r="M106" s="155"/>
      <c r="T106" s="156"/>
      <c r="AT106" s="152" t="s">
        <v>219</v>
      </c>
      <c r="AU106" s="152" t="s">
        <v>80</v>
      </c>
      <c r="AV106" s="12" t="s">
        <v>80</v>
      </c>
      <c r="AW106" s="12" t="s">
        <v>34</v>
      </c>
      <c r="AX106" s="12" t="s">
        <v>73</v>
      </c>
      <c r="AY106" s="152" t="s">
        <v>206</v>
      </c>
    </row>
    <row r="107" spans="2:65" s="13" customFormat="1" x14ac:dyDescent="0.2">
      <c r="B107" s="157"/>
      <c r="D107" s="149" t="s">
        <v>219</v>
      </c>
      <c r="E107" s="158" t="s">
        <v>21</v>
      </c>
      <c r="F107" s="159" t="s">
        <v>82</v>
      </c>
      <c r="H107" s="160">
        <v>2</v>
      </c>
      <c r="I107" s="161"/>
      <c r="L107" s="157"/>
      <c r="M107" s="162"/>
      <c r="T107" s="163"/>
      <c r="AT107" s="158" t="s">
        <v>219</v>
      </c>
      <c r="AU107" s="158" t="s">
        <v>80</v>
      </c>
      <c r="AV107" s="13" t="s">
        <v>82</v>
      </c>
      <c r="AW107" s="13" t="s">
        <v>34</v>
      </c>
      <c r="AX107" s="13" t="s">
        <v>73</v>
      </c>
      <c r="AY107" s="158" t="s">
        <v>206</v>
      </c>
    </row>
    <row r="108" spans="2:65" s="14" customFormat="1" x14ac:dyDescent="0.2">
      <c r="B108" s="164"/>
      <c r="D108" s="149" t="s">
        <v>219</v>
      </c>
      <c r="E108" s="165" t="s">
        <v>21</v>
      </c>
      <c r="F108" s="166" t="s">
        <v>236</v>
      </c>
      <c r="H108" s="167">
        <v>2</v>
      </c>
      <c r="I108" s="168"/>
      <c r="L108" s="164"/>
      <c r="M108" s="169"/>
      <c r="T108" s="170"/>
      <c r="AT108" s="165" t="s">
        <v>219</v>
      </c>
      <c r="AU108" s="165" t="s">
        <v>80</v>
      </c>
      <c r="AV108" s="14" t="s">
        <v>213</v>
      </c>
      <c r="AW108" s="14" t="s">
        <v>34</v>
      </c>
      <c r="AX108" s="14" t="s">
        <v>80</v>
      </c>
      <c r="AY108" s="165" t="s">
        <v>206</v>
      </c>
    </row>
    <row r="109" spans="2:65" s="1" customFormat="1" ht="24.2" customHeight="1" x14ac:dyDescent="0.2">
      <c r="B109" s="33"/>
      <c r="C109" s="132" t="s">
        <v>295</v>
      </c>
      <c r="D109" s="132" t="s">
        <v>208</v>
      </c>
      <c r="E109" s="133" t="s">
        <v>2281</v>
      </c>
      <c r="F109" s="134" t="s">
        <v>2282</v>
      </c>
      <c r="G109" s="135" t="s">
        <v>840</v>
      </c>
      <c r="H109" s="136">
        <v>1</v>
      </c>
      <c r="I109" s="137">
        <v>686.4</v>
      </c>
      <c r="J109" s="138">
        <f>ROUND(I109*H109,2)</f>
        <v>686.4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866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686.4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686.4</v>
      </c>
      <c r="BL109" s="18" t="s">
        <v>866</v>
      </c>
      <c r="BM109" s="143" t="s">
        <v>365</v>
      </c>
    </row>
    <row r="110" spans="2:65" s="1" customFormat="1" ht="24.2" customHeight="1" x14ac:dyDescent="0.2">
      <c r="B110" s="33"/>
      <c r="C110" s="178" t="s">
        <v>304</v>
      </c>
      <c r="D110" s="178" t="s">
        <v>437</v>
      </c>
      <c r="E110" s="179" t="s">
        <v>2283</v>
      </c>
      <c r="F110" s="180" t="s">
        <v>2284</v>
      </c>
      <c r="G110" s="181" t="s">
        <v>840</v>
      </c>
      <c r="H110" s="182">
        <v>1</v>
      </c>
      <c r="I110" s="183">
        <v>34164</v>
      </c>
      <c r="J110" s="184">
        <f>ROUND(I110*H110,2)</f>
        <v>34164</v>
      </c>
      <c r="K110" s="180" t="s">
        <v>21</v>
      </c>
      <c r="L110" s="185"/>
      <c r="M110" s="186" t="s">
        <v>21</v>
      </c>
      <c r="N110" s="187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1657</v>
      </c>
      <c r="AT110" s="143" t="s">
        <v>437</v>
      </c>
      <c r="AU110" s="143" t="s">
        <v>80</v>
      </c>
      <c r="AY110" s="18" t="s">
        <v>206</v>
      </c>
      <c r="BE110" s="144">
        <f>IF(N110="základní",J110,0)</f>
        <v>34164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34164</v>
      </c>
      <c r="BL110" s="18" t="s">
        <v>866</v>
      </c>
      <c r="BM110" s="143" t="s">
        <v>382</v>
      </c>
    </row>
    <row r="111" spans="2:65" s="12" customFormat="1" x14ac:dyDescent="0.2">
      <c r="B111" s="151"/>
      <c r="D111" s="149" t="s">
        <v>219</v>
      </c>
      <c r="E111" s="152" t="s">
        <v>21</v>
      </c>
      <c r="F111" s="153" t="s">
        <v>2088</v>
      </c>
      <c r="H111" s="152" t="s">
        <v>21</v>
      </c>
      <c r="I111" s="154"/>
      <c r="L111" s="151"/>
      <c r="M111" s="155"/>
      <c r="T111" s="156"/>
      <c r="AT111" s="152" t="s">
        <v>219</v>
      </c>
      <c r="AU111" s="152" t="s">
        <v>80</v>
      </c>
      <c r="AV111" s="12" t="s">
        <v>80</v>
      </c>
      <c r="AW111" s="12" t="s">
        <v>34</v>
      </c>
      <c r="AX111" s="12" t="s">
        <v>73</v>
      </c>
      <c r="AY111" s="152" t="s">
        <v>206</v>
      </c>
    </row>
    <row r="112" spans="2:65" s="13" customFormat="1" x14ac:dyDescent="0.2">
      <c r="B112" s="157"/>
      <c r="D112" s="149" t="s">
        <v>219</v>
      </c>
      <c r="E112" s="158" t="s">
        <v>21</v>
      </c>
      <c r="F112" s="159" t="s">
        <v>80</v>
      </c>
      <c r="H112" s="160">
        <v>1</v>
      </c>
      <c r="I112" s="161"/>
      <c r="L112" s="157"/>
      <c r="M112" s="162"/>
      <c r="T112" s="163"/>
      <c r="AT112" s="158" t="s">
        <v>219</v>
      </c>
      <c r="AU112" s="158" t="s">
        <v>80</v>
      </c>
      <c r="AV112" s="13" t="s">
        <v>82</v>
      </c>
      <c r="AW112" s="13" t="s">
        <v>34</v>
      </c>
      <c r="AX112" s="13" t="s">
        <v>73</v>
      </c>
      <c r="AY112" s="158" t="s">
        <v>206</v>
      </c>
    </row>
    <row r="113" spans="2:65" s="14" customFormat="1" x14ac:dyDescent="0.2">
      <c r="B113" s="164"/>
      <c r="D113" s="149" t="s">
        <v>219</v>
      </c>
      <c r="E113" s="165" t="s">
        <v>21</v>
      </c>
      <c r="F113" s="166" t="s">
        <v>236</v>
      </c>
      <c r="H113" s="167">
        <v>1</v>
      </c>
      <c r="I113" s="168"/>
      <c r="L113" s="164"/>
      <c r="M113" s="169"/>
      <c r="T113" s="170"/>
      <c r="AT113" s="165" t="s">
        <v>219</v>
      </c>
      <c r="AU113" s="165" t="s">
        <v>80</v>
      </c>
      <c r="AV113" s="14" t="s">
        <v>213</v>
      </c>
      <c r="AW113" s="14" t="s">
        <v>34</v>
      </c>
      <c r="AX113" s="14" t="s">
        <v>80</v>
      </c>
      <c r="AY113" s="165" t="s">
        <v>206</v>
      </c>
    </row>
    <row r="114" spans="2:65" s="1" customFormat="1" ht="16.5" customHeight="1" x14ac:dyDescent="0.2">
      <c r="B114" s="33"/>
      <c r="C114" s="132" t="s">
        <v>313</v>
      </c>
      <c r="D114" s="132" t="s">
        <v>208</v>
      </c>
      <c r="E114" s="133" t="s">
        <v>2285</v>
      </c>
      <c r="F114" s="134" t="s">
        <v>2286</v>
      </c>
      <c r="G114" s="135" t="s">
        <v>840</v>
      </c>
      <c r="H114" s="136">
        <v>2</v>
      </c>
      <c r="I114" s="137">
        <v>124.8</v>
      </c>
      <c r="J114" s="138">
        <f>ROUND(I114*H114,2)</f>
        <v>249.6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866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249.6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249.6</v>
      </c>
      <c r="BL114" s="18" t="s">
        <v>866</v>
      </c>
      <c r="BM114" s="143" t="s">
        <v>400</v>
      </c>
    </row>
    <row r="115" spans="2:65" s="1" customFormat="1" ht="16.5" customHeight="1" x14ac:dyDescent="0.2">
      <c r="B115" s="33"/>
      <c r="C115" s="178" t="s">
        <v>8</v>
      </c>
      <c r="D115" s="178" t="s">
        <v>437</v>
      </c>
      <c r="E115" s="179" t="s">
        <v>2287</v>
      </c>
      <c r="F115" s="180" t="s">
        <v>2288</v>
      </c>
      <c r="G115" s="181" t="s">
        <v>840</v>
      </c>
      <c r="H115" s="182">
        <v>2</v>
      </c>
      <c r="I115" s="183">
        <v>2184</v>
      </c>
      <c r="J115" s="184">
        <f>ROUND(I115*H115,2)</f>
        <v>4368</v>
      </c>
      <c r="K115" s="180" t="s">
        <v>21</v>
      </c>
      <c r="L115" s="185"/>
      <c r="M115" s="186" t="s">
        <v>21</v>
      </c>
      <c r="N115" s="187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1657</v>
      </c>
      <c r="AT115" s="143" t="s">
        <v>437</v>
      </c>
      <c r="AU115" s="143" t="s">
        <v>80</v>
      </c>
      <c r="AY115" s="18" t="s">
        <v>206</v>
      </c>
      <c r="BE115" s="144">
        <f>IF(N115="základní",J115,0)</f>
        <v>4368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4368</v>
      </c>
      <c r="BL115" s="18" t="s">
        <v>866</v>
      </c>
      <c r="BM115" s="143" t="s">
        <v>415</v>
      </c>
    </row>
    <row r="116" spans="2:65" s="12" customFormat="1" x14ac:dyDescent="0.2">
      <c r="B116" s="151"/>
      <c r="D116" s="149" t="s">
        <v>219</v>
      </c>
      <c r="E116" s="152" t="s">
        <v>21</v>
      </c>
      <c r="F116" s="153" t="s">
        <v>2088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 x14ac:dyDescent="0.2">
      <c r="B117" s="157"/>
      <c r="D117" s="149" t="s">
        <v>219</v>
      </c>
      <c r="E117" s="158" t="s">
        <v>21</v>
      </c>
      <c r="F117" s="159" t="s">
        <v>82</v>
      </c>
      <c r="H117" s="160">
        <v>2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 x14ac:dyDescent="0.2">
      <c r="B118" s="164"/>
      <c r="D118" s="149" t="s">
        <v>219</v>
      </c>
      <c r="E118" s="165" t="s">
        <v>21</v>
      </c>
      <c r="F118" s="166" t="s">
        <v>236</v>
      </c>
      <c r="H118" s="167">
        <v>2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 x14ac:dyDescent="0.2">
      <c r="B119" s="33"/>
      <c r="C119" s="132" t="s">
        <v>324</v>
      </c>
      <c r="D119" s="132" t="s">
        <v>208</v>
      </c>
      <c r="E119" s="133" t="s">
        <v>2289</v>
      </c>
      <c r="F119" s="134" t="s">
        <v>2290</v>
      </c>
      <c r="G119" s="135" t="s">
        <v>840</v>
      </c>
      <c r="H119" s="136">
        <v>2</v>
      </c>
      <c r="I119" s="137">
        <v>20.8</v>
      </c>
      <c r="J119" s="138">
        <f>ROUND(I119*H119,2)</f>
        <v>41.6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866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41.6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41.6</v>
      </c>
      <c r="BL119" s="18" t="s">
        <v>866</v>
      </c>
      <c r="BM119" s="143" t="s">
        <v>429</v>
      </c>
    </row>
    <row r="120" spans="2:65" s="1" customFormat="1" ht="16.5" customHeight="1" x14ac:dyDescent="0.2">
      <c r="B120" s="33"/>
      <c r="C120" s="178" t="s">
        <v>332</v>
      </c>
      <c r="D120" s="178" t="s">
        <v>437</v>
      </c>
      <c r="E120" s="179" t="s">
        <v>2291</v>
      </c>
      <c r="F120" s="180" t="s">
        <v>2292</v>
      </c>
      <c r="G120" s="181" t="s">
        <v>840</v>
      </c>
      <c r="H120" s="182">
        <v>2</v>
      </c>
      <c r="I120" s="183">
        <v>202.8</v>
      </c>
      <c r="J120" s="184">
        <f>ROUND(I120*H120,2)</f>
        <v>405.6</v>
      </c>
      <c r="K120" s="180" t="s">
        <v>21</v>
      </c>
      <c r="L120" s="185"/>
      <c r="M120" s="186" t="s">
        <v>21</v>
      </c>
      <c r="N120" s="187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1657</v>
      </c>
      <c r="AT120" s="143" t="s">
        <v>437</v>
      </c>
      <c r="AU120" s="143" t="s">
        <v>80</v>
      </c>
      <c r="AY120" s="18" t="s">
        <v>206</v>
      </c>
      <c r="BE120" s="144">
        <f>IF(N120="základní",J120,0)</f>
        <v>405.6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405.6</v>
      </c>
      <c r="BL120" s="18" t="s">
        <v>866</v>
      </c>
      <c r="BM120" s="143" t="s">
        <v>444</v>
      </c>
    </row>
    <row r="121" spans="2:65" s="12" customFormat="1" x14ac:dyDescent="0.2">
      <c r="B121" s="151"/>
      <c r="D121" s="149" t="s">
        <v>219</v>
      </c>
      <c r="E121" s="152" t="s">
        <v>21</v>
      </c>
      <c r="F121" s="153" t="s">
        <v>2088</v>
      </c>
      <c r="H121" s="152" t="s">
        <v>21</v>
      </c>
      <c r="I121" s="154"/>
      <c r="L121" s="151"/>
      <c r="M121" s="155"/>
      <c r="T121" s="156"/>
      <c r="AT121" s="152" t="s">
        <v>219</v>
      </c>
      <c r="AU121" s="152" t="s">
        <v>80</v>
      </c>
      <c r="AV121" s="12" t="s">
        <v>80</v>
      </c>
      <c r="AW121" s="12" t="s">
        <v>34</v>
      </c>
      <c r="AX121" s="12" t="s">
        <v>73</v>
      </c>
      <c r="AY121" s="152" t="s">
        <v>206</v>
      </c>
    </row>
    <row r="122" spans="2:65" s="13" customFormat="1" x14ac:dyDescent="0.2">
      <c r="B122" s="157"/>
      <c r="D122" s="149" t="s">
        <v>219</v>
      </c>
      <c r="E122" s="158" t="s">
        <v>21</v>
      </c>
      <c r="F122" s="159" t="s">
        <v>82</v>
      </c>
      <c r="H122" s="160">
        <v>2</v>
      </c>
      <c r="I122" s="161"/>
      <c r="L122" s="157"/>
      <c r="M122" s="162"/>
      <c r="T122" s="163"/>
      <c r="AT122" s="158" t="s">
        <v>219</v>
      </c>
      <c r="AU122" s="158" t="s">
        <v>80</v>
      </c>
      <c r="AV122" s="13" t="s">
        <v>82</v>
      </c>
      <c r="AW122" s="13" t="s">
        <v>34</v>
      </c>
      <c r="AX122" s="13" t="s">
        <v>73</v>
      </c>
      <c r="AY122" s="158" t="s">
        <v>206</v>
      </c>
    </row>
    <row r="123" spans="2:65" s="14" customFormat="1" x14ac:dyDescent="0.2">
      <c r="B123" s="164"/>
      <c r="D123" s="149" t="s">
        <v>219</v>
      </c>
      <c r="E123" s="165" t="s">
        <v>21</v>
      </c>
      <c r="F123" s="166" t="s">
        <v>236</v>
      </c>
      <c r="H123" s="167">
        <v>2</v>
      </c>
      <c r="I123" s="168"/>
      <c r="L123" s="164"/>
      <c r="M123" s="169"/>
      <c r="T123" s="170"/>
      <c r="AT123" s="165" t="s">
        <v>219</v>
      </c>
      <c r="AU123" s="165" t="s">
        <v>80</v>
      </c>
      <c r="AV123" s="14" t="s">
        <v>213</v>
      </c>
      <c r="AW123" s="14" t="s">
        <v>34</v>
      </c>
      <c r="AX123" s="14" t="s">
        <v>80</v>
      </c>
      <c r="AY123" s="165" t="s">
        <v>206</v>
      </c>
    </row>
    <row r="124" spans="2:65" s="1" customFormat="1" ht="16.5" customHeight="1" x14ac:dyDescent="0.2">
      <c r="B124" s="33"/>
      <c r="C124" s="132" t="s">
        <v>342</v>
      </c>
      <c r="D124" s="132" t="s">
        <v>208</v>
      </c>
      <c r="E124" s="133" t="s">
        <v>2293</v>
      </c>
      <c r="F124" s="134" t="s">
        <v>2294</v>
      </c>
      <c r="G124" s="135" t="s">
        <v>840</v>
      </c>
      <c r="H124" s="136">
        <v>1</v>
      </c>
      <c r="I124" s="137">
        <v>270.39999999999998</v>
      </c>
      <c r="J124" s="138">
        <f>ROUND(I124*H124,2)</f>
        <v>270.39999999999998</v>
      </c>
      <c r="K124" s="134" t="s">
        <v>21</v>
      </c>
      <c r="L124" s="33"/>
      <c r="M124" s="139" t="s">
        <v>21</v>
      </c>
      <c r="N124" s="140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866</v>
      </c>
      <c r="AT124" s="143" t="s">
        <v>208</v>
      </c>
      <c r="AU124" s="143" t="s">
        <v>80</v>
      </c>
      <c r="AY124" s="18" t="s">
        <v>206</v>
      </c>
      <c r="BE124" s="144">
        <f>IF(N124="základní",J124,0)</f>
        <v>270.39999999999998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270.39999999999998</v>
      </c>
      <c r="BL124" s="18" t="s">
        <v>866</v>
      </c>
      <c r="BM124" s="143" t="s">
        <v>462</v>
      </c>
    </row>
    <row r="125" spans="2:65" s="1" customFormat="1" ht="16.5" customHeight="1" x14ac:dyDescent="0.2">
      <c r="B125" s="33"/>
      <c r="C125" s="178" t="s">
        <v>350</v>
      </c>
      <c r="D125" s="178" t="s">
        <v>437</v>
      </c>
      <c r="E125" s="179" t="s">
        <v>2295</v>
      </c>
      <c r="F125" s="180" t="s">
        <v>2296</v>
      </c>
      <c r="G125" s="181" t="s">
        <v>840</v>
      </c>
      <c r="H125" s="182">
        <v>1</v>
      </c>
      <c r="I125" s="183">
        <v>1662.96</v>
      </c>
      <c r="J125" s="184">
        <f>ROUND(I125*H125,2)</f>
        <v>1662.96</v>
      </c>
      <c r="K125" s="180" t="s">
        <v>21</v>
      </c>
      <c r="L125" s="185"/>
      <c r="M125" s="186" t="s">
        <v>21</v>
      </c>
      <c r="N125" s="187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1657</v>
      </c>
      <c r="AT125" s="143" t="s">
        <v>437</v>
      </c>
      <c r="AU125" s="143" t="s">
        <v>80</v>
      </c>
      <c r="AY125" s="18" t="s">
        <v>206</v>
      </c>
      <c r="BE125" s="144">
        <f>IF(N125="základní",J125,0)</f>
        <v>1662.96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1662.96</v>
      </c>
      <c r="BL125" s="18" t="s">
        <v>866</v>
      </c>
      <c r="BM125" s="143" t="s">
        <v>643</v>
      </c>
    </row>
    <row r="126" spans="2:65" s="12" customFormat="1" x14ac:dyDescent="0.2">
      <c r="B126" s="151"/>
      <c r="D126" s="149" t="s">
        <v>219</v>
      </c>
      <c r="E126" s="152" t="s">
        <v>21</v>
      </c>
      <c r="F126" s="153" t="s">
        <v>2088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 x14ac:dyDescent="0.2">
      <c r="B127" s="157"/>
      <c r="D127" s="149" t="s">
        <v>219</v>
      </c>
      <c r="E127" s="158" t="s">
        <v>21</v>
      </c>
      <c r="F127" s="159" t="s">
        <v>80</v>
      </c>
      <c r="H127" s="160">
        <v>1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 x14ac:dyDescent="0.2">
      <c r="B128" s="164"/>
      <c r="D128" s="149" t="s">
        <v>219</v>
      </c>
      <c r="E128" s="165" t="s">
        <v>21</v>
      </c>
      <c r="F128" s="166" t="s">
        <v>236</v>
      </c>
      <c r="H128" s="167">
        <v>1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 x14ac:dyDescent="0.2">
      <c r="B129" s="33"/>
      <c r="C129" s="132" t="s">
        <v>359</v>
      </c>
      <c r="D129" s="132" t="s">
        <v>208</v>
      </c>
      <c r="E129" s="133" t="s">
        <v>2297</v>
      </c>
      <c r="F129" s="134" t="s">
        <v>2298</v>
      </c>
      <c r="G129" s="135" t="s">
        <v>375</v>
      </c>
      <c r="H129" s="136">
        <v>188</v>
      </c>
      <c r="I129" s="137">
        <v>27.04</v>
      </c>
      <c r="J129" s="138">
        <f>ROUND(I129*H129,2)</f>
        <v>5083.5200000000004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5083.5200000000004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5083.5200000000004</v>
      </c>
      <c r="BL129" s="18" t="s">
        <v>866</v>
      </c>
      <c r="BM129" s="143" t="s">
        <v>663</v>
      </c>
    </row>
    <row r="130" spans="2:65" s="1" customFormat="1" ht="16.5" customHeight="1" x14ac:dyDescent="0.2">
      <c r="B130" s="33"/>
      <c r="C130" s="178" t="s">
        <v>365</v>
      </c>
      <c r="D130" s="178" t="s">
        <v>437</v>
      </c>
      <c r="E130" s="179" t="s">
        <v>2299</v>
      </c>
      <c r="F130" s="180" t="s">
        <v>2300</v>
      </c>
      <c r="G130" s="181" t="s">
        <v>375</v>
      </c>
      <c r="H130" s="182">
        <v>188</v>
      </c>
      <c r="I130" s="183">
        <v>41.2</v>
      </c>
      <c r="J130" s="184">
        <f>ROUND(I130*H130,2)</f>
        <v>7745.6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1657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7745.6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7745.6</v>
      </c>
      <c r="BL130" s="18" t="s">
        <v>866</v>
      </c>
      <c r="BM130" s="143" t="s">
        <v>681</v>
      </c>
    </row>
    <row r="131" spans="2:65" s="12" customFormat="1" x14ac:dyDescent="0.2">
      <c r="B131" s="151"/>
      <c r="D131" s="149" t="s">
        <v>219</v>
      </c>
      <c r="E131" s="152" t="s">
        <v>21</v>
      </c>
      <c r="F131" s="153" t="s">
        <v>2088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 x14ac:dyDescent="0.2">
      <c r="B132" s="157"/>
      <c r="D132" s="149" t="s">
        <v>219</v>
      </c>
      <c r="E132" s="158" t="s">
        <v>21</v>
      </c>
      <c r="F132" s="159" t="s">
        <v>1530</v>
      </c>
      <c r="H132" s="160">
        <v>188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 x14ac:dyDescent="0.2">
      <c r="B133" s="164"/>
      <c r="D133" s="149" t="s">
        <v>219</v>
      </c>
      <c r="E133" s="165" t="s">
        <v>21</v>
      </c>
      <c r="F133" s="166" t="s">
        <v>236</v>
      </c>
      <c r="H133" s="167">
        <v>188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16.5" customHeight="1" x14ac:dyDescent="0.2">
      <c r="B134" s="33"/>
      <c r="C134" s="132" t="s">
        <v>372</v>
      </c>
      <c r="D134" s="132" t="s">
        <v>208</v>
      </c>
      <c r="E134" s="133" t="s">
        <v>2301</v>
      </c>
      <c r="F134" s="134" t="s">
        <v>2302</v>
      </c>
      <c r="G134" s="135" t="s">
        <v>375</v>
      </c>
      <c r="H134" s="136">
        <v>1153</v>
      </c>
      <c r="I134" s="137">
        <v>12.48</v>
      </c>
      <c r="J134" s="138">
        <f>ROUND(I134*H134,2)</f>
        <v>14389.44</v>
      </c>
      <c r="K134" s="134" t="s">
        <v>21</v>
      </c>
      <c r="L134" s="33"/>
      <c r="M134" s="139" t="s">
        <v>21</v>
      </c>
      <c r="N134" s="140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866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14389.44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14389.44</v>
      </c>
      <c r="BL134" s="18" t="s">
        <v>866</v>
      </c>
      <c r="BM134" s="143" t="s">
        <v>693</v>
      </c>
    </row>
    <row r="135" spans="2:65" s="1" customFormat="1" ht="16.5" customHeight="1" x14ac:dyDescent="0.2">
      <c r="B135" s="33"/>
      <c r="C135" s="178" t="s">
        <v>382</v>
      </c>
      <c r="D135" s="178" t="s">
        <v>437</v>
      </c>
      <c r="E135" s="179" t="s">
        <v>2303</v>
      </c>
      <c r="F135" s="180" t="s">
        <v>2304</v>
      </c>
      <c r="G135" s="181" t="s">
        <v>375</v>
      </c>
      <c r="H135" s="182">
        <v>1153</v>
      </c>
      <c r="I135" s="183">
        <v>11.44</v>
      </c>
      <c r="J135" s="184">
        <f>ROUND(I135*H135,2)</f>
        <v>13190.32</v>
      </c>
      <c r="K135" s="180" t="s">
        <v>21</v>
      </c>
      <c r="L135" s="185"/>
      <c r="M135" s="186" t="s">
        <v>21</v>
      </c>
      <c r="N135" s="187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1657</v>
      </c>
      <c r="AT135" s="143" t="s">
        <v>437</v>
      </c>
      <c r="AU135" s="143" t="s">
        <v>80</v>
      </c>
      <c r="AY135" s="18" t="s">
        <v>206</v>
      </c>
      <c r="BE135" s="144">
        <f>IF(N135="základní",J135,0)</f>
        <v>13190.32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13190.32</v>
      </c>
      <c r="BL135" s="18" t="s">
        <v>866</v>
      </c>
      <c r="BM135" s="143" t="s">
        <v>706</v>
      </c>
    </row>
    <row r="136" spans="2:65" s="1" customFormat="1" ht="16.5" customHeight="1" x14ac:dyDescent="0.2">
      <c r="B136" s="33"/>
      <c r="C136" s="132" t="s">
        <v>7</v>
      </c>
      <c r="D136" s="132" t="s">
        <v>208</v>
      </c>
      <c r="E136" s="133" t="s">
        <v>2305</v>
      </c>
      <c r="F136" s="134" t="s">
        <v>2306</v>
      </c>
      <c r="G136" s="135" t="s">
        <v>840</v>
      </c>
      <c r="H136" s="136">
        <v>16</v>
      </c>
      <c r="I136" s="137">
        <v>29.12</v>
      </c>
      <c r="J136" s="138">
        <f>ROUND(I136*H136,2)</f>
        <v>465.92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866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465.92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465.92</v>
      </c>
      <c r="BL136" s="18" t="s">
        <v>866</v>
      </c>
      <c r="BM136" s="143" t="s">
        <v>720</v>
      </c>
    </row>
    <row r="137" spans="2:65" s="1" customFormat="1" ht="16.5" customHeight="1" x14ac:dyDescent="0.2">
      <c r="B137" s="33"/>
      <c r="C137" s="178" t="s">
        <v>400</v>
      </c>
      <c r="D137" s="178" t="s">
        <v>437</v>
      </c>
      <c r="E137" s="179" t="s">
        <v>2307</v>
      </c>
      <c r="F137" s="180" t="s">
        <v>2308</v>
      </c>
      <c r="G137" s="181" t="s">
        <v>840</v>
      </c>
      <c r="H137" s="182">
        <v>16</v>
      </c>
      <c r="I137" s="183">
        <v>58.24</v>
      </c>
      <c r="J137" s="184">
        <f>ROUND(I137*H137,2)</f>
        <v>931.84</v>
      </c>
      <c r="K137" s="180" t="s">
        <v>21</v>
      </c>
      <c r="L137" s="185"/>
      <c r="M137" s="186" t="s">
        <v>21</v>
      </c>
      <c r="N137" s="187" t="s">
        <v>44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1657</v>
      </c>
      <c r="AT137" s="143" t="s">
        <v>437</v>
      </c>
      <c r="AU137" s="143" t="s">
        <v>80</v>
      </c>
      <c r="AY137" s="18" t="s">
        <v>206</v>
      </c>
      <c r="BE137" s="144">
        <f>IF(N137="základní",J137,0)</f>
        <v>931.84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931.84</v>
      </c>
      <c r="BL137" s="18" t="s">
        <v>866</v>
      </c>
      <c r="BM137" s="143" t="s">
        <v>730</v>
      </c>
    </row>
    <row r="138" spans="2:65" s="12" customFormat="1" x14ac:dyDescent="0.2">
      <c r="B138" s="151"/>
      <c r="D138" s="149" t="s">
        <v>219</v>
      </c>
      <c r="E138" s="152" t="s">
        <v>21</v>
      </c>
      <c r="F138" s="153" t="s">
        <v>2088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80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 x14ac:dyDescent="0.2">
      <c r="B139" s="157"/>
      <c r="D139" s="149" t="s">
        <v>219</v>
      </c>
      <c r="E139" s="158" t="s">
        <v>21</v>
      </c>
      <c r="F139" s="159" t="s">
        <v>350</v>
      </c>
      <c r="H139" s="160">
        <v>16</v>
      </c>
      <c r="I139" s="161"/>
      <c r="L139" s="157"/>
      <c r="M139" s="162"/>
      <c r="T139" s="163"/>
      <c r="AT139" s="158" t="s">
        <v>219</v>
      </c>
      <c r="AU139" s="158" t="s">
        <v>80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4" customFormat="1" x14ac:dyDescent="0.2">
      <c r="B140" s="164"/>
      <c r="D140" s="149" t="s">
        <v>219</v>
      </c>
      <c r="E140" s="165" t="s">
        <v>21</v>
      </c>
      <c r="F140" s="166" t="s">
        <v>236</v>
      </c>
      <c r="H140" s="167">
        <v>16</v>
      </c>
      <c r="I140" s="168"/>
      <c r="L140" s="164"/>
      <c r="M140" s="169"/>
      <c r="T140" s="170"/>
      <c r="AT140" s="165" t="s">
        <v>219</v>
      </c>
      <c r="AU140" s="165" t="s">
        <v>80</v>
      </c>
      <c r="AV140" s="14" t="s">
        <v>213</v>
      </c>
      <c r="AW140" s="14" t="s">
        <v>34</v>
      </c>
      <c r="AX140" s="14" t="s">
        <v>80</v>
      </c>
      <c r="AY140" s="165" t="s">
        <v>206</v>
      </c>
    </row>
    <row r="141" spans="2:65" s="1" customFormat="1" ht="16.5" customHeight="1" x14ac:dyDescent="0.2">
      <c r="B141" s="33"/>
      <c r="C141" s="132" t="s">
        <v>409</v>
      </c>
      <c r="D141" s="132" t="s">
        <v>208</v>
      </c>
      <c r="E141" s="133" t="s">
        <v>2105</v>
      </c>
      <c r="F141" s="134" t="s">
        <v>2106</v>
      </c>
      <c r="G141" s="135" t="s">
        <v>840</v>
      </c>
      <c r="H141" s="136">
        <v>1</v>
      </c>
      <c r="I141" s="137">
        <v>1768</v>
      </c>
      <c r="J141" s="138">
        <f>ROUND(I141*H141,2)</f>
        <v>1768</v>
      </c>
      <c r="K141" s="134" t="s">
        <v>21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866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1768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1768</v>
      </c>
      <c r="BL141" s="18" t="s">
        <v>866</v>
      </c>
      <c r="BM141" s="143" t="s">
        <v>741</v>
      </c>
    </row>
    <row r="142" spans="2:65" s="1" customFormat="1" ht="16.5" customHeight="1" x14ac:dyDescent="0.2">
      <c r="B142" s="33"/>
      <c r="C142" s="178" t="s">
        <v>415</v>
      </c>
      <c r="D142" s="178" t="s">
        <v>437</v>
      </c>
      <c r="E142" s="179" t="s">
        <v>2107</v>
      </c>
      <c r="F142" s="180" t="s">
        <v>2108</v>
      </c>
      <c r="G142" s="181" t="s">
        <v>840</v>
      </c>
      <c r="H142" s="182">
        <v>1</v>
      </c>
      <c r="I142" s="183">
        <v>10870.08</v>
      </c>
      <c r="J142" s="184">
        <f>ROUND(I142*H142,2)</f>
        <v>10870.08</v>
      </c>
      <c r="K142" s="180" t="s">
        <v>21</v>
      </c>
      <c r="L142" s="185"/>
      <c r="M142" s="186" t="s">
        <v>21</v>
      </c>
      <c r="N142" s="187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1657</v>
      </c>
      <c r="AT142" s="143" t="s">
        <v>437</v>
      </c>
      <c r="AU142" s="143" t="s">
        <v>80</v>
      </c>
      <c r="AY142" s="18" t="s">
        <v>206</v>
      </c>
      <c r="BE142" s="144">
        <f>IF(N142="základní",J142,0)</f>
        <v>10870.08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10870.08</v>
      </c>
      <c r="BL142" s="18" t="s">
        <v>866</v>
      </c>
      <c r="BM142" s="143" t="s">
        <v>760</v>
      </c>
    </row>
    <row r="143" spans="2:65" s="12" customFormat="1" x14ac:dyDescent="0.2">
      <c r="B143" s="151"/>
      <c r="D143" s="149" t="s">
        <v>219</v>
      </c>
      <c r="E143" s="152" t="s">
        <v>21</v>
      </c>
      <c r="F143" s="153" t="s">
        <v>2088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 x14ac:dyDescent="0.2">
      <c r="B144" s="157"/>
      <c r="D144" s="149" t="s">
        <v>219</v>
      </c>
      <c r="E144" s="158" t="s">
        <v>21</v>
      </c>
      <c r="F144" s="159" t="s">
        <v>80</v>
      </c>
      <c r="H144" s="160">
        <v>1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 x14ac:dyDescent="0.2">
      <c r="B145" s="164"/>
      <c r="D145" s="149" t="s">
        <v>219</v>
      </c>
      <c r="E145" s="165" t="s">
        <v>21</v>
      </c>
      <c r="F145" s="166" t="s">
        <v>236</v>
      </c>
      <c r="H145" s="167">
        <v>1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 x14ac:dyDescent="0.2">
      <c r="B146" s="33"/>
      <c r="C146" s="132" t="s">
        <v>422</v>
      </c>
      <c r="D146" s="132" t="s">
        <v>208</v>
      </c>
      <c r="E146" s="133" t="s">
        <v>2190</v>
      </c>
      <c r="F146" s="134" t="s">
        <v>2191</v>
      </c>
      <c r="G146" s="135" t="s">
        <v>375</v>
      </c>
      <c r="H146" s="136">
        <v>378</v>
      </c>
      <c r="I146" s="137">
        <v>16.64</v>
      </c>
      <c r="J146" s="138">
        <f>ROUND(I146*H146,2)</f>
        <v>6289.92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866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6289.92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6289.92</v>
      </c>
      <c r="BL146" s="18" t="s">
        <v>866</v>
      </c>
      <c r="BM146" s="143" t="s">
        <v>773</v>
      </c>
    </row>
    <row r="147" spans="2:65" s="1" customFormat="1" ht="16.5" customHeight="1" x14ac:dyDescent="0.2">
      <c r="B147" s="33"/>
      <c r="C147" s="178" t="s">
        <v>429</v>
      </c>
      <c r="D147" s="178" t="s">
        <v>437</v>
      </c>
      <c r="E147" s="179" t="s">
        <v>2192</v>
      </c>
      <c r="F147" s="180" t="s">
        <v>2193</v>
      </c>
      <c r="G147" s="181" t="s">
        <v>375</v>
      </c>
      <c r="H147" s="182">
        <v>378</v>
      </c>
      <c r="I147" s="183">
        <v>37.36</v>
      </c>
      <c r="J147" s="184">
        <f>ROUND(I147*H147,2)</f>
        <v>14122.08</v>
      </c>
      <c r="K147" s="180" t="s">
        <v>21</v>
      </c>
      <c r="L147" s="185"/>
      <c r="M147" s="186" t="s">
        <v>21</v>
      </c>
      <c r="N147" s="187" t="s">
        <v>44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1657</v>
      </c>
      <c r="AT147" s="143" t="s">
        <v>437</v>
      </c>
      <c r="AU147" s="143" t="s">
        <v>80</v>
      </c>
      <c r="AY147" s="18" t="s">
        <v>206</v>
      </c>
      <c r="BE147" s="144">
        <f>IF(N147="základní",J147,0)</f>
        <v>14122.08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14122.08</v>
      </c>
      <c r="BL147" s="18" t="s">
        <v>866</v>
      </c>
      <c r="BM147" s="143" t="s">
        <v>787</v>
      </c>
    </row>
    <row r="148" spans="2:65" s="12" customFormat="1" x14ac:dyDescent="0.2">
      <c r="B148" s="151"/>
      <c r="D148" s="149" t="s">
        <v>219</v>
      </c>
      <c r="E148" s="152" t="s">
        <v>21</v>
      </c>
      <c r="F148" s="153" t="s">
        <v>2088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 x14ac:dyDescent="0.2">
      <c r="B149" s="157"/>
      <c r="D149" s="149" t="s">
        <v>219</v>
      </c>
      <c r="E149" s="158" t="s">
        <v>21</v>
      </c>
      <c r="F149" s="159" t="s">
        <v>2309</v>
      </c>
      <c r="H149" s="160">
        <v>378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4" customFormat="1" x14ac:dyDescent="0.2">
      <c r="B150" s="164"/>
      <c r="D150" s="149" t="s">
        <v>219</v>
      </c>
      <c r="E150" s="165" t="s">
        <v>21</v>
      </c>
      <c r="F150" s="166" t="s">
        <v>236</v>
      </c>
      <c r="H150" s="167">
        <v>378</v>
      </c>
      <c r="I150" s="168"/>
      <c r="L150" s="164"/>
      <c r="M150" s="169"/>
      <c r="T150" s="170"/>
      <c r="AT150" s="165" t="s">
        <v>219</v>
      </c>
      <c r="AU150" s="165" t="s">
        <v>80</v>
      </c>
      <c r="AV150" s="14" t="s">
        <v>213</v>
      </c>
      <c r="AW150" s="14" t="s">
        <v>34</v>
      </c>
      <c r="AX150" s="14" t="s">
        <v>80</v>
      </c>
      <c r="AY150" s="165" t="s">
        <v>206</v>
      </c>
    </row>
    <row r="151" spans="2:65" s="1" customFormat="1" ht="16.5" customHeight="1" x14ac:dyDescent="0.2">
      <c r="B151" s="33"/>
      <c r="C151" s="132" t="s">
        <v>436</v>
      </c>
      <c r="D151" s="132" t="s">
        <v>208</v>
      </c>
      <c r="E151" s="133" t="s">
        <v>2229</v>
      </c>
      <c r="F151" s="134" t="s">
        <v>2230</v>
      </c>
      <c r="G151" s="135" t="s">
        <v>840</v>
      </c>
      <c r="H151" s="136">
        <v>6</v>
      </c>
      <c r="I151" s="137">
        <v>56.16</v>
      </c>
      <c r="J151" s="138">
        <f>ROUND(I151*H151,2)</f>
        <v>336.96</v>
      </c>
      <c r="K151" s="134" t="s">
        <v>21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866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336.96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336.96</v>
      </c>
      <c r="BL151" s="18" t="s">
        <v>866</v>
      </c>
      <c r="BM151" s="143" t="s">
        <v>799</v>
      </c>
    </row>
    <row r="152" spans="2:65" s="1" customFormat="1" ht="16.5" customHeight="1" x14ac:dyDescent="0.2">
      <c r="B152" s="33"/>
      <c r="C152" s="178" t="s">
        <v>444</v>
      </c>
      <c r="D152" s="178" t="s">
        <v>437</v>
      </c>
      <c r="E152" s="179" t="s">
        <v>2231</v>
      </c>
      <c r="F152" s="180" t="s">
        <v>2232</v>
      </c>
      <c r="G152" s="181" t="s">
        <v>840</v>
      </c>
      <c r="H152" s="182">
        <v>6</v>
      </c>
      <c r="I152" s="183">
        <v>189.28</v>
      </c>
      <c r="J152" s="184">
        <f>ROUND(I152*H152,2)</f>
        <v>1135.68</v>
      </c>
      <c r="K152" s="180" t="s">
        <v>21</v>
      </c>
      <c r="L152" s="185"/>
      <c r="M152" s="186" t="s">
        <v>21</v>
      </c>
      <c r="N152" s="187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1657</v>
      </c>
      <c r="AT152" s="143" t="s">
        <v>437</v>
      </c>
      <c r="AU152" s="143" t="s">
        <v>80</v>
      </c>
      <c r="AY152" s="18" t="s">
        <v>206</v>
      </c>
      <c r="BE152" s="144">
        <f>IF(N152="základní",J152,0)</f>
        <v>1135.68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1135.68</v>
      </c>
      <c r="BL152" s="18" t="s">
        <v>866</v>
      </c>
      <c r="BM152" s="143" t="s">
        <v>811</v>
      </c>
    </row>
    <row r="153" spans="2:65" s="12" customFormat="1" x14ac:dyDescent="0.2">
      <c r="B153" s="151"/>
      <c r="D153" s="149" t="s">
        <v>219</v>
      </c>
      <c r="E153" s="152" t="s">
        <v>21</v>
      </c>
      <c r="F153" s="153" t="s">
        <v>2088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80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 x14ac:dyDescent="0.2">
      <c r="B154" s="157"/>
      <c r="D154" s="149" t="s">
        <v>219</v>
      </c>
      <c r="E154" s="158" t="s">
        <v>21</v>
      </c>
      <c r="F154" s="159" t="s">
        <v>268</v>
      </c>
      <c r="H154" s="160">
        <v>6</v>
      </c>
      <c r="I154" s="161"/>
      <c r="L154" s="157"/>
      <c r="M154" s="162"/>
      <c r="T154" s="163"/>
      <c r="AT154" s="158" t="s">
        <v>219</v>
      </c>
      <c r="AU154" s="158" t="s">
        <v>80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4" customFormat="1" x14ac:dyDescent="0.2">
      <c r="B155" s="164"/>
      <c r="D155" s="149" t="s">
        <v>219</v>
      </c>
      <c r="E155" s="165" t="s">
        <v>21</v>
      </c>
      <c r="F155" s="166" t="s">
        <v>236</v>
      </c>
      <c r="H155" s="167">
        <v>6</v>
      </c>
      <c r="I155" s="168"/>
      <c r="L155" s="164"/>
      <c r="M155" s="169"/>
      <c r="T155" s="170"/>
      <c r="AT155" s="165" t="s">
        <v>219</v>
      </c>
      <c r="AU155" s="165" t="s">
        <v>80</v>
      </c>
      <c r="AV155" s="14" t="s">
        <v>213</v>
      </c>
      <c r="AW155" s="14" t="s">
        <v>34</v>
      </c>
      <c r="AX155" s="14" t="s">
        <v>80</v>
      </c>
      <c r="AY155" s="165" t="s">
        <v>206</v>
      </c>
    </row>
    <row r="156" spans="2:65" s="1" customFormat="1" ht="16.5" customHeight="1" x14ac:dyDescent="0.2">
      <c r="B156" s="33"/>
      <c r="C156" s="132" t="s">
        <v>453</v>
      </c>
      <c r="D156" s="132" t="s">
        <v>208</v>
      </c>
      <c r="E156" s="133" t="s">
        <v>2310</v>
      </c>
      <c r="F156" s="134" t="s">
        <v>2311</v>
      </c>
      <c r="G156" s="135" t="s">
        <v>375</v>
      </c>
      <c r="H156" s="136">
        <v>144</v>
      </c>
      <c r="I156" s="137">
        <v>16.64</v>
      </c>
      <c r="J156" s="138">
        <f>ROUND(I156*H156,2)</f>
        <v>2396.16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866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2396.16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2396.16</v>
      </c>
      <c r="BL156" s="18" t="s">
        <v>866</v>
      </c>
      <c r="BM156" s="143" t="s">
        <v>825</v>
      </c>
    </row>
    <row r="157" spans="2:65" s="1" customFormat="1" ht="16.5" customHeight="1" x14ac:dyDescent="0.2">
      <c r="B157" s="33"/>
      <c r="C157" s="178" t="s">
        <v>462</v>
      </c>
      <c r="D157" s="178" t="s">
        <v>437</v>
      </c>
      <c r="E157" s="179" t="s">
        <v>2312</v>
      </c>
      <c r="F157" s="180" t="s">
        <v>2313</v>
      </c>
      <c r="G157" s="181" t="s">
        <v>375</v>
      </c>
      <c r="H157" s="182">
        <v>144</v>
      </c>
      <c r="I157" s="183">
        <v>18.079999999999998</v>
      </c>
      <c r="J157" s="184">
        <f>ROUND(I157*H157,2)</f>
        <v>2603.52</v>
      </c>
      <c r="K157" s="180" t="s">
        <v>21</v>
      </c>
      <c r="L157" s="185"/>
      <c r="M157" s="186" t="s">
        <v>21</v>
      </c>
      <c r="N157" s="187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1657</v>
      </c>
      <c r="AT157" s="143" t="s">
        <v>437</v>
      </c>
      <c r="AU157" s="143" t="s">
        <v>80</v>
      </c>
      <c r="AY157" s="18" t="s">
        <v>206</v>
      </c>
      <c r="BE157" s="144">
        <f>IF(N157="základní",J157,0)</f>
        <v>2603.52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2603.52</v>
      </c>
      <c r="BL157" s="18" t="s">
        <v>866</v>
      </c>
      <c r="BM157" s="143" t="s">
        <v>837</v>
      </c>
    </row>
    <row r="158" spans="2:65" s="12" customFormat="1" x14ac:dyDescent="0.2">
      <c r="B158" s="151"/>
      <c r="D158" s="149" t="s">
        <v>219</v>
      </c>
      <c r="E158" s="152" t="s">
        <v>21</v>
      </c>
      <c r="F158" s="153" t="s">
        <v>2088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80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 x14ac:dyDescent="0.2">
      <c r="B159" s="157"/>
      <c r="D159" s="149" t="s">
        <v>219</v>
      </c>
      <c r="E159" s="158" t="s">
        <v>21</v>
      </c>
      <c r="F159" s="159" t="s">
        <v>1412</v>
      </c>
      <c r="H159" s="160">
        <v>144</v>
      </c>
      <c r="I159" s="161"/>
      <c r="L159" s="157"/>
      <c r="M159" s="162"/>
      <c r="T159" s="163"/>
      <c r="AT159" s="158" t="s">
        <v>219</v>
      </c>
      <c r="AU159" s="158" t="s">
        <v>80</v>
      </c>
      <c r="AV159" s="13" t="s">
        <v>82</v>
      </c>
      <c r="AW159" s="13" t="s">
        <v>34</v>
      </c>
      <c r="AX159" s="13" t="s">
        <v>73</v>
      </c>
      <c r="AY159" s="158" t="s">
        <v>206</v>
      </c>
    </row>
    <row r="160" spans="2:65" s="14" customFormat="1" x14ac:dyDescent="0.2">
      <c r="B160" s="164"/>
      <c r="D160" s="149" t="s">
        <v>219</v>
      </c>
      <c r="E160" s="165" t="s">
        <v>21</v>
      </c>
      <c r="F160" s="166" t="s">
        <v>236</v>
      </c>
      <c r="H160" s="167">
        <v>144</v>
      </c>
      <c r="I160" s="168"/>
      <c r="L160" s="164"/>
      <c r="M160" s="169"/>
      <c r="T160" s="170"/>
      <c r="AT160" s="165" t="s">
        <v>219</v>
      </c>
      <c r="AU160" s="165" t="s">
        <v>80</v>
      </c>
      <c r="AV160" s="14" t="s">
        <v>213</v>
      </c>
      <c r="AW160" s="14" t="s">
        <v>34</v>
      </c>
      <c r="AX160" s="14" t="s">
        <v>80</v>
      </c>
      <c r="AY160" s="165" t="s">
        <v>206</v>
      </c>
    </row>
    <row r="161" spans="2:65" s="1" customFormat="1" ht="16.5" customHeight="1" x14ac:dyDescent="0.2">
      <c r="B161" s="33"/>
      <c r="C161" s="132" t="s">
        <v>646</v>
      </c>
      <c r="D161" s="132" t="s">
        <v>208</v>
      </c>
      <c r="E161" s="133" t="s">
        <v>2314</v>
      </c>
      <c r="F161" s="134" t="s">
        <v>2315</v>
      </c>
      <c r="G161" s="135" t="s">
        <v>375</v>
      </c>
      <c r="H161" s="136">
        <v>148</v>
      </c>
      <c r="I161" s="137">
        <v>16.64</v>
      </c>
      <c r="J161" s="138">
        <f>ROUND(I161*H161,2)</f>
        <v>2462.7199999999998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866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2462.7199999999998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2462.7199999999998</v>
      </c>
      <c r="BL161" s="18" t="s">
        <v>866</v>
      </c>
      <c r="BM161" s="143" t="s">
        <v>847</v>
      </c>
    </row>
    <row r="162" spans="2:65" s="1" customFormat="1" ht="16.5" customHeight="1" x14ac:dyDescent="0.2">
      <c r="B162" s="33"/>
      <c r="C162" s="178" t="s">
        <v>643</v>
      </c>
      <c r="D162" s="178" t="s">
        <v>437</v>
      </c>
      <c r="E162" s="179" t="s">
        <v>2316</v>
      </c>
      <c r="F162" s="180" t="s">
        <v>2317</v>
      </c>
      <c r="G162" s="181" t="s">
        <v>375</v>
      </c>
      <c r="H162" s="182">
        <v>148</v>
      </c>
      <c r="I162" s="183">
        <v>25.68</v>
      </c>
      <c r="J162" s="184">
        <f>ROUND(I162*H162,2)</f>
        <v>3800.64</v>
      </c>
      <c r="K162" s="180" t="s">
        <v>21</v>
      </c>
      <c r="L162" s="185"/>
      <c r="M162" s="186" t="s">
        <v>21</v>
      </c>
      <c r="N162" s="187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1657</v>
      </c>
      <c r="AT162" s="143" t="s">
        <v>437</v>
      </c>
      <c r="AU162" s="143" t="s">
        <v>80</v>
      </c>
      <c r="AY162" s="18" t="s">
        <v>206</v>
      </c>
      <c r="BE162" s="144">
        <f>IF(N162="základní",J162,0)</f>
        <v>3800.64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3800.64</v>
      </c>
      <c r="BL162" s="18" t="s">
        <v>866</v>
      </c>
      <c r="BM162" s="143" t="s">
        <v>866</v>
      </c>
    </row>
    <row r="163" spans="2:65" s="12" customFormat="1" x14ac:dyDescent="0.2">
      <c r="B163" s="151"/>
      <c r="D163" s="149" t="s">
        <v>219</v>
      </c>
      <c r="E163" s="152" t="s">
        <v>21</v>
      </c>
      <c r="F163" s="153" t="s">
        <v>2088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 x14ac:dyDescent="0.2">
      <c r="B164" s="157"/>
      <c r="D164" s="149" t="s">
        <v>219</v>
      </c>
      <c r="E164" s="158" t="s">
        <v>21</v>
      </c>
      <c r="F164" s="159" t="s">
        <v>1423</v>
      </c>
      <c r="H164" s="160">
        <v>148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 x14ac:dyDescent="0.2">
      <c r="B165" s="164"/>
      <c r="D165" s="149" t="s">
        <v>219</v>
      </c>
      <c r="E165" s="165" t="s">
        <v>21</v>
      </c>
      <c r="F165" s="166" t="s">
        <v>236</v>
      </c>
      <c r="H165" s="167">
        <v>148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 x14ac:dyDescent="0.2">
      <c r="B166" s="33"/>
      <c r="C166" s="132" t="s">
        <v>656</v>
      </c>
      <c r="D166" s="132" t="s">
        <v>208</v>
      </c>
      <c r="E166" s="133" t="s">
        <v>2113</v>
      </c>
      <c r="F166" s="134" t="s">
        <v>2114</v>
      </c>
      <c r="G166" s="135" t="s">
        <v>375</v>
      </c>
      <c r="H166" s="136">
        <v>26</v>
      </c>
      <c r="I166" s="137">
        <v>18.72</v>
      </c>
      <c r="J166" s="138">
        <f>ROUND(I166*H166,2)</f>
        <v>486.72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866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486.72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486.72</v>
      </c>
      <c r="BL166" s="18" t="s">
        <v>866</v>
      </c>
      <c r="BM166" s="143" t="s">
        <v>880</v>
      </c>
    </row>
    <row r="167" spans="2:65" s="1" customFormat="1" ht="16.5" customHeight="1" x14ac:dyDescent="0.2">
      <c r="B167" s="33"/>
      <c r="C167" s="178" t="s">
        <v>663</v>
      </c>
      <c r="D167" s="178" t="s">
        <v>437</v>
      </c>
      <c r="E167" s="179" t="s">
        <v>2115</v>
      </c>
      <c r="F167" s="180" t="s">
        <v>2116</v>
      </c>
      <c r="G167" s="181" t="s">
        <v>375</v>
      </c>
      <c r="H167" s="182">
        <v>26</v>
      </c>
      <c r="I167" s="183">
        <v>49.84</v>
      </c>
      <c r="J167" s="184">
        <f>ROUND(I167*H167,2)</f>
        <v>1295.8399999999999</v>
      </c>
      <c r="K167" s="180" t="s">
        <v>21</v>
      </c>
      <c r="L167" s="185"/>
      <c r="M167" s="186" t="s">
        <v>21</v>
      </c>
      <c r="N167" s="187" t="s">
        <v>44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1657</v>
      </c>
      <c r="AT167" s="143" t="s">
        <v>437</v>
      </c>
      <c r="AU167" s="143" t="s">
        <v>80</v>
      </c>
      <c r="AY167" s="18" t="s">
        <v>206</v>
      </c>
      <c r="BE167" s="144">
        <f>IF(N167="základní",J167,0)</f>
        <v>1295.8399999999999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80</v>
      </c>
      <c r="BK167" s="144">
        <f>ROUND(I167*H167,2)</f>
        <v>1295.8399999999999</v>
      </c>
      <c r="BL167" s="18" t="s">
        <v>866</v>
      </c>
      <c r="BM167" s="143" t="s">
        <v>522</v>
      </c>
    </row>
    <row r="168" spans="2:65" s="12" customFormat="1" x14ac:dyDescent="0.2">
      <c r="B168" s="151"/>
      <c r="D168" s="149" t="s">
        <v>219</v>
      </c>
      <c r="E168" s="152" t="s">
        <v>21</v>
      </c>
      <c r="F168" s="153" t="s">
        <v>2088</v>
      </c>
      <c r="H168" s="152" t="s">
        <v>21</v>
      </c>
      <c r="I168" s="154"/>
      <c r="L168" s="151"/>
      <c r="M168" s="155"/>
      <c r="T168" s="156"/>
      <c r="AT168" s="152" t="s">
        <v>219</v>
      </c>
      <c r="AU168" s="152" t="s">
        <v>80</v>
      </c>
      <c r="AV168" s="12" t="s">
        <v>80</v>
      </c>
      <c r="AW168" s="12" t="s">
        <v>34</v>
      </c>
      <c r="AX168" s="12" t="s">
        <v>73</v>
      </c>
      <c r="AY168" s="152" t="s">
        <v>206</v>
      </c>
    </row>
    <row r="169" spans="2:65" s="13" customFormat="1" x14ac:dyDescent="0.2">
      <c r="B169" s="157"/>
      <c r="D169" s="149" t="s">
        <v>219</v>
      </c>
      <c r="E169" s="158" t="s">
        <v>21</v>
      </c>
      <c r="F169" s="159" t="s">
        <v>429</v>
      </c>
      <c r="H169" s="160">
        <v>26</v>
      </c>
      <c r="I169" s="161"/>
      <c r="L169" s="157"/>
      <c r="M169" s="162"/>
      <c r="T169" s="163"/>
      <c r="AT169" s="158" t="s">
        <v>219</v>
      </c>
      <c r="AU169" s="158" t="s">
        <v>80</v>
      </c>
      <c r="AV169" s="13" t="s">
        <v>82</v>
      </c>
      <c r="AW169" s="13" t="s">
        <v>34</v>
      </c>
      <c r="AX169" s="13" t="s">
        <v>73</v>
      </c>
      <c r="AY169" s="158" t="s">
        <v>206</v>
      </c>
    </row>
    <row r="170" spans="2:65" s="14" customFormat="1" x14ac:dyDescent="0.2">
      <c r="B170" s="164"/>
      <c r="D170" s="149" t="s">
        <v>219</v>
      </c>
      <c r="E170" s="165" t="s">
        <v>21</v>
      </c>
      <c r="F170" s="166" t="s">
        <v>236</v>
      </c>
      <c r="H170" s="167">
        <v>26</v>
      </c>
      <c r="I170" s="168"/>
      <c r="L170" s="164"/>
      <c r="M170" s="169"/>
      <c r="T170" s="170"/>
      <c r="AT170" s="165" t="s">
        <v>219</v>
      </c>
      <c r="AU170" s="165" t="s">
        <v>80</v>
      </c>
      <c r="AV170" s="14" t="s">
        <v>213</v>
      </c>
      <c r="AW170" s="14" t="s">
        <v>34</v>
      </c>
      <c r="AX170" s="14" t="s">
        <v>80</v>
      </c>
      <c r="AY170" s="165" t="s">
        <v>206</v>
      </c>
    </row>
    <row r="171" spans="2:65" s="1" customFormat="1" ht="16.5" customHeight="1" x14ac:dyDescent="0.2">
      <c r="B171" s="33"/>
      <c r="C171" s="132" t="s">
        <v>676</v>
      </c>
      <c r="D171" s="132" t="s">
        <v>208</v>
      </c>
      <c r="E171" s="133" t="s">
        <v>2123</v>
      </c>
      <c r="F171" s="134" t="s">
        <v>2124</v>
      </c>
      <c r="G171" s="135" t="s">
        <v>840</v>
      </c>
      <c r="H171" s="136">
        <v>2</v>
      </c>
      <c r="I171" s="137">
        <v>1976</v>
      </c>
      <c r="J171" s="138">
        <f>ROUND(I171*H171,2)</f>
        <v>3952</v>
      </c>
      <c r="K171" s="134" t="s">
        <v>21</v>
      </c>
      <c r="L171" s="33"/>
      <c r="M171" s="139" t="s">
        <v>21</v>
      </c>
      <c r="N171" s="140" t="s">
        <v>44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866</v>
      </c>
      <c r="AT171" s="143" t="s">
        <v>208</v>
      </c>
      <c r="AU171" s="143" t="s">
        <v>80</v>
      </c>
      <c r="AY171" s="18" t="s">
        <v>206</v>
      </c>
      <c r="BE171" s="144">
        <f>IF(N171="základní",J171,0)</f>
        <v>3952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80</v>
      </c>
      <c r="BK171" s="144">
        <f>ROUND(I171*H171,2)</f>
        <v>3952</v>
      </c>
      <c r="BL171" s="18" t="s">
        <v>866</v>
      </c>
      <c r="BM171" s="143" t="s">
        <v>549</v>
      </c>
    </row>
    <row r="172" spans="2:65" s="12" customFormat="1" x14ac:dyDescent="0.2">
      <c r="B172" s="151"/>
      <c r="D172" s="149" t="s">
        <v>219</v>
      </c>
      <c r="E172" s="152" t="s">
        <v>21</v>
      </c>
      <c r="F172" s="153" t="s">
        <v>2088</v>
      </c>
      <c r="H172" s="152" t="s">
        <v>21</v>
      </c>
      <c r="I172" s="154"/>
      <c r="L172" s="151"/>
      <c r="M172" s="155"/>
      <c r="T172" s="156"/>
      <c r="AT172" s="152" t="s">
        <v>219</v>
      </c>
      <c r="AU172" s="152" t="s">
        <v>80</v>
      </c>
      <c r="AV172" s="12" t="s">
        <v>80</v>
      </c>
      <c r="AW172" s="12" t="s">
        <v>34</v>
      </c>
      <c r="AX172" s="12" t="s">
        <v>73</v>
      </c>
      <c r="AY172" s="152" t="s">
        <v>206</v>
      </c>
    </row>
    <row r="173" spans="2:65" s="13" customFormat="1" x14ac:dyDescent="0.2">
      <c r="B173" s="157"/>
      <c r="D173" s="149" t="s">
        <v>219</v>
      </c>
      <c r="E173" s="158" t="s">
        <v>21</v>
      </c>
      <c r="F173" s="159" t="s">
        <v>82</v>
      </c>
      <c r="H173" s="160">
        <v>2</v>
      </c>
      <c r="I173" s="161"/>
      <c r="L173" s="157"/>
      <c r="M173" s="162"/>
      <c r="T173" s="163"/>
      <c r="AT173" s="158" t="s">
        <v>219</v>
      </c>
      <c r="AU173" s="158" t="s">
        <v>80</v>
      </c>
      <c r="AV173" s="13" t="s">
        <v>82</v>
      </c>
      <c r="AW173" s="13" t="s">
        <v>34</v>
      </c>
      <c r="AX173" s="13" t="s">
        <v>73</v>
      </c>
      <c r="AY173" s="158" t="s">
        <v>206</v>
      </c>
    </row>
    <row r="174" spans="2:65" s="14" customFormat="1" x14ac:dyDescent="0.2">
      <c r="B174" s="164"/>
      <c r="D174" s="149" t="s">
        <v>219</v>
      </c>
      <c r="E174" s="165" t="s">
        <v>21</v>
      </c>
      <c r="F174" s="166" t="s">
        <v>236</v>
      </c>
      <c r="H174" s="167">
        <v>2</v>
      </c>
      <c r="I174" s="168"/>
      <c r="L174" s="164"/>
      <c r="M174" s="169"/>
      <c r="T174" s="170"/>
      <c r="AT174" s="165" t="s">
        <v>219</v>
      </c>
      <c r="AU174" s="165" t="s">
        <v>80</v>
      </c>
      <c r="AV174" s="14" t="s">
        <v>213</v>
      </c>
      <c r="AW174" s="14" t="s">
        <v>34</v>
      </c>
      <c r="AX174" s="14" t="s">
        <v>80</v>
      </c>
      <c r="AY174" s="165" t="s">
        <v>206</v>
      </c>
    </row>
    <row r="175" spans="2:65" s="1" customFormat="1" ht="16.5" customHeight="1" x14ac:dyDescent="0.2">
      <c r="B175" s="33"/>
      <c r="C175" s="132" t="s">
        <v>681</v>
      </c>
      <c r="D175" s="132" t="s">
        <v>208</v>
      </c>
      <c r="E175" s="133" t="s">
        <v>2125</v>
      </c>
      <c r="F175" s="134" t="s">
        <v>2126</v>
      </c>
      <c r="G175" s="135" t="s">
        <v>840</v>
      </c>
      <c r="H175" s="136">
        <v>2</v>
      </c>
      <c r="I175" s="137">
        <v>842.4</v>
      </c>
      <c r="J175" s="138">
        <f>ROUND(I175*H175,2)</f>
        <v>1684.8</v>
      </c>
      <c r="K175" s="134" t="s">
        <v>21</v>
      </c>
      <c r="L175" s="33"/>
      <c r="M175" s="139" t="s">
        <v>21</v>
      </c>
      <c r="N175" s="140" t="s">
        <v>44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866</v>
      </c>
      <c r="AT175" s="143" t="s">
        <v>208</v>
      </c>
      <c r="AU175" s="143" t="s">
        <v>80</v>
      </c>
      <c r="AY175" s="18" t="s">
        <v>206</v>
      </c>
      <c r="BE175" s="144">
        <f>IF(N175="základní",J175,0)</f>
        <v>1684.8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1684.8</v>
      </c>
      <c r="BL175" s="18" t="s">
        <v>866</v>
      </c>
      <c r="BM175" s="143" t="s">
        <v>542</v>
      </c>
    </row>
    <row r="176" spans="2:65" s="12" customFormat="1" x14ac:dyDescent="0.2">
      <c r="B176" s="151"/>
      <c r="D176" s="149" t="s">
        <v>219</v>
      </c>
      <c r="E176" s="152" t="s">
        <v>21</v>
      </c>
      <c r="F176" s="153" t="s">
        <v>2088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80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 x14ac:dyDescent="0.2">
      <c r="B177" s="157"/>
      <c r="D177" s="149" t="s">
        <v>219</v>
      </c>
      <c r="E177" s="158" t="s">
        <v>21</v>
      </c>
      <c r="F177" s="159" t="s">
        <v>82</v>
      </c>
      <c r="H177" s="160">
        <v>2</v>
      </c>
      <c r="I177" s="161"/>
      <c r="L177" s="157"/>
      <c r="M177" s="162"/>
      <c r="T177" s="163"/>
      <c r="AT177" s="158" t="s">
        <v>219</v>
      </c>
      <c r="AU177" s="158" t="s">
        <v>80</v>
      </c>
      <c r="AV177" s="13" t="s">
        <v>82</v>
      </c>
      <c r="AW177" s="13" t="s">
        <v>34</v>
      </c>
      <c r="AX177" s="13" t="s">
        <v>73</v>
      </c>
      <c r="AY177" s="158" t="s">
        <v>206</v>
      </c>
    </row>
    <row r="178" spans="2:65" s="14" customFormat="1" x14ac:dyDescent="0.2">
      <c r="B178" s="164"/>
      <c r="D178" s="149" t="s">
        <v>219</v>
      </c>
      <c r="E178" s="165" t="s">
        <v>21</v>
      </c>
      <c r="F178" s="166" t="s">
        <v>236</v>
      </c>
      <c r="H178" s="167">
        <v>2</v>
      </c>
      <c r="I178" s="168"/>
      <c r="L178" s="164"/>
      <c r="M178" s="169"/>
      <c r="T178" s="170"/>
      <c r="AT178" s="165" t="s">
        <v>219</v>
      </c>
      <c r="AU178" s="165" t="s">
        <v>80</v>
      </c>
      <c r="AV178" s="14" t="s">
        <v>213</v>
      </c>
      <c r="AW178" s="14" t="s">
        <v>34</v>
      </c>
      <c r="AX178" s="14" t="s">
        <v>80</v>
      </c>
      <c r="AY178" s="165" t="s">
        <v>206</v>
      </c>
    </row>
    <row r="179" spans="2:65" s="1" customFormat="1" ht="16.5" customHeight="1" x14ac:dyDescent="0.2">
      <c r="B179" s="33"/>
      <c r="C179" s="132" t="s">
        <v>687</v>
      </c>
      <c r="D179" s="132" t="s">
        <v>208</v>
      </c>
      <c r="E179" s="133" t="s">
        <v>2127</v>
      </c>
      <c r="F179" s="134" t="s">
        <v>2128</v>
      </c>
      <c r="G179" s="135" t="s">
        <v>375</v>
      </c>
      <c r="H179" s="136">
        <v>22</v>
      </c>
      <c r="I179" s="137">
        <v>1250</v>
      </c>
      <c r="J179" s="138">
        <f>ROUND(I179*H179,2)</f>
        <v>27500</v>
      </c>
      <c r="K179" s="134" t="s">
        <v>21</v>
      </c>
      <c r="L179" s="33"/>
      <c r="M179" s="139" t="s">
        <v>21</v>
      </c>
      <c r="N179" s="140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866</v>
      </c>
      <c r="AT179" s="143" t="s">
        <v>208</v>
      </c>
      <c r="AU179" s="143" t="s">
        <v>80</v>
      </c>
      <c r="AY179" s="18" t="s">
        <v>206</v>
      </c>
      <c r="BE179" s="144">
        <f>IF(N179="základní",J179,0)</f>
        <v>27500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27500</v>
      </c>
      <c r="BL179" s="18" t="s">
        <v>866</v>
      </c>
      <c r="BM179" s="143" t="s">
        <v>993</v>
      </c>
    </row>
    <row r="180" spans="2:65" s="12" customFormat="1" x14ac:dyDescent="0.2">
      <c r="B180" s="151"/>
      <c r="D180" s="149" t="s">
        <v>219</v>
      </c>
      <c r="E180" s="152" t="s">
        <v>21</v>
      </c>
      <c r="F180" s="153" t="s">
        <v>2088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 x14ac:dyDescent="0.2">
      <c r="B181" s="157"/>
      <c r="D181" s="149" t="s">
        <v>219</v>
      </c>
      <c r="E181" s="158" t="s">
        <v>21</v>
      </c>
      <c r="F181" s="159" t="s">
        <v>400</v>
      </c>
      <c r="H181" s="160">
        <v>22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 x14ac:dyDescent="0.2">
      <c r="B182" s="164"/>
      <c r="D182" s="149" t="s">
        <v>219</v>
      </c>
      <c r="E182" s="165" t="s">
        <v>21</v>
      </c>
      <c r="F182" s="166" t="s">
        <v>236</v>
      </c>
      <c r="H182" s="167">
        <v>22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16.5" customHeight="1" x14ac:dyDescent="0.2">
      <c r="B183" s="33"/>
      <c r="C183" s="132" t="s">
        <v>693</v>
      </c>
      <c r="D183" s="132" t="s">
        <v>208</v>
      </c>
      <c r="E183" s="133" t="s">
        <v>2194</v>
      </c>
      <c r="F183" s="134" t="s">
        <v>2195</v>
      </c>
      <c r="G183" s="135" t="s">
        <v>375</v>
      </c>
      <c r="H183" s="136">
        <v>175</v>
      </c>
      <c r="I183" s="137">
        <v>160</v>
      </c>
      <c r="J183" s="138">
        <f>ROUND(I183*H183,2)</f>
        <v>28000</v>
      </c>
      <c r="K183" s="134" t="s">
        <v>21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866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28000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28000</v>
      </c>
      <c r="BL183" s="18" t="s">
        <v>866</v>
      </c>
      <c r="BM183" s="143" t="s">
        <v>996</v>
      </c>
    </row>
    <row r="184" spans="2:65" s="12" customFormat="1" x14ac:dyDescent="0.2">
      <c r="B184" s="151"/>
      <c r="D184" s="149" t="s">
        <v>219</v>
      </c>
      <c r="E184" s="152" t="s">
        <v>21</v>
      </c>
      <c r="F184" s="153" t="s">
        <v>2088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 x14ac:dyDescent="0.2">
      <c r="B185" s="157"/>
      <c r="D185" s="149" t="s">
        <v>219</v>
      </c>
      <c r="E185" s="158" t="s">
        <v>21</v>
      </c>
      <c r="F185" s="159" t="s">
        <v>2132</v>
      </c>
      <c r="H185" s="160">
        <v>175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 x14ac:dyDescent="0.2">
      <c r="B186" s="164"/>
      <c r="D186" s="149" t="s">
        <v>219</v>
      </c>
      <c r="E186" s="165" t="s">
        <v>21</v>
      </c>
      <c r="F186" s="166" t="s">
        <v>236</v>
      </c>
      <c r="H186" s="167">
        <v>175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" customFormat="1" ht="16.5" customHeight="1" x14ac:dyDescent="0.2">
      <c r="B187" s="33"/>
      <c r="C187" s="132" t="s">
        <v>699</v>
      </c>
      <c r="D187" s="132" t="s">
        <v>208</v>
      </c>
      <c r="E187" s="133" t="s">
        <v>2233</v>
      </c>
      <c r="F187" s="134" t="s">
        <v>2234</v>
      </c>
      <c r="G187" s="135" t="s">
        <v>375</v>
      </c>
      <c r="H187" s="136">
        <v>175</v>
      </c>
      <c r="I187" s="137">
        <v>50</v>
      </c>
      <c r="J187" s="138">
        <f>ROUND(I187*H187,2)</f>
        <v>8750</v>
      </c>
      <c r="K187" s="134" t="s">
        <v>21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866</v>
      </c>
      <c r="AT187" s="143" t="s">
        <v>208</v>
      </c>
      <c r="AU187" s="143" t="s">
        <v>80</v>
      </c>
      <c r="AY187" s="18" t="s">
        <v>206</v>
      </c>
      <c r="BE187" s="144">
        <f>IF(N187="základní",J187,0)</f>
        <v>8750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8750</v>
      </c>
      <c r="BL187" s="18" t="s">
        <v>866</v>
      </c>
      <c r="BM187" s="143" t="s">
        <v>999</v>
      </c>
    </row>
    <row r="188" spans="2:65" s="12" customFormat="1" x14ac:dyDescent="0.2">
      <c r="B188" s="151"/>
      <c r="D188" s="149" t="s">
        <v>219</v>
      </c>
      <c r="E188" s="152" t="s">
        <v>21</v>
      </c>
      <c r="F188" s="153" t="s">
        <v>2088</v>
      </c>
      <c r="H188" s="152" t="s">
        <v>21</v>
      </c>
      <c r="I188" s="154"/>
      <c r="L188" s="151"/>
      <c r="M188" s="155"/>
      <c r="T188" s="156"/>
      <c r="AT188" s="152" t="s">
        <v>219</v>
      </c>
      <c r="AU188" s="152" t="s">
        <v>80</v>
      </c>
      <c r="AV188" s="12" t="s">
        <v>80</v>
      </c>
      <c r="AW188" s="12" t="s">
        <v>34</v>
      </c>
      <c r="AX188" s="12" t="s">
        <v>73</v>
      </c>
      <c r="AY188" s="152" t="s">
        <v>206</v>
      </c>
    </row>
    <row r="189" spans="2:65" s="13" customFormat="1" x14ac:dyDescent="0.2">
      <c r="B189" s="157"/>
      <c r="D189" s="149" t="s">
        <v>219</v>
      </c>
      <c r="E189" s="158" t="s">
        <v>21</v>
      </c>
      <c r="F189" s="159" t="s">
        <v>2132</v>
      </c>
      <c r="H189" s="160">
        <v>175</v>
      </c>
      <c r="I189" s="161"/>
      <c r="L189" s="157"/>
      <c r="M189" s="162"/>
      <c r="T189" s="163"/>
      <c r="AT189" s="158" t="s">
        <v>219</v>
      </c>
      <c r="AU189" s="158" t="s">
        <v>80</v>
      </c>
      <c r="AV189" s="13" t="s">
        <v>82</v>
      </c>
      <c r="AW189" s="13" t="s">
        <v>34</v>
      </c>
      <c r="AX189" s="13" t="s">
        <v>73</v>
      </c>
      <c r="AY189" s="158" t="s">
        <v>206</v>
      </c>
    </row>
    <row r="190" spans="2:65" s="14" customFormat="1" x14ac:dyDescent="0.2">
      <c r="B190" s="164"/>
      <c r="D190" s="149" t="s">
        <v>219</v>
      </c>
      <c r="E190" s="165" t="s">
        <v>21</v>
      </c>
      <c r="F190" s="166" t="s">
        <v>236</v>
      </c>
      <c r="H190" s="167">
        <v>175</v>
      </c>
      <c r="I190" s="168"/>
      <c r="L190" s="164"/>
      <c r="M190" s="169"/>
      <c r="T190" s="170"/>
      <c r="AT190" s="165" t="s">
        <v>219</v>
      </c>
      <c r="AU190" s="165" t="s">
        <v>80</v>
      </c>
      <c r="AV190" s="14" t="s">
        <v>213</v>
      </c>
      <c r="AW190" s="14" t="s">
        <v>34</v>
      </c>
      <c r="AX190" s="14" t="s">
        <v>80</v>
      </c>
      <c r="AY190" s="165" t="s">
        <v>206</v>
      </c>
    </row>
    <row r="191" spans="2:65" s="1" customFormat="1" ht="16.5" customHeight="1" x14ac:dyDescent="0.2">
      <c r="B191" s="33"/>
      <c r="C191" s="132" t="s">
        <v>706</v>
      </c>
      <c r="D191" s="132" t="s">
        <v>208</v>
      </c>
      <c r="E191" s="133" t="s">
        <v>2198</v>
      </c>
      <c r="F191" s="134" t="s">
        <v>2199</v>
      </c>
      <c r="G191" s="135" t="s">
        <v>375</v>
      </c>
      <c r="H191" s="136">
        <v>175</v>
      </c>
      <c r="I191" s="137">
        <v>50</v>
      </c>
      <c r="J191" s="138">
        <f>ROUND(I191*H191,2)</f>
        <v>8750</v>
      </c>
      <c r="K191" s="134" t="s">
        <v>21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866</v>
      </c>
      <c r="AT191" s="143" t="s">
        <v>208</v>
      </c>
      <c r="AU191" s="143" t="s">
        <v>80</v>
      </c>
      <c r="AY191" s="18" t="s">
        <v>206</v>
      </c>
      <c r="BE191" s="144">
        <f>IF(N191="základní",J191,0)</f>
        <v>8750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8750</v>
      </c>
      <c r="BL191" s="18" t="s">
        <v>866</v>
      </c>
      <c r="BM191" s="143" t="s">
        <v>1002</v>
      </c>
    </row>
    <row r="192" spans="2:65" s="12" customFormat="1" x14ac:dyDescent="0.2">
      <c r="B192" s="151"/>
      <c r="D192" s="149" t="s">
        <v>219</v>
      </c>
      <c r="E192" s="152" t="s">
        <v>21</v>
      </c>
      <c r="F192" s="153" t="s">
        <v>2088</v>
      </c>
      <c r="H192" s="152" t="s">
        <v>21</v>
      </c>
      <c r="I192" s="154"/>
      <c r="L192" s="151"/>
      <c r="M192" s="155"/>
      <c r="T192" s="156"/>
      <c r="AT192" s="152" t="s">
        <v>219</v>
      </c>
      <c r="AU192" s="152" t="s">
        <v>80</v>
      </c>
      <c r="AV192" s="12" t="s">
        <v>80</v>
      </c>
      <c r="AW192" s="12" t="s">
        <v>34</v>
      </c>
      <c r="AX192" s="12" t="s">
        <v>73</v>
      </c>
      <c r="AY192" s="152" t="s">
        <v>206</v>
      </c>
    </row>
    <row r="193" spans="2:65" s="13" customFormat="1" x14ac:dyDescent="0.2">
      <c r="B193" s="157"/>
      <c r="D193" s="149" t="s">
        <v>219</v>
      </c>
      <c r="E193" s="158" t="s">
        <v>21</v>
      </c>
      <c r="F193" s="159" t="s">
        <v>2132</v>
      </c>
      <c r="H193" s="160">
        <v>175</v>
      </c>
      <c r="I193" s="161"/>
      <c r="L193" s="157"/>
      <c r="M193" s="162"/>
      <c r="T193" s="163"/>
      <c r="AT193" s="158" t="s">
        <v>219</v>
      </c>
      <c r="AU193" s="158" t="s">
        <v>80</v>
      </c>
      <c r="AV193" s="13" t="s">
        <v>82</v>
      </c>
      <c r="AW193" s="13" t="s">
        <v>34</v>
      </c>
      <c r="AX193" s="13" t="s">
        <v>73</v>
      </c>
      <c r="AY193" s="158" t="s">
        <v>206</v>
      </c>
    </row>
    <row r="194" spans="2:65" s="14" customFormat="1" x14ac:dyDescent="0.2">
      <c r="B194" s="164"/>
      <c r="D194" s="149" t="s">
        <v>219</v>
      </c>
      <c r="E194" s="165" t="s">
        <v>21</v>
      </c>
      <c r="F194" s="166" t="s">
        <v>236</v>
      </c>
      <c r="H194" s="167">
        <v>175</v>
      </c>
      <c r="I194" s="168"/>
      <c r="L194" s="164"/>
      <c r="M194" s="169"/>
      <c r="T194" s="170"/>
      <c r="AT194" s="165" t="s">
        <v>219</v>
      </c>
      <c r="AU194" s="165" t="s">
        <v>80</v>
      </c>
      <c r="AV194" s="14" t="s">
        <v>213</v>
      </c>
      <c r="AW194" s="14" t="s">
        <v>34</v>
      </c>
      <c r="AX194" s="14" t="s">
        <v>80</v>
      </c>
      <c r="AY194" s="165" t="s">
        <v>206</v>
      </c>
    </row>
    <row r="195" spans="2:65" s="1" customFormat="1" ht="16.5" customHeight="1" x14ac:dyDescent="0.2">
      <c r="B195" s="33"/>
      <c r="C195" s="132" t="s">
        <v>713</v>
      </c>
      <c r="D195" s="132" t="s">
        <v>208</v>
      </c>
      <c r="E195" s="133" t="s">
        <v>2200</v>
      </c>
      <c r="F195" s="134" t="s">
        <v>2201</v>
      </c>
      <c r="G195" s="135" t="s">
        <v>375</v>
      </c>
      <c r="H195" s="136">
        <v>175</v>
      </c>
      <c r="I195" s="137">
        <v>25</v>
      </c>
      <c r="J195" s="138">
        <f>ROUND(I195*H195,2)</f>
        <v>4375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866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4375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4375</v>
      </c>
      <c r="BL195" s="18" t="s">
        <v>866</v>
      </c>
      <c r="BM195" s="143" t="s">
        <v>1005</v>
      </c>
    </row>
    <row r="196" spans="2:65" s="12" customFormat="1" x14ac:dyDescent="0.2">
      <c r="B196" s="151"/>
      <c r="D196" s="149" t="s">
        <v>219</v>
      </c>
      <c r="E196" s="152" t="s">
        <v>21</v>
      </c>
      <c r="F196" s="153" t="s">
        <v>2088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 x14ac:dyDescent="0.2">
      <c r="B197" s="157"/>
      <c r="D197" s="149" t="s">
        <v>219</v>
      </c>
      <c r="E197" s="158" t="s">
        <v>21</v>
      </c>
      <c r="F197" s="159" t="s">
        <v>2132</v>
      </c>
      <c r="H197" s="160">
        <v>175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 x14ac:dyDescent="0.2">
      <c r="B198" s="164"/>
      <c r="D198" s="149" t="s">
        <v>219</v>
      </c>
      <c r="E198" s="165" t="s">
        <v>21</v>
      </c>
      <c r="F198" s="166" t="s">
        <v>236</v>
      </c>
      <c r="H198" s="167">
        <v>175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16.5" customHeight="1" x14ac:dyDescent="0.2">
      <c r="B199" s="33"/>
      <c r="C199" s="132" t="s">
        <v>720</v>
      </c>
      <c r="D199" s="132" t="s">
        <v>208</v>
      </c>
      <c r="E199" s="133" t="s">
        <v>2139</v>
      </c>
      <c r="F199" s="134" t="s">
        <v>2140</v>
      </c>
      <c r="G199" s="135" t="s">
        <v>375</v>
      </c>
      <c r="H199" s="136">
        <v>175</v>
      </c>
      <c r="I199" s="137">
        <v>6.24</v>
      </c>
      <c r="J199" s="138">
        <f>ROUND(I199*H199,2)</f>
        <v>1092</v>
      </c>
      <c r="K199" s="134" t="s">
        <v>21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866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1092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1092</v>
      </c>
      <c r="BL199" s="18" t="s">
        <v>866</v>
      </c>
      <c r="BM199" s="143" t="s">
        <v>1008</v>
      </c>
    </row>
    <row r="200" spans="2:65" s="1" customFormat="1" ht="16.5" customHeight="1" x14ac:dyDescent="0.2">
      <c r="B200" s="33"/>
      <c r="C200" s="178" t="s">
        <v>380</v>
      </c>
      <c r="D200" s="178" t="s">
        <v>437</v>
      </c>
      <c r="E200" s="179" t="s">
        <v>2141</v>
      </c>
      <c r="F200" s="180" t="s">
        <v>2142</v>
      </c>
      <c r="G200" s="181" t="s">
        <v>375</v>
      </c>
      <c r="H200" s="182">
        <v>175</v>
      </c>
      <c r="I200" s="183">
        <v>3.04</v>
      </c>
      <c r="J200" s="184">
        <f>ROUND(I200*H200,2)</f>
        <v>532</v>
      </c>
      <c r="K200" s="180" t="s">
        <v>21</v>
      </c>
      <c r="L200" s="185"/>
      <c r="M200" s="186" t="s">
        <v>21</v>
      </c>
      <c r="N200" s="187" t="s">
        <v>44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1657</v>
      </c>
      <c r="AT200" s="143" t="s">
        <v>437</v>
      </c>
      <c r="AU200" s="143" t="s">
        <v>80</v>
      </c>
      <c r="AY200" s="18" t="s">
        <v>206</v>
      </c>
      <c r="BE200" s="144">
        <f>IF(N200="základní",J200,0)</f>
        <v>532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532</v>
      </c>
      <c r="BL200" s="18" t="s">
        <v>866</v>
      </c>
      <c r="BM200" s="143" t="s">
        <v>1011</v>
      </c>
    </row>
    <row r="201" spans="2:65" s="12" customFormat="1" x14ac:dyDescent="0.2">
      <c r="B201" s="151"/>
      <c r="D201" s="149" t="s">
        <v>219</v>
      </c>
      <c r="E201" s="152" t="s">
        <v>21</v>
      </c>
      <c r="F201" s="153" t="s">
        <v>2088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 x14ac:dyDescent="0.2">
      <c r="B202" s="157"/>
      <c r="D202" s="149" t="s">
        <v>219</v>
      </c>
      <c r="E202" s="158" t="s">
        <v>21</v>
      </c>
      <c r="F202" s="159" t="s">
        <v>2132</v>
      </c>
      <c r="H202" s="160">
        <v>175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 x14ac:dyDescent="0.2">
      <c r="B203" s="164"/>
      <c r="D203" s="149" t="s">
        <v>219</v>
      </c>
      <c r="E203" s="165" t="s">
        <v>21</v>
      </c>
      <c r="F203" s="166" t="s">
        <v>236</v>
      </c>
      <c r="H203" s="167">
        <v>175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" customFormat="1" ht="24.2" customHeight="1" x14ac:dyDescent="0.2">
      <c r="B204" s="33"/>
      <c r="C204" s="132" t="s">
        <v>730</v>
      </c>
      <c r="D204" s="132" t="s">
        <v>208</v>
      </c>
      <c r="E204" s="133" t="s">
        <v>2318</v>
      </c>
      <c r="F204" s="134" t="s">
        <v>2150</v>
      </c>
      <c r="G204" s="135" t="s">
        <v>2085</v>
      </c>
      <c r="H204" s="136">
        <v>1</v>
      </c>
      <c r="I204" s="137">
        <v>1456</v>
      </c>
      <c r="J204" s="138">
        <f>ROUND(I204*H204,2)</f>
        <v>1456</v>
      </c>
      <c r="K204" s="134" t="s">
        <v>21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866</v>
      </c>
      <c r="AT204" s="143" t="s">
        <v>208</v>
      </c>
      <c r="AU204" s="143" t="s">
        <v>80</v>
      </c>
      <c r="AY204" s="18" t="s">
        <v>206</v>
      </c>
      <c r="BE204" s="144">
        <f>IF(N204="základní",J204,0)</f>
        <v>1456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1456</v>
      </c>
      <c r="BL204" s="18" t="s">
        <v>866</v>
      </c>
      <c r="BM204" s="143" t="s">
        <v>1014</v>
      </c>
    </row>
    <row r="205" spans="2:65" s="1" customFormat="1" ht="24.2" customHeight="1" x14ac:dyDescent="0.2">
      <c r="B205" s="33"/>
      <c r="C205" s="178" t="s">
        <v>736</v>
      </c>
      <c r="D205" s="178" t="s">
        <v>437</v>
      </c>
      <c r="E205" s="179" t="s">
        <v>2319</v>
      </c>
      <c r="F205" s="180" t="s">
        <v>2152</v>
      </c>
      <c r="G205" s="181" t="s">
        <v>2085</v>
      </c>
      <c r="H205" s="182">
        <v>1</v>
      </c>
      <c r="I205" s="183">
        <v>1144</v>
      </c>
      <c r="J205" s="184">
        <f>ROUND(I205*H205,2)</f>
        <v>1144</v>
      </c>
      <c r="K205" s="180" t="s">
        <v>21</v>
      </c>
      <c r="L205" s="185"/>
      <c r="M205" s="186" t="s">
        <v>21</v>
      </c>
      <c r="N205" s="187" t="s">
        <v>44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1657</v>
      </c>
      <c r="AT205" s="143" t="s">
        <v>437</v>
      </c>
      <c r="AU205" s="143" t="s">
        <v>80</v>
      </c>
      <c r="AY205" s="18" t="s">
        <v>206</v>
      </c>
      <c r="BE205" s="144">
        <f>IF(N205="základní",J205,0)</f>
        <v>1144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1144</v>
      </c>
      <c r="BL205" s="18" t="s">
        <v>866</v>
      </c>
      <c r="BM205" s="143" t="s">
        <v>1017</v>
      </c>
    </row>
    <row r="206" spans="2:65" s="12" customFormat="1" x14ac:dyDescent="0.2">
      <c r="B206" s="151"/>
      <c r="D206" s="149" t="s">
        <v>219</v>
      </c>
      <c r="E206" s="152" t="s">
        <v>21</v>
      </c>
      <c r="F206" s="153" t="s">
        <v>2088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 x14ac:dyDescent="0.2">
      <c r="B207" s="157"/>
      <c r="D207" s="149" t="s">
        <v>219</v>
      </c>
      <c r="E207" s="158" t="s">
        <v>21</v>
      </c>
      <c r="F207" s="159" t="s">
        <v>80</v>
      </c>
      <c r="H207" s="160">
        <v>1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4" customFormat="1" x14ac:dyDescent="0.2">
      <c r="B208" s="164"/>
      <c r="D208" s="149" t="s">
        <v>219</v>
      </c>
      <c r="E208" s="165" t="s">
        <v>21</v>
      </c>
      <c r="F208" s="166" t="s">
        <v>236</v>
      </c>
      <c r="H208" s="167">
        <v>1</v>
      </c>
      <c r="I208" s="168"/>
      <c r="L208" s="164"/>
      <c r="M208" s="169"/>
      <c r="T208" s="170"/>
      <c r="AT208" s="165" t="s">
        <v>219</v>
      </c>
      <c r="AU208" s="165" t="s">
        <v>80</v>
      </c>
      <c r="AV208" s="14" t="s">
        <v>213</v>
      </c>
      <c r="AW208" s="14" t="s">
        <v>34</v>
      </c>
      <c r="AX208" s="14" t="s">
        <v>80</v>
      </c>
      <c r="AY208" s="165" t="s">
        <v>206</v>
      </c>
    </row>
    <row r="209" spans="2:65" s="1" customFormat="1" ht="21.75" customHeight="1" x14ac:dyDescent="0.2">
      <c r="B209" s="33"/>
      <c r="C209" s="178" t="s">
        <v>741</v>
      </c>
      <c r="D209" s="178" t="s">
        <v>437</v>
      </c>
      <c r="E209" s="179" t="s">
        <v>2320</v>
      </c>
      <c r="F209" s="180" t="s">
        <v>2206</v>
      </c>
      <c r="G209" s="181" t="s">
        <v>2085</v>
      </c>
      <c r="H209" s="182">
        <v>1</v>
      </c>
      <c r="I209" s="183">
        <v>2912</v>
      </c>
      <c r="J209" s="184">
        <f>ROUND(I209*H209,2)</f>
        <v>2912</v>
      </c>
      <c r="K209" s="180" t="s">
        <v>21</v>
      </c>
      <c r="L209" s="185"/>
      <c r="M209" s="186" t="s">
        <v>21</v>
      </c>
      <c r="N209" s="187" t="s">
        <v>44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1657</v>
      </c>
      <c r="AT209" s="143" t="s">
        <v>437</v>
      </c>
      <c r="AU209" s="143" t="s">
        <v>80</v>
      </c>
      <c r="AY209" s="18" t="s">
        <v>206</v>
      </c>
      <c r="BE209" s="144">
        <f>IF(N209="základní",J209,0)</f>
        <v>2912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2912</v>
      </c>
      <c r="BL209" s="18" t="s">
        <v>866</v>
      </c>
      <c r="BM209" s="143" t="s">
        <v>1020</v>
      </c>
    </row>
    <row r="210" spans="2:65" s="12" customFormat="1" x14ac:dyDescent="0.2">
      <c r="B210" s="151"/>
      <c r="D210" s="149" t="s">
        <v>219</v>
      </c>
      <c r="E210" s="152" t="s">
        <v>21</v>
      </c>
      <c r="F210" s="153" t="s">
        <v>2088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80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3" customFormat="1" x14ac:dyDescent="0.2">
      <c r="B211" s="157"/>
      <c r="D211" s="149" t="s">
        <v>219</v>
      </c>
      <c r="E211" s="158" t="s">
        <v>21</v>
      </c>
      <c r="F211" s="159" t="s">
        <v>80</v>
      </c>
      <c r="H211" s="160">
        <v>1</v>
      </c>
      <c r="I211" s="161"/>
      <c r="L211" s="157"/>
      <c r="M211" s="162"/>
      <c r="T211" s="163"/>
      <c r="AT211" s="158" t="s">
        <v>219</v>
      </c>
      <c r="AU211" s="158" t="s">
        <v>80</v>
      </c>
      <c r="AV211" s="13" t="s">
        <v>82</v>
      </c>
      <c r="AW211" s="13" t="s">
        <v>34</v>
      </c>
      <c r="AX211" s="13" t="s">
        <v>73</v>
      </c>
      <c r="AY211" s="158" t="s">
        <v>206</v>
      </c>
    </row>
    <row r="212" spans="2:65" s="14" customFormat="1" x14ac:dyDescent="0.2">
      <c r="B212" s="164"/>
      <c r="D212" s="149" t="s">
        <v>219</v>
      </c>
      <c r="E212" s="165" t="s">
        <v>21</v>
      </c>
      <c r="F212" s="166" t="s">
        <v>236</v>
      </c>
      <c r="H212" s="167">
        <v>1</v>
      </c>
      <c r="I212" s="168"/>
      <c r="L212" s="164"/>
      <c r="M212" s="169"/>
      <c r="T212" s="170"/>
      <c r="AT212" s="165" t="s">
        <v>219</v>
      </c>
      <c r="AU212" s="165" t="s">
        <v>80</v>
      </c>
      <c r="AV212" s="14" t="s">
        <v>213</v>
      </c>
      <c r="AW212" s="14" t="s">
        <v>34</v>
      </c>
      <c r="AX212" s="14" t="s">
        <v>80</v>
      </c>
      <c r="AY212" s="165" t="s">
        <v>206</v>
      </c>
    </row>
    <row r="213" spans="2:65" s="1" customFormat="1" ht="16.5" customHeight="1" x14ac:dyDescent="0.2">
      <c r="B213" s="33"/>
      <c r="C213" s="132" t="s">
        <v>747</v>
      </c>
      <c r="D213" s="132" t="s">
        <v>208</v>
      </c>
      <c r="E213" s="133" t="s">
        <v>2321</v>
      </c>
      <c r="F213" s="134" t="s">
        <v>2322</v>
      </c>
      <c r="G213" s="135" t="s">
        <v>840</v>
      </c>
      <c r="H213" s="136">
        <v>16</v>
      </c>
      <c r="I213" s="137">
        <v>62.4</v>
      </c>
      <c r="J213" s="138">
        <f>ROUND(I213*H213,2)</f>
        <v>998.4</v>
      </c>
      <c r="K213" s="134" t="s">
        <v>21</v>
      </c>
      <c r="L213" s="33"/>
      <c r="M213" s="139" t="s">
        <v>21</v>
      </c>
      <c r="N213" s="140" t="s">
        <v>44</v>
      </c>
      <c r="P213" s="141">
        <f>O213*H213</f>
        <v>0</v>
      </c>
      <c r="Q213" s="141">
        <v>0</v>
      </c>
      <c r="R213" s="141">
        <f>Q213*H213</f>
        <v>0</v>
      </c>
      <c r="S213" s="141">
        <v>0</v>
      </c>
      <c r="T213" s="142">
        <f>S213*H213</f>
        <v>0</v>
      </c>
      <c r="AR213" s="143" t="s">
        <v>866</v>
      </c>
      <c r="AT213" s="143" t="s">
        <v>208</v>
      </c>
      <c r="AU213" s="143" t="s">
        <v>80</v>
      </c>
      <c r="AY213" s="18" t="s">
        <v>206</v>
      </c>
      <c r="BE213" s="144">
        <f>IF(N213="základní",J213,0)</f>
        <v>998.4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80</v>
      </c>
      <c r="BK213" s="144">
        <f>ROUND(I213*H213,2)</f>
        <v>998.4</v>
      </c>
      <c r="BL213" s="18" t="s">
        <v>866</v>
      </c>
      <c r="BM213" s="143" t="s">
        <v>611</v>
      </c>
    </row>
    <row r="214" spans="2:65" s="12" customFormat="1" x14ac:dyDescent="0.2">
      <c r="B214" s="151"/>
      <c r="D214" s="149" t="s">
        <v>219</v>
      </c>
      <c r="E214" s="152" t="s">
        <v>21</v>
      </c>
      <c r="F214" s="153" t="s">
        <v>2088</v>
      </c>
      <c r="H214" s="152" t="s">
        <v>21</v>
      </c>
      <c r="I214" s="154"/>
      <c r="L214" s="151"/>
      <c r="M214" s="155"/>
      <c r="T214" s="156"/>
      <c r="AT214" s="152" t="s">
        <v>219</v>
      </c>
      <c r="AU214" s="152" t="s">
        <v>80</v>
      </c>
      <c r="AV214" s="12" t="s">
        <v>80</v>
      </c>
      <c r="AW214" s="12" t="s">
        <v>34</v>
      </c>
      <c r="AX214" s="12" t="s">
        <v>73</v>
      </c>
      <c r="AY214" s="152" t="s">
        <v>206</v>
      </c>
    </row>
    <row r="215" spans="2:65" s="13" customFormat="1" x14ac:dyDescent="0.2">
      <c r="B215" s="157"/>
      <c r="D215" s="149" t="s">
        <v>219</v>
      </c>
      <c r="E215" s="158" t="s">
        <v>21</v>
      </c>
      <c r="F215" s="159" t="s">
        <v>350</v>
      </c>
      <c r="H215" s="160">
        <v>16</v>
      </c>
      <c r="I215" s="161"/>
      <c r="L215" s="157"/>
      <c r="M215" s="162"/>
      <c r="T215" s="163"/>
      <c r="AT215" s="158" t="s">
        <v>219</v>
      </c>
      <c r="AU215" s="158" t="s">
        <v>80</v>
      </c>
      <c r="AV215" s="13" t="s">
        <v>82</v>
      </c>
      <c r="AW215" s="13" t="s">
        <v>34</v>
      </c>
      <c r="AX215" s="13" t="s">
        <v>73</v>
      </c>
      <c r="AY215" s="158" t="s">
        <v>206</v>
      </c>
    </row>
    <row r="216" spans="2:65" s="14" customFormat="1" x14ac:dyDescent="0.2">
      <c r="B216" s="164"/>
      <c r="D216" s="149" t="s">
        <v>219</v>
      </c>
      <c r="E216" s="165" t="s">
        <v>21</v>
      </c>
      <c r="F216" s="166" t="s">
        <v>236</v>
      </c>
      <c r="H216" s="167">
        <v>16</v>
      </c>
      <c r="I216" s="168"/>
      <c r="L216" s="164"/>
      <c r="M216" s="169"/>
      <c r="T216" s="170"/>
      <c r="AT216" s="165" t="s">
        <v>219</v>
      </c>
      <c r="AU216" s="165" t="s">
        <v>80</v>
      </c>
      <c r="AV216" s="14" t="s">
        <v>213</v>
      </c>
      <c r="AW216" s="14" t="s">
        <v>34</v>
      </c>
      <c r="AX216" s="14" t="s">
        <v>80</v>
      </c>
      <c r="AY216" s="165" t="s">
        <v>206</v>
      </c>
    </row>
    <row r="217" spans="2:65" s="1" customFormat="1" ht="16.5" customHeight="1" x14ac:dyDescent="0.2">
      <c r="B217" s="33"/>
      <c r="C217" s="132" t="s">
        <v>760</v>
      </c>
      <c r="D217" s="132" t="s">
        <v>208</v>
      </c>
      <c r="E217" s="133" t="s">
        <v>2207</v>
      </c>
      <c r="F217" s="134" t="s">
        <v>2208</v>
      </c>
      <c r="G217" s="135" t="s">
        <v>840</v>
      </c>
      <c r="H217" s="136">
        <v>24</v>
      </c>
      <c r="I217" s="137">
        <v>270.39999999999998</v>
      </c>
      <c r="J217" s="138">
        <f>ROUND(I217*H217,2)</f>
        <v>6489.6</v>
      </c>
      <c r="K217" s="134" t="s">
        <v>21</v>
      </c>
      <c r="L217" s="33"/>
      <c r="M217" s="139" t="s">
        <v>21</v>
      </c>
      <c r="N217" s="140" t="s">
        <v>44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866</v>
      </c>
      <c r="AT217" s="143" t="s">
        <v>208</v>
      </c>
      <c r="AU217" s="143" t="s">
        <v>80</v>
      </c>
      <c r="AY217" s="18" t="s">
        <v>206</v>
      </c>
      <c r="BE217" s="144">
        <f>IF(N217="základní",J217,0)</f>
        <v>6489.6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80</v>
      </c>
      <c r="BK217" s="144">
        <f>ROUND(I217*H217,2)</f>
        <v>6489.6</v>
      </c>
      <c r="BL217" s="18" t="s">
        <v>866</v>
      </c>
      <c r="BM217" s="143" t="s">
        <v>1025</v>
      </c>
    </row>
    <row r="218" spans="2:65" s="12" customFormat="1" x14ac:dyDescent="0.2">
      <c r="B218" s="151"/>
      <c r="D218" s="149" t="s">
        <v>219</v>
      </c>
      <c r="E218" s="152" t="s">
        <v>21</v>
      </c>
      <c r="F218" s="153" t="s">
        <v>2088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80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3" customFormat="1" x14ac:dyDescent="0.2">
      <c r="B219" s="157"/>
      <c r="D219" s="149" t="s">
        <v>219</v>
      </c>
      <c r="E219" s="158" t="s">
        <v>21</v>
      </c>
      <c r="F219" s="159" t="s">
        <v>415</v>
      </c>
      <c r="H219" s="160">
        <v>24</v>
      </c>
      <c r="I219" s="161"/>
      <c r="L219" s="157"/>
      <c r="M219" s="162"/>
      <c r="T219" s="163"/>
      <c r="AT219" s="158" t="s">
        <v>219</v>
      </c>
      <c r="AU219" s="158" t="s">
        <v>80</v>
      </c>
      <c r="AV219" s="13" t="s">
        <v>82</v>
      </c>
      <c r="AW219" s="13" t="s">
        <v>34</v>
      </c>
      <c r="AX219" s="13" t="s">
        <v>73</v>
      </c>
      <c r="AY219" s="158" t="s">
        <v>206</v>
      </c>
    </row>
    <row r="220" spans="2:65" s="14" customFormat="1" x14ac:dyDescent="0.2">
      <c r="B220" s="164"/>
      <c r="D220" s="149" t="s">
        <v>219</v>
      </c>
      <c r="E220" s="165" t="s">
        <v>21</v>
      </c>
      <c r="F220" s="166" t="s">
        <v>236</v>
      </c>
      <c r="H220" s="167">
        <v>24</v>
      </c>
      <c r="I220" s="168"/>
      <c r="L220" s="164"/>
      <c r="M220" s="169"/>
      <c r="T220" s="170"/>
      <c r="AT220" s="165" t="s">
        <v>219</v>
      </c>
      <c r="AU220" s="165" t="s">
        <v>80</v>
      </c>
      <c r="AV220" s="14" t="s">
        <v>213</v>
      </c>
      <c r="AW220" s="14" t="s">
        <v>34</v>
      </c>
      <c r="AX220" s="14" t="s">
        <v>80</v>
      </c>
      <c r="AY220" s="165" t="s">
        <v>206</v>
      </c>
    </row>
    <row r="221" spans="2:65" s="1" customFormat="1" ht="16.5" customHeight="1" x14ac:dyDescent="0.2">
      <c r="B221" s="33"/>
      <c r="C221" s="132" t="s">
        <v>765</v>
      </c>
      <c r="D221" s="132" t="s">
        <v>208</v>
      </c>
      <c r="E221" s="133" t="s">
        <v>2209</v>
      </c>
      <c r="F221" s="134" t="s">
        <v>2210</v>
      </c>
      <c r="G221" s="135" t="s">
        <v>840</v>
      </c>
      <c r="H221" s="136">
        <v>12</v>
      </c>
      <c r="I221" s="137">
        <v>353.6</v>
      </c>
      <c r="J221" s="138">
        <f>ROUND(I221*H221,2)</f>
        <v>4243.2</v>
      </c>
      <c r="K221" s="134" t="s">
        <v>21</v>
      </c>
      <c r="L221" s="33"/>
      <c r="M221" s="139" t="s">
        <v>21</v>
      </c>
      <c r="N221" s="140" t="s">
        <v>44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866</v>
      </c>
      <c r="AT221" s="143" t="s">
        <v>208</v>
      </c>
      <c r="AU221" s="143" t="s">
        <v>80</v>
      </c>
      <c r="AY221" s="18" t="s">
        <v>206</v>
      </c>
      <c r="BE221" s="144">
        <f>IF(N221="základní",J221,0)</f>
        <v>4243.2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80</v>
      </c>
      <c r="BK221" s="144">
        <f>ROUND(I221*H221,2)</f>
        <v>4243.2</v>
      </c>
      <c r="BL221" s="18" t="s">
        <v>866</v>
      </c>
      <c r="BM221" s="143" t="s">
        <v>1028</v>
      </c>
    </row>
    <row r="222" spans="2:65" s="12" customFormat="1" x14ac:dyDescent="0.2">
      <c r="B222" s="151"/>
      <c r="D222" s="149" t="s">
        <v>219</v>
      </c>
      <c r="E222" s="152" t="s">
        <v>21</v>
      </c>
      <c r="F222" s="153" t="s">
        <v>2088</v>
      </c>
      <c r="H222" s="152" t="s">
        <v>21</v>
      </c>
      <c r="I222" s="154"/>
      <c r="L222" s="151"/>
      <c r="M222" s="155"/>
      <c r="T222" s="156"/>
      <c r="AT222" s="152" t="s">
        <v>219</v>
      </c>
      <c r="AU222" s="152" t="s">
        <v>80</v>
      </c>
      <c r="AV222" s="12" t="s">
        <v>80</v>
      </c>
      <c r="AW222" s="12" t="s">
        <v>34</v>
      </c>
      <c r="AX222" s="12" t="s">
        <v>73</v>
      </c>
      <c r="AY222" s="152" t="s">
        <v>206</v>
      </c>
    </row>
    <row r="223" spans="2:65" s="13" customFormat="1" x14ac:dyDescent="0.2">
      <c r="B223" s="157"/>
      <c r="D223" s="149" t="s">
        <v>219</v>
      </c>
      <c r="E223" s="158" t="s">
        <v>21</v>
      </c>
      <c r="F223" s="159" t="s">
        <v>8</v>
      </c>
      <c r="H223" s="160">
        <v>12</v>
      </c>
      <c r="I223" s="161"/>
      <c r="L223" s="157"/>
      <c r="M223" s="162"/>
      <c r="T223" s="163"/>
      <c r="AT223" s="158" t="s">
        <v>219</v>
      </c>
      <c r="AU223" s="158" t="s">
        <v>80</v>
      </c>
      <c r="AV223" s="13" t="s">
        <v>82</v>
      </c>
      <c r="AW223" s="13" t="s">
        <v>34</v>
      </c>
      <c r="AX223" s="13" t="s">
        <v>73</v>
      </c>
      <c r="AY223" s="158" t="s">
        <v>206</v>
      </c>
    </row>
    <row r="224" spans="2:65" s="14" customFormat="1" x14ac:dyDescent="0.2">
      <c r="B224" s="164"/>
      <c r="D224" s="149" t="s">
        <v>219</v>
      </c>
      <c r="E224" s="165" t="s">
        <v>21</v>
      </c>
      <c r="F224" s="166" t="s">
        <v>236</v>
      </c>
      <c r="H224" s="167">
        <v>12</v>
      </c>
      <c r="I224" s="168"/>
      <c r="L224" s="164"/>
      <c r="M224" s="169"/>
      <c r="T224" s="170"/>
      <c r="AT224" s="165" t="s">
        <v>219</v>
      </c>
      <c r="AU224" s="165" t="s">
        <v>80</v>
      </c>
      <c r="AV224" s="14" t="s">
        <v>213</v>
      </c>
      <c r="AW224" s="14" t="s">
        <v>34</v>
      </c>
      <c r="AX224" s="14" t="s">
        <v>80</v>
      </c>
      <c r="AY224" s="165" t="s">
        <v>206</v>
      </c>
    </row>
    <row r="225" spans="2:65" s="1" customFormat="1" ht="16.5" customHeight="1" x14ac:dyDescent="0.2">
      <c r="B225" s="33"/>
      <c r="C225" s="132" t="s">
        <v>773</v>
      </c>
      <c r="D225" s="132" t="s">
        <v>208</v>
      </c>
      <c r="E225" s="133" t="s">
        <v>2323</v>
      </c>
      <c r="F225" s="134" t="s">
        <v>2166</v>
      </c>
      <c r="G225" s="135" t="s">
        <v>2085</v>
      </c>
      <c r="H225" s="136">
        <v>1</v>
      </c>
      <c r="I225" s="137">
        <v>228.8</v>
      </c>
      <c r="J225" s="138">
        <f>ROUND(I225*H225,2)</f>
        <v>228.8</v>
      </c>
      <c r="K225" s="134" t="s">
        <v>21</v>
      </c>
      <c r="L225" s="33"/>
      <c r="M225" s="139" t="s">
        <v>21</v>
      </c>
      <c r="N225" s="140" t="s">
        <v>44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866</v>
      </c>
      <c r="AT225" s="143" t="s">
        <v>208</v>
      </c>
      <c r="AU225" s="143" t="s">
        <v>80</v>
      </c>
      <c r="AY225" s="18" t="s">
        <v>206</v>
      </c>
      <c r="BE225" s="144">
        <f>IF(N225="základní",J225,0)</f>
        <v>228.8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80</v>
      </c>
      <c r="BK225" s="144">
        <f>ROUND(I225*H225,2)</f>
        <v>228.8</v>
      </c>
      <c r="BL225" s="18" t="s">
        <v>866</v>
      </c>
      <c r="BM225" s="143" t="s">
        <v>1031</v>
      </c>
    </row>
    <row r="226" spans="2:65" s="1" customFormat="1" ht="16.5" customHeight="1" x14ac:dyDescent="0.2">
      <c r="B226" s="33"/>
      <c r="C226" s="178" t="s">
        <v>781</v>
      </c>
      <c r="D226" s="178" t="s">
        <v>437</v>
      </c>
      <c r="E226" s="179" t="s">
        <v>2324</v>
      </c>
      <c r="F226" s="180" t="s">
        <v>2168</v>
      </c>
      <c r="G226" s="181" t="s">
        <v>2085</v>
      </c>
      <c r="H226" s="182">
        <v>1</v>
      </c>
      <c r="I226" s="183">
        <v>197.6</v>
      </c>
      <c r="J226" s="184">
        <f>ROUND(I226*H226,2)</f>
        <v>197.6</v>
      </c>
      <c r="K226" s="180" t="s">
        <v>21</v>
      </c>
      <c r="L226" s="185"/>
      <c r="M226" s="186" t="s">
        <v>21</v>
      </c>
      <c r="N226" s="187" t="s">
        <v>44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1657</v>
      </c>
      <c r="AT226" s="143" t="s">
        <v>437</v>
      </c>
      <c r="AU226" s="143" t="s">
        <v>80</v>
      </c>
      <c r="AY226" s="18" t="s">
        <v>206</v>
      </c>
      <c r="BE226" s="144">
        <f>IF(N226="základní",J226,0)</f>
        <v>197.6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197.6</v>
      </c>
      <c r="BL226" s="18" t="s">
        <v>866</v>
      </c>
      <c r="BM226" s="143" t="s">
        <v>1034</v>
      </c>
    </row>
    <row r="227" spans="2:65" s="12" customFormat="1" x14ac:dyDescent="0.2">
      <c r="B227" s="151"/>
      <c r="D227" s="149" t="s">
        <v>219</v>
      </c>
      <c r="E227" s="152" t="s">
        <v>21</v>
      </c>
      <c r="F227" s="153" t="s">
        <v>2088</v>
      </c>
      <c r="H227" s="152" t="s">
        <v>21</v>
      </c>
      <c r="I227" s="154"/>
      <c r="L227" s="151"/>
      <c r="M227" s="155"/>
      <c r="T227" s="156"/>
      <c r="AT227" s="152" t="s">
        <v>219</v>
      </c>
      <c r="AU227" s="152" t="s">
        <v>80</v>
      </c>
      <c r="AV227" s="12" t="s">
        <v>80</v>
      </c>
      <c r="AW227" s="12" t="s">
        <v>34</v>
      </c>
      <c r="AX227" s="12" t="s">
        <v>73</v>
      </c>
      <c r="AY227" s="152" t="s">
        <v>206</v>
      </c>
    </row>
    <row r="228" spans="2:65" s="13" customFormat="1" x14ac:dyDescent="0.2">
      <c r="B228" s="157"/>
      <c r="D228" s="149" t="s">
        <v>219</v>
      </c>
      <c r="E228" s="158" t="s">
        <v>21</v>
      </c>
      <c r="F228" s="159" t="s">
        <v>80</v>
      </c>
      <c r="H228" s="160">
        <v>1</v>
      </c>
      <c r="I228" s="161"/>
      <c r="L228" s="157"/>
      <c r="M228" s="162"/>
      <c r="T228" s="163"/>
      <c r="AT228" s="158" t="s">
        <v>219</v>
      </c>
      <c r="AU228" s="158" t="s">
        <v>80</v>
      </c>
      <c r="AV228" s="13" t="s">
        <v>82</v>
      </c>
      <c r="AW228" s="13" t="s">
        <v>34</v>
      </c>
      <c r="AX228" s="13" t="s">
        <v>73</v>
      </c>
      <c r="AY228" s="158" t="s">
        <v>206</v>
      </c>
    </row>
    <row r="229" spans="2:65" s="14" customFormat="1" x14ac:dyDescent="0.2">
      <c r="B229" s="164"/>
      <c r="D229" s="149" t="s">
        <v>219</v>
      </c>
      <c r="E229" s="165" t="s">
        <v>21</v>
      </c>
      <c r="F229" s="166" t="s">
        <v>236</v>
      </c>
      <c r="H229" s="167">
        <v>1</v>
      </c>
      <c r="I229" s="168"/>
      <c r="L229" s="164"/>
      <c r="M229" s="169"/>
      <c r="T229" s="170"/>
      <c r="AT229" s="165" t="s">
        <v>219</v>
      </c>
      <c r="AU229" s="165" t="s">
        <v>80</v>
      </c>
      <c r="AV229" s="14" t="s">
        <v>213</v>
      </c>
      <c r="AW229" s="14" t="s">
        <v>34</v>
      </c>
      <c r="AX229" s="14" t="s">
        <v>80</v>
      </c>
      <c r="AY229" s="165" t="s">
        <v>206</v>
      </c>
    </row>
    <row r="230" spans="2:65" s="1" customFormat="1" ht="16.5" customHeight="1" x14ac:dyDescent="0.2">
      <c r="B230" s="33"/>
      <c r="C230" s="132" t="s">
        <v>787</v>
      </c>
      <c r="D230" s="132" t="s">
        <v>208</v>
      </c>
      <c r="E230" s="133" t="s">
        <v>2325</v>
      </c>
      <c r="F230" s="134" t="s">
        <v>2170</v>
      </c>
      <c r="G230" s="135" t="s">
        <v>2085</v>
      </c>
      <c r="H230" s="136">
        <v>1</v>
      </c>
      <c r="I230" s="137">
        <v>4680</v>
      </c>
      <c r="J230" s="138">
        <f>ROUND(I230*H230,2)</f>
        <v>4680</v>
      </c>
      <c r="K230" s="134" t="s">
        <v>21</v>
      </c>
      <c r="L230" s="33"/>
      <c r="M230" s="139" t="s">
        <v>21</v>
      </c>
      <c r="N230" s="140" t="s">
        <v>44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866</v>
      </c>
      <c r="AT230" s="143" t="s">
        <v>208</v>
      </c>
      <c r="AU230" s="143" t="s">
        <v>80</v>
      </c>
      <c r="AY230" s="18" t="s">
        <v>206</v>
      </c>
      <c r="BE230" s="144">
        <f>IF(N230="základní",J230,0)</f>
        <v>4680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80</v>
      </c>
      <c r="BK230" s="144">
        <f>ROUND(I230*H230,2)</f>
        <v>4680</v>
      </c>
      <c r="BL230" s="18" t="s">
        <v>866</v>
      </c>
      <c r="BM230" s="143" t="s">
        <v>1037</v>
      </c>
    </row>
    <row r="231" spans="2:65" s="12" customFormat="1" x14ac:dyDescent="0.2">
      <c r="B231" s="151"/>
      <c r="D231" s="149" t="s">
        <v>219</v>
      </c>
      <c r="E231" s="152" t="s">
        <v>21</v>
      </c>
      <c r="F231" s="153" t="s">
        <v>2088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80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3" customFormat="1" x14ac:dyDescent="0.2">
      <c r="B232" s="157"/>
      <c r="D232" s="149" t="s">
        <v>219</v>
      </c>
      <c r="E232" s="158" t="s">
        <v>21</v>
      </c>
      <c r="F232" s="159" t="s">
        <v>80</v>
      </c>
      <c r="H232" s="160">
        <v>1</v>
      </c>
      <c r="I232" s="161"/>
      <c r="L232" s="157"/>
      <c r="M232" s="162"/>
      <c r="T232" s="163"/>
      <c r="AT232" s="158" t="s">
        <v>219</v>
      </c>
      <c r="AU232" s="158" t="s">
        <v>80</v>
      </c>
      <c r="AV232" s="13" t="s">
        <v>82</v>
      </c>
      <c r="AW232" s="13" t="s">
        <v>34</v>
      </c>
      <c r="AX232" s="13" t="s">
        <v>73</v>
      </c>
      <c r="AY232" s="158" t="s">
        <v>206</v>
      </c>
    </row>
    <row r="233" spans="2:65" s="14" customFormat="1" x14ac:dyDescent="0.2">
      <c r="B233" s="164"/>
      <c r="D233" s="149" t="s">
        <v>219</v>
      </c>
      <c r="E233" s="165" t="s">
        <v>21</v>
      </c>
      <c r="F233" s="166" t="s">
        <v>236</v>
      </c>
      <c r="H233" s="167">
        <v>1</v>
      </c>
      <c r="I233" s="168"/>
      <c r="L233" s="164"/>
      <c r="M233" s="169"/>
      <c r="T233" s="170"/>
      <c r="AT233" s="165" t="s">
        <v>219</v>
      </c>
      <c r="AU233" s="165" t="s">
        <v>80</v>
      </c>
      <c r="AV233" s="14" t="s">
        <v>213</v>
      </c>
      <c r="AW233" s="14" t="s">
        <v>34</v>
      </c>
      <c r="AX233" s="14" t="s">
        <v>80</v>
      </c>
      <c r="AY233" s="165" t="s">
        <v>206</v>
      </c>
    </row>
    <row r="234" spans="2:65" s="1" customFormat="1" ht="16.5" customHeight="1" x14ac:dyDescent="0.2">
      <c r="B234" s="33"/>
      <c r="C234" s="132" t="s">
        <v>792</v>
      </c>
      <c r="D234" s="132" t="s">
        <v>208</v>
      </c>
      <c r="E234" s="133" t="s">
        <v>2326</v>
      </c>
      <c r="F234" s="134" t="s">
        <v>2172</v>
      </c>
      <c r="G234" s="135" t="s">
        <v>2085</v>
      </c>
      <c r="H234" s="136">
        <v>1</v>
      </c>
      <c r="I234" s="137">
        <v>3744</v>
      </c>
      <c r="J234" s="138">
        <f>ROUND(I234*H234,2)</f>
        <v>3744</v>
      </c>
      <c r="K234" s="134" t="s">
        <v>21</v>
      </c>
      <c r="L234" s="33"/>
      <c r="M234" s="139" t="s">
        <v>21</v>
      </c>
      <c r="N234" s="140" t="s">
        <v>44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866</v>
      </c>
      <c r="AT234" s="143" t="s">
        <v>208</v>
      </c>
      <c r="AU234" s="143" t="s">
        <v>80</v>
      </c>
      <c r="AY234" s="18" t="s">
        <v>206</v>
      </c>
      <c r="BE234" s="144">
        <f>IF(N234="základní",J234,0)</f>
        <v>3744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80</v>
      </c>
      <c r="BK234" s="144">
        <f>ROUND(I234*H234,2)</f>
        <v>3744</v>
      </c>
      <c r="BL234" s="18" t="s">
        <v>866</v>
      </c>
      <c r="BM234" s="143" t="s">
        <v>1040</v>
      </c>
    </row>
    <row r="235" spans="2:65" s="12" customFormat="1" x14ac:dyDescent="0.2">
      <c r="B235" s="151"/>
      <c r="D235" s="149" t="s">
        <v>219</v>
      </c>
      <c r="E235" s="152" t="s">
        <v>21</v>
      </c>
      <c r="F235" s="153" t="s">
        <v>2088</v>
      </c>
      <c r="H235" s="152" t="s">
        <v>21</v>
      </c>
      <c r="I235" s="154"/>
      <c r="L235" s="151"/>
      <c r="M235" s="155"/>
      <c r="T235" s="156"/>
      <c r="AT235" s="152" t="s">
        <v>219</v>
      </c>
      <c r="AU235" s="152" t="s">
        <v>80</v>
      </c>
      <c r="AV235" s="12" t="s">
        <v>80</v>
      </c>
      <c r="AW235" s="12" t="s">
        <v>34</v>
      </c>
      <c r="AX235" s="12" t="s">
        <v>73</v>
      </c>
      <c r="AY235" s="152" t="s">
        <v>206</v>
      </c>
    </row>
    <row r="236" spans="2:65" s="13" customFormat="1" x14ac:dyDescent="0.2">
      <c r="B236" s="157"/>
      <c r="D236" s="149" t="s">
        <v>219</v>
      </c>
      <c r="E236" s="158" t="s">
        <v>21</v>
      </c>
      <c r="F236" s="159" t="s">
        <v>80</v>
      </c>
      <c r="H236" s="160">
        <v>1</v>
      </c>
      <c r="I236" s="161"/>
      <c r="L236" s="157"/>
      <c r="M236" s="162"/>
      <c r="T236" s="163"/>
      <c r="AT236" s="158" t="s">
        <v>219</v>
      </c>
      <c r="AU236" s="158" t="s">
        <v>80</v>
      </c>
      <c r="AV236" s="13" t="s">
        <v>82</v>
      </c>
      <c r="AW236" s="13" t="s">
        <v>34</v>
      </c>
      <c r="AX236" s="13" t="s">
        <v>73</v>
      </c>
      <c r="AY236" s="158" t="s">
        <v>206</v>
      </c>
    </row>
    <row r="237" spans="2:65" s="14" customFormat="1" x14ac:dyDescent="0.2">
      <c r="B237" s="164"/>
      <c r="D237" s="149" t="s">
        <v>219</v>
      </c>
      <c r="E237" s="165" t="s">
        <v>21</v>
      </c>
      <c r="F237" s="166" t="s">
        <v>236</v>
      </c>
      <c r="H237" s="167">
        <v>1</v>
      </c>
      <c r="I237" s="168"/>
      <c r="L237" s="164"/>
      <c r="M237" s="169"/>
      <c r="T237" s="170"/>
      <c r="AT237" s="165" t="s">
        <v>219</v>
      </c>
      <c r="AU237" s="165" t="s">
        <v>80</v>
      </c>
      <c r="AV237" s="14" t="s">
        <v>213</v>
      </c>
      <c r="AW237" s="14" t="s">
        <v>34</v>
      </c>
      <c r="AX237" s="14" t="s">
        <v>80</v>
      </c>
      <c r="AY237" s="165" t="s">
        <v>206</v>
      </c>
    </row>
    <row r="238" spans="2:65" s="1" customFormat="1" ht="16.5" customHeight="1" x14ac:dyDescent="0.2">
      <c r="B238" s="33"/>
      <c r="C238" s="132" t="s">
        <v>799</v>
      </c>
      <c r="D238" s="132" t="s">
        <v>208</v>
      </c>
      <c r="E238" s="133" t="s">
        <v>2327</v>
      </c>
      <c r="F238" s="134" t="s">
        <v>2174</v>
      </c>
      <c r="G238" s="135" t="s">
        <v>2085</v>
      </c>
      <c r="H238" s="136">
        <v>1</v>
      </c>
      <c r="I238" s="137">
        <v>4680</v>
      </c>
      <c r="J238" s="138">
        <f>ROUND(I238*H238,2)</f>
        <v>4680</v>
      </c>
      <c r="K238" s="134" t="s">
        <v>21</v>
      </c>
      <c r="L238" s="33"/>
      <c r="M238" s="139" t="s">
        <v>21</v>
      </c>
      <c r="N238" s="140" t="s">
        <v>44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866</v>
      </c>
      <c r="AT238" s="143" t="s">
        <v>208</v>
      </c>
      <c r="AU238" s="143" t="s">
        <v>80</v>
      </c>
      <c r="AY238" s="18" t="s">
        <v>206</v>
      </c>
      <c r="BE238" s="144">
        <f>IF(N238="základní",J238,0)</f>
        <v>4680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80</v>
      </c>
      <c r="BK238" s="144">
        <f>ROUND(I238*H238,2)</f>
        <v>4680</v>
      </c>
      <c r="BL238" s="18" t="s">
        <v>866</v>
      </c>
      <c r="BM238" s="143" t="s">
        <v>1043</v>
      </c>
    </row>
    <row r="239" spans="2:65" s="12" customFormat="1" x14ac:dyDescent="0.2">
      <c r="B239" s="151"/>
      <c r="D239" s="149" t="s">
        <v>219</v>
      </c>
      <c r="E239" s="152" t="s">
        <v>21</v>
      </c>
      <c r="F239" s="153" t="s">
        <v>2088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80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3" customFormat="1" x14ac:dyDescent="0.2">
      <c r="B240" s="157"/>
      <c r="D240" s="149" t="s">
        <v>219</v>
      </c>
      <c r="E240" s="158" t="s">
        <v>21</v>
      </c>
      <c r="F240" s="159" t="s">
        <v>80</v>
      </c>
      <c r="H240" s="160">
        <v>1</v>
      </c>
      <c r="I240" s="161"/>
      <c r="L240" s="157"/>
      <c r="M240" s="162"/>
      <c r="T240" s="163"/>
      <c r="AT240" s="158" t="s">
        <v>219</v>
      </c>
      <c r="AU240" s="158" t="s">
        <v>80</v>
      </c>
      <c r="AV240" s="13" t="s">
        <v>82</v>
      </c>
      <c r="AW240" s="13" t="s">
        <v>34</v>
      </c>
      <c r="AX240" s="13" t="s">
        <v>73</v>
      </c>
      <c r="AY240" s="158" t="s">
        <v>206</v>
      </c>
    </row>
    <row r="241" spans="2:65" s="14" customFormat="1" x14ac:dyDescent="0.2">
      <c r="B241" s="164"/>
      <c r="D241" s="149" t="s">
        <v>219</v>
      </c>
      <c r="E241" s="165" t="s">
        <v>21</v>
      </c>
      <c r="F241" s="166" t="s">
        <v>236</v>
      </c>
      <c r="H241" s="167">
        <v>1</v>
      </c>
      <c r="I241" s="168"/>
      <c r="L241" s="164"/>
      <c r="M241" s="169"/>
      <c r="T241" s="170"/>
      <c r="AT241" s="165" t="s">
        <v>219</v>
      </c>
      <c r="AU241" s="165" t="s">
        <v>80</v>
      </c>
      <c r="AV241" s="14" t="s">
        <v>213</v>
      </c>
      <c r="AW241" s="14" t="s">
        <v>34</v>
      </c>
      <c r="AX241" s="14" t="s">
        <v>80</v>
      </c>
      <c r="AY241" s="165" t="s">
        <v>206</v>
      </c>
    </row>
    <row r="242" spans="2:65" s="1" customFormat="1" ht="16.5" customHeight="1" x14ac:dyDescent="0.2">
      <c r="B242" s="33"/>
      <c r="C242" s="132" t="s">
        <v>805</v>
      </c>
      <c r="D242" s="132" t="s">
        <v>208</v>
      </c>
      <c r="E242" s="133" t="s">
        <v>2216</v>
      </c>
      <c r="F242" s="134" t="s">
        <v>2176</v>
      </c>
      <c r="G242" s="135" t="s">
        <v>2085</v>
      </c>
      <c r="H242" s="136">
        <v>1</v>
      </c>
      <c r="I242" s="137">
        <v>1040</v>
      </c>
      <c r="J242" s="138">
        <f>ROUND(I242*H242,2)</f>
        <v>1040</v>
      </c>
      <c r="K242" s="134" t="s">
        <v>21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866</v>
      </c>
      <c r="AT242" s="143" t="s">
        <v>208</v>
      </c>
      <c r="AU242" s="143" t="s">
        <v>80</v>
      </c>
      <c r="AY242" s="18" t="s">
        <v>206</v>
      </c>
      <c r="BE242" s="144">
        <f>IF(N242="základní",J242,0)</f>
        <v>1040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1040</v>
      </c>
      <c r="BL242" s="18" t="s">
        <v>866</v>
      </c>
      <c r="BM242" s="143" t="s">
        <v>1048</v>
      </c>
    </row>
    <row r="243" spans="2:65" s="12" customFormat="1" x14ac:dyDescent="0.2">
      <c r="B243" s="151"/>
      <c r="D243" s="149" t="s">
        <v>219</v>
      </c>
      <c r="E243" s="152" t="s">
        <v>21</v>
      </c>
      <c r="F243" s="153" t="s">
        <v>2088</v>
      </c>
      <c r="H243" s="152" t="s">
        <v>21</v>
      </c>
      <c r="I243" s="154"/>
      <c r="L243" s="151"/>
      <c r="M243" s="155"/>
      <c r="T243" s="156"/>
      <c r="AT243" s="152" t="s">
        <v>219</v>
      </c>
      <c r="AU243" s="152" t="s">
        <v>80</v>
      </c>
      <c r="AV243" s="12" t="s">
        <v>80</v>
      </c>
      <c r="AW243" s="12" t="s">
        <v>34</v>
      </c>
      <c r="AX243" s="12" t="s">
        <v>73</v>
      </c>
      <c r="AY243" s="152" t="s">
        <v>206</v>
      </c>
    </row>
    <row r="244" spans="2:65" s="13" customFormat="1" x14ac:dyDescent="0.2">
      <c r="B244" s="157"/>
      <c r="D244" s="149" t="s">
        <v>219</v>
      </c>
      <c r="E244" s="158" t="s">
        <v>21</v>
      </c>
      <c r="F244" s="159" t="s">
        <v>80</v>
      </c>
      <c r="H244" s="160">
        <v>1</v>
      </c>
      <c r="I244" s="161"/>
      <c r="L244" s="157"/>
      <c r="M244" s="162"/>
      <c r="T244" s="163"/>
      <c r="AT244" s="158" t="s">
        <v>219</v>
      </c>
      <c r="AU244" s="158" t="s">
        <v>80</v>
      </c>
      <c r="AV244" s="13" t="s">
        <v>82</v>
      </c>
      <c r="AW244" s="13" t="s">
        <v>34</v>
      </c>
      <c r="AX244" s="13" t="s">
        <v>73</v>
      </c>
      <c r="AY244" s="158" t="s">
        <v>206</v>
      </c>
    </row>
    <row r="245" spans="2:65" s="14" customFormat="1" x14ac:dyDescent="0.2">
      <c r="B245" s="164"/>
      <c r="D245" s="149" t="s">
        <v>219</v>
      </c>
      <c r="E245" s="165" t="s">
        <v>21</v>
      </c>
      <c r="F245" s="166" t="s">
        <v>236</v>
      </c>
      <c r="H245" s="167">
        <v>1</v>
      </c>
      <c r="I245" s="168"/>
      <c r="L245" s="164"/>
      <c r="M245" s="191"/>
      <c r="N245" s="192"/>
      <c r="O245" s="192"/>
      <c r="P245" s="192"/>
      <c r="Q245" s="192"/>
      <c r="R245" s="192"/>
      <c r="S245" s="192"/>
      <c r="T245" s="193"/>
      <c r="AT245" s="165" t="s">
        <v>219</v>
      </c>
      <c r="AU245" s="165" t="s">
        <v>80</v>
      </c>
      <c r="AV245" s="14" t="s">
        <v>213</v>
      </c>
      <c r="AW245" s="14" t="s">
        <v>34</v>
      </c>
      <c r="AX245" s="14" t="s">
        <v>80</v>
      </c>
      <c r="AY245" s="165" t="s">
        <v>206</v>
      </c>
    </row>
    <row r="246" spans="2:65" s="1" customFormat="1" ht="6.95" customHeight="1" x14ac:dyDescent="0.2">
      <c r="B246" s="42"/>
      <c r="C246" s="43"/>
      <c r="D246" s="43"/>
      <c r="E246" s="43"/>
      <c r="F246" s="43"/>
      <c r="G246" s="43"/>
      <c r="H246" s="43"/>
      <c r="I246" s="43"/>
      <c r="J246" s="43"/>
      <c r="K246" s="43"/>
      <c r="L246" s="33"/>
    </row>
  </sheetData>
  <sheetProtection algorithmName="SHA-512" hashValue="vmG2CC0f6/Lf0Lpe498dkzZGrIDcnTWG/DjUph4QOuqnZX7IeJ6FQfYPHpAUBDEYdtKzde5z5/5snZq5q8pYsw==" saltValue="iGGRP4mFSmqXffm1obV5fSRs87/TUkaZJqCG8u0Obde3w4kShisLwGWMqmsQyDDSucNG5VpLIsLAgFKp94bFyA==" spinCount="100000" sheet="1" objects="1" scenarios="1" formatColumns="0" formatRows="0" autoFilter="0"/>
  <autoFilter ref="C85:K245" xr:uid="{00000000-0009-0000-0000-00000C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2"/>
  <sheetViews>
    <sheetView showGridLines="0" topLeftCell="H76" zoomScale="90" zoomScaleNormal="90" workbookViewId="0">
      <selection activeCell="I88" sqref="I88:I14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141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2328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45123.360000000001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ROUND((SUM(BE86:BE151)),  2)</f>
        <v>45123.360000000001</v>
      </c>
      <c r="I35" s="94">
        <v>0.21</v>
      </c>
      <c r="J35" s="84">
        <f>ROUND(((SUM(BE86:BE151))*I35),  2)</f>
        <v>9475.91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ROUND((SUM(BF86:BF151)),  2)</f>
        <v>0</v>
      </c>
      <c r="I36" s="94">
        <v>0.12</v>
      </c>
      <c r="J36" s="84">
        <f>ROUND(((SUM(BF86:BF151))*I36),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ROUND((SUM(BG86:BG151)),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ROUND((SUM(BH86:BH151)),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ROUND((SUM(BI86:BI151)),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54599.270000000004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D.2.6.f - Přeložka SEK MERIT GROUP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45123.359999999993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2329</v>
      </c>
      <c r="E64" s="106"/>
      <c r="F64" s="106"/>
      <c r="G64" s="106"/>
      <c r="H64" s="106"/>
      <c r="I64" s="106"/>
      <c r="J64" s="107">
        <f>J87</f>
        <v>45123.359999999993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D.2.6.f - Přeložka SEK MERIT GROUP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45123.359999999993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45123.359999999993</v>
      </c>
    </row>
    <row r="87" spans="2:65" s="11" customFormat="1" ht="25.9" customHeight="1" x14ac:dyDescent="0.2">
      <c r="B87" s="120"/>
      <c r="D87" s="121" t="s">
        <v>72</v>
      </c>
      <c r="E87" s="122" t="s">
        <v>2330</v>
      </c>
      <c r="F87" s="122" t="s">
        <v>140</v>
      </c>
      <c r="I87" s="123"/>
      <c r="J87" s="124">
        <f>BK87</f>
        <v>45123.359999999993</v>
      </c>
      <c r="L87" s="120"/>
      <c r="M87" s="125"/>
      <c r="P87" s="126">
        <f>SUM(P88:P151)</f>
        <v>0</v>
      </c>
      <c r="R87" s="126">
        <f>SUM(R88:R151)</f>
        <v>0</v>
      </c>
      <c r="T87" s="127">
        <f>SUM(T88:T151)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SUM(BK88:BK151)</f>
        <v>45123.359999999993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2331</v>
      </c>
      <c r="F88" s="134" t="s">
        <v>2332</v>
      </c>
      <c r="G88" s="135" t="s">
        <v>840</v>
      </c>
      <c r="H88" s="136">
        <v>4</v>
      </c>
      <c r="I88" s="137">
        <v>208</v>
      </c>
      <c r="J88" s="138">
        <f>ROUND(I88*H88,2)</f>
        <v>832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832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832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2333</v>
      </c>
      <c r="F89" s="180" t="s">
        <v>2334</v>
      </c>
      <c r="G89" s="181" t="s">
        <v>840</v>
      </c>
      <c r="H89" s="182">
        <v>4</v>
      </c>
      <c r="I89" s="183">
        <v>806</v>
      </c>
      <c r="J89" s="184">
        <f>ROUND(I89*H89,2)</f>
        <v>3224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3224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3224</v>
      </c>
      <c r="BL89" s="18" t="s">
        <v>866</v>
      </c>
      <c r="BM89" s="143" t="s">
        <v>213</v>
      </c>
    </row>
    <row r="90" spans="2:65" s="12" customFormat="1" x14ac:dyDescent="0.2">
      <c r="B90" s="151"/>
      <c r="D90" s="149" t="s">
        <v>219</v>
      </c>
      <c r="E90" s="152" t="s">
        <v>21</v>
      </c>
      <c r="F90" s="153" t="s">
        <v>2088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 x14ac:dyDescent="0.2">
      <c r="B91" s="157"/>
      <c r="D91" s="149" t="s">
        <v>219</v>
      </c>
      <c r="E91" s="158" t="s">
        <v>21</v>
      </c>
      <c r="F91" s="159" t="s">
        <v>213</v>
      </c>
      <c r="H91" s="160">
        <v>4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 x14ac:dyDescent="0.2">
      <c r="B92" s="164"/>
      <c r="D92" s="149" t="s">
        <v>219</v>
      </c>
      <c r="E92" s="165" t="s">
        <v>21</v>
      </c>
      <c r="F92" s="166" t="s">
        <v>236</v>
      </c>
      <c r="H92" s="167">
        <v>4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 x14ac:dyDescent="0.2">
      <c r="B93" s="33"/>
      <c r="C93" s="132" t="s">
        <v>244</v>
      </c>
      <c r="D93" s="132" t="s">
        <v>208</v>
      </c>
      <c r="E93" s="133" t="s">
        <v>2335</v>
      </c>
      <c r="F93" s="134" t="s">
        <v>2336</v>
      </c>
      <c r="G93" s="135" t="s">
        <v>840</v>
      </c>
      <c r="H93" s="136">
        <v>2</v>
      </c>
      <c r="I93" s="137">
        <v>83.2</v>
      </c>
      <c r="J93" s="138">
        <f>ROUND(I93*H93,2)</f>
        <v>166.4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166.4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166.4</v>
      </c>
      <c r="BL93" s="18" t="s">
        <v>866</v>
      </c>
      <c r="BM93" s="143" t="s">
        <v>268</v>
      </c>
    </row>
    <row r="94" spans="2:65" s="1" customFormat="1" ht="16.5" customHeight="1" x14ac:dyDescent="0.2">
      <c r="B94" s="33"/>
      <c r="C94" s="178" t="s">
        <v>213</v>
      </c>
      <c r="D94" s="178" t="s">
        <v>437</v>
      </c>
      <c r="E94" s="179" t="s">
        <v>2337</v>
      </c>
      <c r="F94" s="180" t="s">
        <v>2338</v>
      </c>
      <c r="G94" s="181" t="s">
        <v>840</v>
      </c>
      <c r="H94" s="182">
        <v>2</v>
      </c>
      <c r="I94" s="183">
        <v>1069.1199999999999</v>
      </c>
      <c r="J94" s="184">
        <f>ROUND(I94*H94,2)</f>
        <v>2138.2399999999998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1657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2138.2399999999998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2138.2399999999998</v>
      </c>
      <c r="BL94" s="18" t="s">
        <v>866</v>
      </c>
      <c r="BM94" s="143" t="s">
        <v>289</v>
      </c>
    </row>
    <row r="95" spans="2:65" s="12" customFormat="1" x14ac:dyDescent="0.2">
      <c r="B95" s="151"/>
      <c r="D95" s="149" t="s">
        <v>219</v>
      </c>
      <c r="E95" s="152" t="s">
        <v>21</v>
      </c>
      <c r="F95" s="153" t="s">
        <v>2088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 x14ac:dyDescent="0.2">
      <c r="B96" s="157"/>
      <c r="D96" s="149" t="s">
        <v>219</v>
      </c>
      <c r="E96" s="158" t="s">
        <v>21</v>
      </c>
      <c r="F96" s="159" t="s">
        <v>82</v>
      </c>
      <c r="H96" s="160">
        <v>2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 x14ac:dyDescent="0.2">
      <c r="B97" s="164"/>
      <c r="D97" s="149" t="s">
        <v>219</v>
      </c>
      <c r="E97" s="165" t="s">
        <v>21</v>
      </c>
      <c r="F97" s="166" t="s">
        <v>236</v>
      </c>
      <c r="H97" s="167">
        <v>2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 x14ac:dyDescent="0.2">
      <c r="B98" s="33"/>
      <c r="C98" s="132" t="s">
        <v>257</v>
      </c>
      <c r="D98" s="132" t="s">
        <v>208</v>
      </c>
      <c r="E98" s="133" t="s">
        <v>2339</v>
      </c>
      <c r="F98" s="134" t="s">
        <v>2340</v>
      </c>
      <c r="G98" s="135" t="s">
        <v>840</v>
      </c>
      <c r="H98" s="136">
        <v>4</v>
      </c>
      <c r="I98" s="137">
        <v>104</v>
      </c>
      <c r="J98" s="138">
        <f>ROUND(I98*H98,2)</f>
        <v>416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866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416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416</v>
      </c>
      <c r="BL98" s="18" t="s">
        <v>866</v>
      </c>
      <c r="BM98" s="143" t="s">
        <v>304</v>
      </c>
    </row>
    <row r="99" spans="2:65" s="1" customFormat="1" ht="16.5" customHeight="1" x14ac:dyDescent="0.2">
      <c r="B99" s="33"/>
      <c r="C99" s="178" t="s">
        <v>268</v>
      </c>
      <c r="D99" s="178" t="s">
        <v>437</v>
      </c>
      <c r="E99" s="179" t="s">
        <v>2341</v>
      </c>
      <c r="F99" s="180" t="s">
        <v>2342</v>
      </c>
      <c r="G99" s="181" t="s">
        <v>840</v>
      </c>
      <c r="H99" s="182">
        <v>4</v>
      </c>
      <c r="I99" s="183">
        <v>1773.2</v>
      </c>
      <c r="J99" s="184">
        <f>ROUND(I99*H99,2)</f>
        <v>7092.8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1657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7092.8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7092.8</v>
      </c>
      <c r="BL99" s="18" t="s">
        <v>866</v>
      </c>
      <c r="BM99" s="143" t="s">
        <v>8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2088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213</v>
      </c>
      <c r="H101" s="160">
        <v>4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 x14ac:dyDescent="0.2">
      <c r="B102" s="164"/>
      <c r="D102" s="149" t="s">
        <v>219</v>
      </c>
      <c r="E102" s="165" t="s">
        <v>21</v>
      </c>
      <c r="F102" s="166" t="s">
        <v>236</v>
      </c>
      <c r="H102" s="167">
        <v>4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 x14ac:dyDescent="0.2">
      <c r="B103" s="33"/>
      <c r="C103" s="132" t="s">
        <v>275</v>
      </c>
      <c r="D103" s="132" t="s">
        <v>208</v>
      </c>
      <c r="E103" s="133" t="s">
        <v>2343</v>
      </c>
      <c r="F103" s="134" t="s">
        <v>2344</v>
      </c>
      <c r="G103" s="135" t="s">
        <v>375</v>
      </c>
      <c r="H103" s="136">
        <v>13</v>
      </c>
      <c r="I103" s="137">
        <v>477.36</v>
      </c>
      <c r="J103" s="138">
        <f>ROUND(I103*H103,2)</f>
        <v>6205.68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6205.68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6205.68</v>
      </c>
      <c r="BL103" s="18" t="s">
        <v>866</v>
      </c>
      <c r="BM103" s="143" t="s">
        <v>332</v>
      </c>
    </row>
    <row r="104" spans="2:65" s="12" customFormat="1" x14ac:dyDescent="0.2">
      <c r="B104" s="151"/>
      <c r="D104" s="149" t="s">
        <v>219</v>
      </c>
      <c r="E104" s="152" t="s">
        <v>21</v>
      </c>
      <c r="F104" s="153" t="s">
        <v>2088</v>
      </c>
      <c r="H104" s="152" t="s">
        <v>21</v>
      </c>
      <c r="I104" s="154"/>
      <c r="L104" s="151"/>
      <c r="M104" s="155"/>
      <c r="T104" s="156"/>
      <c r="AT104" s="152" t="s">
        <v>219</v>
      </c>
      <c r="AU104" s="152" t="s">
        <v>80</v>
      </c>
      <c r="AV104" s="12" t="s">
        <v>80</v>
      </c>
      <c r="AW104" s="12" t="s">
        <v>34</v>
      </c>
      <c r="AX104" s="12" t="s">
        <v>73</v>
      </c>
      <c r="AY104" s="152" t="s">
        <v>206</v>
      </c>
    </row>
    <row r="105" spans="2:65" s="13" customFormat="1" x14ac:dyDescent="0.2">
      <c r="B105" s="157"/>
      <c r="D105" s="149" t="s">
        <v>219</v>
      </c>
      <c r="E105" s="158" t="s">
        <v>21</v>
      </c>
      <c r="F105" s="159" t="s">
        <v>324</v>
      </c>
      <c r="H105" s="160">
        <v>13</v>
      </c>
      <c r="I105" s="161"/>
      <c r="L105" s="157"/>
      <c r="M105" s="162"/>
      <c r="T105" s="163"/>
      <c r="AT105" s="158" t="s">
        <v>219</v>
      </c>
      <c r="AU105" s="158" t="s">
        <v>80</v>
      </c>
      <c r="AV105" s="13" t="s">
        <v>82</v>
      </c>
      <c r="AW105" s="13" t="s">
        <v>34</v>
      </c>
      <c r="AX105" s="13" t="s">
        <v>73</v>
      </c>
      <c r="AY105" s="158" t="s">
        <v>206</v>
      </c>
    </row>
    <row r="106" spans="2:65" s="14" customFormat="1" x14ac:dyDescent="0.2">
      <c r="B106" s="164"/>
      <c r="D106" s="149" t="s">
        <v>219</v>
      </c>
      <c r="E106" s="165" t="s">
        <v>21</v>
      </c>
      <c r="F106" s="166" t="s">
        <v>236</v>
      </c>
      <c r="H106" s="167">
        <v>13</v>
      </c>
      <c r="I106" s="168"/>
      <c r="L106" s="164"/>
      <c r="M106" s="169"/>
      <c r="T106" s="170"/>
      <c r="AT106" s="165" t="s">
        <v>219</v>
      </c>
      <c r="AU106" s="165" t="s">
        <v>80</v>
      </c>
      <c r="AV106" s="14" t="s">
        <v>213</v>
      </c>
      <c r="AW106" s="14" t="s">
        <v>34</v>
      </c>
      <c r="AX106" s="14" t="s">
        <v>80</v>
      </c>
      <c r="AY106" s="165" t="s">
        <v>206</v>
      </c>
    </row>
    <row r="107" spans="2:65" s="1" customFormat="1" ht="16.5" customHeight="1" x14ac:dyDescent="0.2">
      <c r="B107" s="33"/>
      <c r="C107" s="132" t="s">
        <v>289</v>
      </c>
      <c r="D107" s="132" t="s">
        <v>208</v>
      </c>
      <c r="E107" s="133" t="s">
        <v>2345</v>
      </c>
      <c r="F107" s="134" t="s">
        <v>2346</v>
      </c>
      <c r="G107" s="135" t="s">
        <v>375</v>
      </c>
      <c r="H107" s="136">
        <v>15</v>
      </c>
      <c r="I107" s="137">
        <v>644.79999999999995</v>
      </c>
      <c r="J107" s="138">
        <f>ROUND(I107*H107,2)</f>
        <v>9672</v>
      </c>
      <c r="K107" s="134" t="s">
        <v>21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866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9672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9672</v>
      </c>
      <c r="BL107" s="18" t="s">
        <v>866</v>
      </c>
      <c r="BM107" s="143" t="s">
        <v>350</v>
      </c>
    </row>
    <row r="108" spans="2:65" s="12" customFormat="1" x14ac:dyDescent="0.2">
      <c r="B108" s="151"/>
      <c r="D108" s="149" t="s">
        <v>219</v>
      </c>
      <c r="E108" s="152" t="s">
        <v>21</v>
      </c>
      <c r="F108" s="153" t="s">
        <v>2088</v>
      </c>
      <c r="H108" s="152" t="s">
        <v>21</v>
      </c>
      <c r="I108" s="154"/>
      <c r="L108" s="151"/>
      <c r="M108" s="155"/>
      <c r="T108" s="156"/>
      <c r="AT108" s="152" t="s">
        <v>219</v>
      </c>
      <c r="AU108" s="152" t="s">
        <v>80</v>
      </c>
      <c r="AV108" s="12" t="s">
        <v>80</v>
      </c>
      <c r="AW108" s="12" t="s">
        <v>34</v>
      </c>
      <c r="AX108" s="12" t="s">
        <v>73</v>
      </c>
      <c r="AY108" s="152" t="s">
        <v>206</v>
      </c>
    </row>
    <row r="109" spans="2:65" s="13" customFormat="1" x14ac:dyDescent="0.2">
      <c r="B109" s="157"/>
      <c r="D109" s="149" t="s">
        <v>219</v>
      </c>
      <c r="E109" s="158" t="s">
        <v>21</v>
      </c>
      <c r="F109" s="159" t="s">
        <v>342</v>
      </c>
      <c r="H109" s="160">
        <v>15</v>
      </c>
      <c r="I109" s="161"/>
      <c r="L109" s="157"/>
      <c r="M109" s="162"/>
      <c r="T109" s="163"/>
      <c r="AT109" s="158" t="s">
        <v>219</v>
      </c>
      <c r="AU109" s="158" t="s">
        <v>80</v>
      </c>
      <c r="AV109" s="13" t="s">
        <v>82</v>
      </c>
      <c r="AW109" s="13" t="s">
        <v>34</v>
      </c>
      <c r="AX109" s="13" t="s">
        <v>73</v>
      </c>
      <c r="AY109" s="158" t="s">
        <v>206</v>
      </c>
    </row>
    <row r="110" spans="2:65" s="14" customFormat="1" x14ac:dyDescent="0.2">
      <c r="B110" s="164"/>
      <c r="D110" s="149" t="s">
        <v>219</v>
      </c>
      <c r="E110" s="165" t="s">
        <v>21</v>
      </c>
      <c r="F110" s="166" t="s">
        <v>236</v>
      </c>
      <c r="H110" s="167">
        <v>15</v>
      </c>
      <c r="I110" s="168"/>
      <c r="L110" s="164"/>
      <c r="M110" s="169"/>
      <c r="T110" s="170"/>
      <c r="AT110" s="165" t="s">
        <v>219</v>
      </c>
      <c r="AU110" s="165" t="s">
        <v>80</v>
      </c>
      <c r="AV110" s="14" t="s">
        <v>213</v>
      </c>
      <c r="AW110" s="14" t="s">
        <v>34</v>
      </c>
      <c r="AX110" s="14" t="s">
        <v>80</v>
      </c>
      <c r="AY110" s="165" t="s">
        <v>206</v>
      </c>
    </row>
    <row r="111" spans="2:65" s="1" customFormat="1" ht="16.5" customHeight="1" x14ac:dyDescent="0.2">
      <c r="B111" s="33"/>
      <c r="C111" s="132" t="s">
        <v>295</v>
      </c>
      <c r="D111" s="132" t="s">
        <v>208</v>
      </c>
      <c r="E111" s="133" t="s">
        <v>2347</v>
      </c>
      <c r="F111" s="134" t="s">
        <v>2348</v>
      </c>
      <c r="G111" s="135" t="s">
        <v>375</v>
      </c>
      <c r="H111" s="136">
        <v>15</v>
      </c>
      <c r="I111" s="137">
        <v>83.2</v>
      </c>
      <c r="J111" s="138">
        <f>ROUND(I111*H111,2)</f>
        <v>1248</v>
      </c>
      <c r="K111" s="134" t="s">
        <v>21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866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1248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1248</v>
      </c>
      <c r="BL111" s="18" t="s">
        <v>866</v>
      </c>
      <c r="BM111" s="143" t="s">
        <v>365</v>
      </c>
    </row>
    <row r="112" spans="2:65" s="12" customFormat="1" x14ac:dyDescent="0.2">
      <c r="B112" s="151"/>
      <c r="D112" s="149" t="s">
        <v>219</v>
      </c>
      <c r="E112" s="152" t="s">
        <v>21</v>
      </c>
      <c r="F112" s="153" t="s">
        <v>2088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 x14ac:dyDescent="0.2">
      <c r="B113" s="157"/>
      <c r="D113" s="149" t="s">
        <v>219</v>
      </c>
      <c r="E113" s="158" t="s">
        <v>21</v>
      </c>
      <c r="F113" s="159" t="s">
        <v>342</v>
      </c>
      <c r="H113" s="160">
        <v>15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 x14ac:dyDescent="0.2">
      <c r="B114" s="164"/>
      <c r="D114" s="149" t="s">
        <v>219</v>
      </c>
      <c r="E114" s="165" t="s">
        <v>21</v>
      </c>
      <c r="F114" s="166" t="s">
        <v>236</v>
      </c>
      <c r="H114" s="167">
        <v>15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16.5" customHeight="1" x14ac:dyDescent="0.2">
      <c r="B115" s="33"/>
      <c r="C115" s="132" t="s">
        <v>304</v>
      </c>
      <c r="D115" s="132" t="s">
        <v>208</v>
      </c>
      <c r="E115" s="133" t="s">
        <v>2239</v>
      </c>
      <c r="F115" s="134" t="s">
        <v>2240</v>
      </c>
      <c r="G115" s="135" t="s">
        <v>375</v>
      </c>
      <c r="H115" s="136">
        <v>15</v>
      </c>
      <c r="I115" s="137">
        <v>130</v>
      </c>
      <c r="J115" s="138">
        <f>ROUND(I115*H115,2)</f>
        <v>1950</v>
      </c>
      <c r="K115" s="134" t="s">
        <v>21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866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1950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1950</v>
      </c>
      <c r="BL115" s="18" t="s">
        <v>866</v>
      </c>
      <c r="BM115" s="143" t="s">
        <v>382</v>
      </c>
    </row>
    <row r="116" spans="2:65" s="12" customFormat="1" x14ac:dyDescent="0.2">
      <c r="B116" s="151"/>
      <c r="D116" s="149" t="s">
        <v>219</v>
      </c>
      <c r="E116" s="152" t="s">
        <v>21</v>
      </c>
      <c r="F116" s="153" t="s">
        <v>2088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 x14ac:dyDescent="0.2">
      <c r="B117" s="157"/>
      <c r="D117" s="149" t="s">
        <v>219</v>
      </c>
      <c r="E117" s="158" t="s">
        <v>21</v>
      </c>
      <c r="F117" s="159" t="s">
        <v>342</v>
      </c>
      <c r="H117" s="160">
        <v>15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 x14ac:dyDescent="0.2">
      <c r="B118" s="164"/>
      <c r="D118" s="149" t="s">
        <v>219</v>
      </c>
      <c r="E118" s="165" t="s">
        <v>21</v>
      </c>
      <c r="F118" s="166" t="s">
        <v>236</v>
      </c>
      <c r="H118" s="167">
        <v>15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 x14ac:dyDescent="0.2">
      <c r="B119" s="33"/>
      <c r="C119" s="132" t="s">
        <v>313</v>
      </c>
      <c r="D119" s="132" t="s">
        <v>208</v>
      </c>
      <c r="E119" s="133" t="s">
        <v>2349</v>
      </c>
      <c r="F119" s="134" t="s">
        <v>2350</v>
      </c>
      <c r="G119" s="135" t="s">
        <v>375</v>
      </c>
      <c r="H119" s="136">
        <v>15</v>
      </c>
      <c r="I119" s="137">
        <v>101.92</v>
      </c>
      <c r="J119" s="138">
        <f>ROUND(I119*H119,2)</f>
        <v>1528.8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866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1528.8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1528.8</v>
      </c>
      <c r="BL119" s="18" t="s">
        <v>866</v>
      </c>
      <c r="BM119" s="143" t="s">
        <v>400</v>
      </c>
    </row>
    <row r="120" spans="2:65" s="12" customFormat="1" x14ac:dyDescent="0.2">
      <c r="B120" s="151"/>
      <c r="D120" s="149" t="s">
        <v>219</v>
      </c>
      <c r="E120" s="152" t="s">
        <v>21</v>
      </c>
      <c r="F120" s="153" t="s">
        <v>2088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 x14ac:dyDescent="0.2">
      <c r="B121" s="157"/>
      <c r="D121" s="149" t="s">
        <v>219</v>
      </c>
      <c r="E121" s="158" t="s">
        <v>21</v>
      </c>
      <c r="F121" s="159" t="s">
        <v>342</v>
      </c>
      <c r="H121" s="160">
        <v>15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 x14ac:dyDescent="0.2">
      <c r="B122" s="164"/>
      <c r="D122" s="149" t="s">
        <v>219</v>
      </c>
      <c r="E122" s="165" t="s">
        <v>21</v>
      </c>
      <c r="F122" s="166" t="s">
        <v>236</v>
      </c>
      <c r="H122" s="167">
        <v>15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 x14ac:dyDescent="0.2">
      <c r="B123" s="33"/>
      <c r="C123" s="132" t="s">
        <v>8</v>
      </c>
      <c r="D123" s="132" t="s">
        <v>208</v>
      </c>
      <c r="E123" s="133" t="s">
        <v>2139</v>
      </c>
      <c r="F123" s="134" t="s">
        <v>2140</v>
      </c>
      <c r="G123" s="135" t="s">
        <v>375</v>
      </c>
      <c r="H123" s="136">
        <v>15</v>
      </c>
      <c r="I123" s="137">
        <v>6.24</v>
      </c>
      <c r="J123" s="138">
        <f>ROUND(I123*H123,2)</f>
        <v>93.6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866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93.6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93.6</v>
      </c>
      <c r="BL123" s="18" t="s">
        <v>866</v>
      </c>
      <c r="BM123" s="143" t="s">
        <v>415</v>
      </c>
    </row>
    <row r="124" spans="2:65" s="1" customFormat="1" ht="16.5" customHeight="1" x14ac:dyDescent="0.2">
      <c r="B124" s="33"/>
      <c r="C124" s="178" t="s">
        <v>324</v>
      </c>
      <c r="D124" s="178" t="s">
        <v>437</v>
      </c>
      <c r="E124" s="179" t="s">
        <v>2141</v>
      </c>
      <c r="F124" s="180" t="s">
        <v>2142</v>
      </c>
      <c r="G124" s="181" t="s">
        <v>375</v>
      </c>
      <c r="H124" s="182">
        <v>15</v>
      </c>
      <c r="I124" s="183">
        <v>3.04</v>
      </c>
      <c r="J124" s="184">
        <f>ROUND(I124*H124,2)</f>
        <v>45.6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1657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45.6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45.6</v>
      </c>
      <c r="BL124" s="18" t="s">
        <v>866</v>
      </c>
      <c r="BM124" s="143" t="s">
        <v>429</v>
      </c>
    </row>
    <row r="125" spans="2:65" s="12" customFormat="1" x14ac:dyDescent="0.2">
      <c r="B125" s="151"/>
      <c r="D125" s="149" t="s">
        <v>219</v>
      </c>
      <c r="E125" s="152" t="s">
        <v>21</v>
      </c>
      <c r="F125" s="153" t="s">
        <v>2088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 x14ac:dyDescent="0.2">
      <c r="B126" s="157"/>
      <c r="D126" s="149" t="s">
        <v>219</v>
      </c>
      <c r="E126" s="158" t="s">
        <v>21</v>
      </c>
      <c r="F126" s="159" t="s">
        <v>342</v>
      </c>
      <c r="H126" s="160">
        <v>15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 x14ac:dyDescent="0.2">
      <c r="B127" s="164"/>
      <c r="D127" s="149" t="s">
        <v>219</v>
      </c>
      <c r="E127" s="165" t="s">
        <v>21</v>
      </c>
      <c r="F127" s="166" t="s">
        <v>236</v>
      </c>
      <c r="H127" s="167">
        <v>15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21.75" customHeight="1" x14ac:dyDescent="0.2">
      <c r="B128" s="33"/>
      <c r="C128" s="178" t="s">
        <v>332</v>
      </c>
      <c r="D128" s="178" t="s">
        <v>437</v>
      </c>
      <c r="E128" s="179" t="s">
        <v>2202</v>
      </c>
      <c r="F128" s="180" t="s">
        <v>2154</v>
      </c>
      <c r="G128" s="181" t="s">
        <v>2085</v>
      </c>
      <c r="H128" s="182">
        <v>1</v>
      </c>
      <c r="I128" s="183">
        <v>2662.4</v>
      </c>
      <c r="J128" s="184">
        <f>ROUND(I128*H128,2)</f>
        <v>2662.4</v>
      </c>
      <c r="K128" s="180" t="s">
        <v>21</v>
      </c>
      <c r="L128" s="185"/>
      <c r="M128" s="186" t="s">
        <v>21</v>
      </c>
      <c r="N128" s="187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1657</v>
      </c>
      <c r="AT128" s="143" t="s">
        <v>437</v>
      </c>
      <c r="AU128" s="143" t="s">
        <v>80</v>
      </c>
      <c r="AY128" s="18" t="s">
        <v>206</v>
      </c>
      <c r="BE128" s="144">
        <f>IF(N128="základní",J128,0)</f>
        <v>2662.4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2662.4</v>
      </c>
      <c r="BL128" s="18" t="s">
        <v>866</v>
      </c>
      <c r="BM128" s="143" t="s">
        <v>444</v>
      </c>
    </row>
    <row r="129" spans="2:65" s="12" customFormat="1" x14ac:dyDescent="0.2">
      <c r="B129" s="151"/>
      <c r="D129" s="149" t="s">
        <v>219</v>
      </c>
      <c r="E129" s="152" t="s">
        <v>21</v>
      </c>
      <c r="F129" s="153" t="s">
        <v>2088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80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65" s="13" customFormat="1" x14ac:dyDescent="0.2">
      <c r="B130" s="157"/>
      <c r="D130" s="149" t="s">
        <v>219</v>
      </c>
      <c r="E130" s="158" t="s">
        <v>21</v>
      </c>
      <c r="F130" s="159" t="s">
        <v>80</v>
      </c>
      <c r="H130" s="160">
        <v>1</v>
      </c>
      <c r="I130" s="161"/>
      <c r="L130" s="157"/>
      <c r="M130" s="162"/>
      <c r="T130" s="163"/>
      <c r="AT130" s="158" t="s">
        <v>219</v>
      </c>
      <c r="AU130" s="158" t="s">
        <v>80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65" s="14" customFormat="1" x14ac:dyDescent="0.2">
      <c r="B131" s="164"/>
      <c r="D131" s="149" t="s">
        <v>219</v>
      </c>
      <c r="E131" s="165" t="s">
        <v>21</v>
      </c>
      <c r="F131" s="166" t="s">
        <v>236</v>
      </c>
      <c r="H131" s="167">
        <v>1</v>
      </c>
      <c r="I131" s="168"/>
      <c r="L131" s="164"/>
      <c r="M131" s="169"/>
      <c r="T131" s="170"/>
      <c r="AT131" s="165" t="s">
        <v>219</v>
      </c>
      <c r="AU131" s="165" t="s">
        <v>80</v>
      </c>
      <c r="AV131" s="14" t="s">
        <v>213</v>
      </c>
      <c r="AW131" s="14" t="s">
        <v>34</v>
      </c>
      <c r="AX131" s="14" t="s">
        <v>80</v>
      </c>
      <c r="AY131" s="165" t="s">
        <v>206</v>
      </c>
    </row>
    <row r="132" spans="2:65" s="1" customFormat="1" ht="16.5" customHeight="1" x14ac:dyDescent="0.2">
      <c r="B132" s="33"/>
      <c r="C132" s="132" t="s">
        <v>342</v>
      </c>
      <c r="D132" s="132" t="s">
        <v>208</v>
      </c>
      <c r="E132" s="133" t="s">
        <v>2351</v>
      </c>
      <c r="F132" s="134" t="s">
        <v>2352</v>
      </c>
      <c r="G132" s="135" t="s">
        <v>375</v>
      </c>
      <c r="H132" s="136">
        <v>13</v>
      </c>
      <c r="I132" s="137">
        <v>43.68</v>
      </c>
      <c r="J132" s="138">
        <f>ROUND(I132*H132,2)</f>
        <v>567.84</v>
      </c>
      <c r="K132" s="134" t="s">
        <v>21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866</v>
      </c>
      <c r="AT132" s="143" t="s">
        <v>208</v>
      </c>
      <c r="AU132" s="143" t="s">
        <v>80</v>
      </c>
      <c r="AY132" s="18" t="s">
        <v>206</v>
      </c>
      <c r="BE132" s="144">
        <f>IF(N132="základní",J132,0)</f>
        <v>567.84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567.84</v>
      </c>
      <c r="BL132" s="18" t="s">
        <v>866</v>
      </c>
      <c r="BM132" s="143" t="s">
        <v>462</v>
      </c>
    </row>
    <row r="133" spans="2:65" s="12" customFormat="1" x14ac:dyDescent="0.2">
      <c r="B133" s="151"/>
      <c r="D133" s="149" t="s">
        <v>219</v>
      </c>
      <c r="E133" s="152" t="s">
        <v>21</v>
      </c>
      <c r="F133" s="153" t="s">
        <v>2088</v>
      </c>
      <c r="H133" s="152" t="s">
        <v>21</v>
      </c>
      <c r="I133" s="154"/>
      <c r="L133" s="151"/>
      <c r="M133" s="155"/>
      <c r="T133" s="156"/>
      <c r="AT133" s="152" t="s">
        <v>219</v>
      </c>
      <c r="AU133" s="152" t="s">
        <v>80</v>
      </c>
      <c r="AV133" s="12" t="s">
        <v>80</v>
      </c>
      <c r="AW133" s="12" t="s">
        <v>34</v>
      </c>
      <c r="AX133" s="12" t="s">
        <v>73</v>
      </c>
      <c r="AY133" s="152" t="s">
        <v>206</v>
      </c>
    </row>
    <row r="134" spans="2:65" s="13" customFormat="1" x14ac:dyDescent="0.2">
      <c r="B134" s="157"/>
      <c r="D134" s="149" t="s">
        <v>219</v>
      </c>
      <c r="E134" s="158" t="s">
        <v>21</v>
      </c>
      <c r="F134" s="159" t="s">
        <v>324</v>
      </c>
      <c r="H134" s="160">
        <v>13</v>
      </c>
      <c r="I134" s="161"/>
      <c r="L134" s="157"/>
      <c r="M134" s="162"/>
      <c r="T134" s="163"/>
      <c r="AT134" s="158" t="s">
        <v>219</v>
      </c>
      <c r="AU134" s="158" t="s">
        <v>80</v>
      </c>
      <c r="AV134" s="13" t="s">
        <v>82</v>
      </c>
      <c r="AW134" s="13" t="s">
        <v>34</v>
      </c>
      <c r="AX134" s="13" t="s">
        <v>73</v>
      </c>
      <c r="AY134" s="158" t="s">
        <v>206</v>
      </c>
    </row>
    <row r="135" spans="2:65" s="14" customFormat="1" x14ac:dyDescent="0.2">
      <c r="B135" s="164"/>
      <c r="D135" s="149" t="s">
        <v>219</v>
      </c>
      <c r="E135" s="165" t="s">
        <v>21</v>
      </c>
      <c r="F135" s="166" t="s">
        <v>236</v>
      </c>
      <c r="H135" s="167">
        <v>13</v>
      </c>
      <c r="I135" s="168"/>
      <c r="L135" s="164"/>
      <c r="M135" s="169"/>
      <c r="T135" s="170"/>
      <c r="AT135" s="165" t="s">
        <v>219</v>
      </c>
      <c r="AU135" s="165" t="s">
        <v>80</v>
      </c>
      <c r="AV135" s="14" t="s">
        <v>213</v>
      </c>
      <c r="AW135" s="14" t="s">
        <v>34</v>
      </c>
      <c r="AX135" s="14" t="s">
        <v>80</v>
      </c>
      <c r="AY135" s="165" t="s">
        <v>206</v>
      </c>
    </row>
    <row r="136" spans="2:65" s="1" customFormat="1" ht="16.5" customHeight="1" x14ac:dyDescent="0.2">
      <c r="B136" s="33"/>
      <c r="C136" s="132" t="s">
        <v>350</v>
      </c>
      <c r="D136" s="132" t="s">
        <v>208</v>
      </c>
      <c r="E136" s="133" t="s">
        <v>2353</v>
      </c>
      <c r="F136" s="134" t="s">
        <v>2170</v>
      </c>
      <c r="G136" s="135" t="s">
        <v>2085</v>
      </c>
      <c r="H136" s="136">
        <v>1</v>
      </c>
      <c r="I136" s="137">
        <v>1248</v>
      </c>
      <c r="J136" s="138">
        <f>ROUND(I136*H136,2)</f>
        <v>1248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866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1248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1248</v>
      </c>
      <c r="BL136" s="18" t="s">
        <v>866</v>
      </c>
      <c r="BM136" s="143" t="s">
        <v>643</v>
      </c>
    </row>
    <row r="137" spans="2:65" s="12" customFormat="1" x14ac:dyDescent="0.2">
      <c r="B137" s="151"/>
      <c r="D137" s="149" t="s">
        <v>219</v>
      </c>
      <c r="E137" s="152" t="s">
        <v>21</v>
      </c>
      <c r="F137" s="153" t="s">
        <v>2088</v>
      </c>
      <c r="H137" s="152" t="s">
        <v>21</v>
      </c>
      <c r="I137" s="154"/>
      <c r="L137" s="151"/>
      <c r="M137" s="155"/>
      <c r="T137" s="156"/>
      <c r="AT137" s="152" t="s">
        <v>219</v>
      </c>
      <c r="AU137" s="152" t="s">
        <v>80</v>
      </c>
      <c r="AV137" s="12" t="s">
        <v>80</v>
      </c>
      <c r="AW137" s="12" t="s">
        <v>34</v>
      </c>
      <c r="AX137" s="12" t="s">
        <v>73</v>
      </c>
      <c r="AY137" s="152" t="s">
        <v>206</v>
      </c>
    </row>
    <row r="138" spans="2:65" s="13" customFormat="1" x14ac:dyDescent="0.2">
      <c r="B138" s="157"/>
      <c r="D138" s="149" t="s">
        <v>219</v>
      </c>
      <c r="E138" s="158" t="s">
        <v>21</v>
      </c>
      <c r="F138" s="159" t="s">
        <v>80</v>
      </c>
      <c r="H138" s="160">
        <v>1</v>
      </c>
      <c r="I138" s="161"/>
      <c r="L138" s="157"/>
      <c r="M138" s="162"/>
      <c r="T138" s="163"/>
      <c r="AT138" s="158" t="s">
        <v>219</v>
      </c>
      <c r="AU138" s="158" t="s">
        <v>80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4" customFormat="1" x14ac:dyDescent="0.2">
      <c r="B139" s="164"/>
      <c r="D139" s="149" t="s">
        <v>219</v>
      </c>
      <c r="E139" s="165" t="s">
        <v>21</v>
      </c>
      <c r="F139" s="166" t="s">
        <v>236</v>
      </c>
      <c r="H139" s="167">
        <v>1</v>
      </c>
      <c r="I139" s="168"/>
      <c r="L139" s="164"/>
      <c r="M139" s="169"/>
      <c r="T139" s="170"/>
      <c r="AT139" s="165" t="s">
        <v>219</v>
      </c>
      <c r="AU139" s="165" t="s">
        <v>80</v>
      </c>
      <c r="AV139" s="14" t="s">
        <v>213</v>
      </c>
      <c r="AW139" s="14" t="s">
        <v>34</v>
      </c>
      <c r="AX139" s="14" t="s">
        <v>80</v>
      </c>
      <c r="AY139" s="165" t="s">
        <v>206</v>
      </c>
    </row>
    <row r="140" spans="2:65" s="1" customFormat="1" ht="16.5" customHeight="1" x14ac:dyDescent="0.2">
      <c r="B140" s="33"/>
      <c r="C140" s="132" t="s">
        <v>359</v>
      </c>
      <c r="D140" s="132" t="s">
        <v>208</v>
      </c>
      <c r="E140" s="133" t="s">
        <v>2354</v>
      </c>
      <c r="F140" s="134" t="s">
        <v>2172</v>
      </c>
      <c r="G140" s="135" t="s">
        <v>2085</v>
      </c>
      <c r="H140" s="136">
        <v>1</v>
      </c>
      <c r="I140" s="137">
        <v>1144</v>
      </c>
      <c r="J140" s="138">
        <f>ROUND(I140*H140,2)</f>
        <v>1144</v>
      </c>
      <c r="K140" s="134" t="s">
        <v>21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866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1144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1144</v>
      </c>
      <c r="BL140" s="18" t="s">
        <v>866</v>
      </c>
      <c r="BM140" s="143" t="s">
        <v>663</v>
      </c>
    </row>
    <row r="141" spans="2:65" s="12" customFormat="1" x14ac:dyDescent="0.2">
      <c r="B141" s="151"/>
      <c r="D141" s="149" t="s">
        <v>219</v>
      </c>
      <c r="E141" s="152" t="s">
        <v>21</v>
      </c>
      <c r="F141" s="153" t="s">
        <v>2088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 x14ac:dyDescent="0.2">
      <c r="B142" s="157"/>
      <c r="D142" s="149" t="s">
        <v>219</v>
      </c>
      <c r="E142" s="158" t="s">
        <v>21</v>
      </c>
      <c r="F142" s="159" t="s">
        <v>80</v>
      </c>
      <c r="H142" s="160">
        <v>1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 x14ac:dyDescent="0.2">
      <c r="B143" s="164"/>
      <c r="D143" s="149" t="s">
        <v>219</v>
      </c>
      <c r="E143" s="165" t="s">
        <v>21</v>
      </c>
      <c r="F143" s="166" t="s">
        <v>236</v>
      </c>
      <c r="H143" s="167">
        <v>1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16.5" customHeight="1" x14ac:dyDescent="0.2">
      <c r="B144" s="33"/>
      <c r="C144" s="132" t="s">
        <v>365</v>
      </c>
      <c r="D144" s="132" t="s">
        <v>208</v>
      </c>
      <c r="E144" s="133" t="s">
        <v>2355</v>
      </c>
      <c r="F144" s="134" t="s">
        <v>2174</v>
      </c>
      <c r="G144" s="135" t="s">
        <v>2085</v>
      </c>
      <c r="H144" s="136">
        <v>1</v>
      </c>
      <c r="I144" s="137">
        <v>2600</v>
      </c>
      <c r="J144" s="138">
        <f>ROUND(I144*H144,2)</f>
        <v>2600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866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2600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2600</v>
      </c>
      <c r="BL144" s="18" t="s">
        <v>866</v>
      </c>
      <c r="BM144" s="143" t="s">
        <v>681</v>
      </c>
    </row>
    <row r="145" spans="2:65" s="12" customFormat="1" x14ac:dyDescent="0.2">
      <c r="B145" s="151"/>
      <c r="D145" s="149" t="s">
        <v>219</v>
      </c>
      <c r="E145" s="152" t="s">
        <v>21</v>
      </c>
      <c r="F145" s="153" t="s">
        <v>2088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 x14ac:dyDescent="0.2">
      <c r="B146" s="157"/>
      <c r="D146" s="149" t="s">
        <v>219</v>
      </c>
      <c r="E146" s="158" t="s">
        <v>21</v>
      </c>
      <c r="F146" s="159" t="s">
        <v>80</v>
      </c>
      <c r="H146" s="160">
        <v>1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 x14ac:dyDescent="0.2">
      <c r="B147" s="164"/>
      <c r="D147" s="149" t="s">
        <v>219</v>
      </c>
      <c r="E147" s="165" t="s">
        <v>21</v>
      </c>
      <c r="F147" s="166" t="s">
        <v>236</v>
      </c>
      <c r="H147" s="167">
        <v>1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16.5" customHeight="1" x14ac:dyDescent="0.2">
      <c r="B148" s="33"/>
      <c r="C148" s="132" t="s">
        <v>372</v>
      </c>
      <c r="D148" s="132" t="s">
        <v>208</v>
      </c>
      <c r="E148" s="133" t="s">
        <v>2216</v>
      </c>
      <c r="F148" s="134" t="s">
        <v>2176</v>
      </c>
      <c r="G148" s="135" t="s">
        <v>2085</v>
      </c>
      <c r="H148" s="136">
        <v>1</v>
      </c>
      <c r="I148" s="137">
        <v>2288</v>
      </c>
      <c r="J148" s="138">
        <f>ROUND(I148*H148,2)</f>
        <v>2288</v>
      </c>
      <c r="K148" s="134" t="s">
        <v>21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866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2288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2288</v>
      </c>
      <c r="BL148" s="18" t="s">
        <v>866</v>
      </c>
      <c r="BM148" s="143" t="s">
        <v>693</v>
      </c>
    </row>
    <row r="149" spans="2:65" s="12" customFormat="1" x14ac:dyDescent="0.2">
      <c r="B149" s="151"/>
      <c r="D149" s="149" t="s">
        <v>219</v>
      </c>
      <c r="E149" s="152" t="s">
        <v>21</v>
      </c>
      <c r="F149" s="153" t="s">
        <v>2088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 x14ac:dyDescent="0.2">
      <c r="B150" s="157"/>
      <c r="D150" s="149" t="s">
        <v>219</v>
      </c>
      <c r="E150" s="158" t="s">
        <v>21</v>
      </c>
      <c r="F150" s="159" t="s">
        <v>80</v>
      </c>
      <c r="H150" s="160">
        <v>1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 x14ac:dyDescent="0.2">
      <c r="B151" s="164"/>
      <c r="D151" s="149" t="s">
        <v>219</v>
      </c>
      <c r="E151" s="165" t="s">
        <v>21</v>
      </c>
      <c r="F151" s="166" t="s">
        <v>236</v>
      </c>
      <c r="H151" s="167">
        <v>1</v>
      </c>
      <c r="I151" s="168"/>
      <c r="L151" s="164"/>
      <c r="M151" s="191"/>
      <c r="N151" s="192"/>
      <c r="O151" s="192"/>
      <c r="P151" s="192"/>
      <c r="Q151" s="192"/>
      <c r="R151" s="192"/>
      <c r="S151" s="192"/>
      <c r="T151" s="193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" customFormat="1" ht="6.95" customHeight="1" x14ac:dyDescent="0.2">
      <c r="B152" s="42"/>
      <c r="C152" s="43"/>
      <c r="D152" s="43"/>
      <c r="E152" s="43"/>
      <c r="F152" s="43"/>
      <c r="G152" s="43"/>
      <c r="H152" s="43"/>
      <c r="I152" s="43"/>
      <c r="J152" s="43"/>
      <c r="K152" s="43"/>
      <c r="L152" s="33"/>
    </row>
  </sheetData>
  <sheetProtection algorithmName="SHA-512" hashValue="8/FyECcL1RK/R+U4Jepd4aakHeGKUr5TtIUJ6hxCC53POJgPskH6VRRxbmze2xWBgGPQBddDxmEx44UAB/yShg==" saltValue="SjOa6lCUjMFyv70h4u1q+scSCltPROY4EMMEktIDbyeDlRy5y0tHkNXNl2AjyL2+mBO7NzRvisJlXxlTtcE4Ug==" spinCount="100000" sheet="1" objects="1" scenarios="1" formatColumns="0" formatRows="0" autoFilter="0"/>
  <autoFilter ref="C85:K151" xr:uid="{00000000-0009-0000-0000-00000D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4"/>
  <sheetViews>
    <sheetView showGridLines="0" topLeftCell="H140" zoomScale="90" zoomScaleNormal="90" workbookViewId="0">
      <selection activeCell="I88" sqref="I88:I17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144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2356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102218.32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ROUND((SUM(BE86:BE173)),  2)</f>
        <v>102218.32</v>
      </c>
      <c r="I35" s="94">
        <v>0.21</v>
      </c>
      <c r="J35" s="84">
        <f>ROUND(((SUM(BE86:BE173))*I35),  2)</f>
        <v>21465.85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ROUND((SUM(BF86:BF173)),  2)</f>
        <v>0</v>
      </c>
      <c r="I36" s="94">
        <v>0.12</v>
      </c>
      <c r="J36" s="84">
        <f>ROUND(((SUM(BF86:BF173))*I36),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ROUND((SUM(BG86:BG173)),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ROUND((SUM(BH86:BH173)),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ROUND((SUM(BI86:BI173)),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123684.17000000001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D.2.6.g - Přemístění SEK z parkoviště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102218.31999999999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2357</v>
      </c>
      <c r="E64" s="106"/>
      <c r="F64" s="106"/>
      <c r="G64" s="106"/>
      <c r="H64" s="106"/>
      <c r="I64" s="106"/>
      <c r="J64" s="107">
        <f>J87</f>
        <v>102218.31999999999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D.2.6.g - Přemístění SEK z parkoviště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102218.31999999999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102218.31999999999</v>
      </c>
    </row>
    <row r="87" spans="2:65" s="11" customFormat="1" ht="25.9" customHeight="1" x14ac:dyDescent="0.2">
      <c r="B87" s="120"/>
      <c r="D87" s="121" t="s">
        <v>72</v>
      </c>
      <c r="E87" s="122" t="s">
        <v>2358</v>
      </c>
      <c r="F87" s="122" t="s">
        <v>143</v>
      </c>
      <c r="I87" s="123"/>
      <c r="J87" s="124">
        <f>BK87</f>
        <v>102218.31999999999</v>
      </c>
      <c r="L87" s="120"/>
      <c r="M87" s="125"/>
      <c r="P87" s="126">
        <f>SUM(P88:P173)</f>
        <v>0</v>
      </c>
      <c r="R87" s="126">
        <f>SUM(R88:R173)</f>
        <v>0</v>
      </c>
      <c r="T87" s="127">
        <f>SUM(T88:T173)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SUM(BK88:BK173)</f>
        <v>102218.31999999999</v>
      </c>
    </row>
    <row r="88" spans="2:65" s="1" customFormat="1" ht="16.5" customHeight="1" x14ac:dyDescent="0.2">
      <c r="B88" s="33"/>
      <c r="C88" s="132" t="s">
        <v>80</v>
      </c>
      <c r="D88" s="132" t="s">
        <v>208</v>
      </c>
      <c r="E88" s="133" t="s">
        <v>2359</v>
      </c>
      <c r="F88" s="134" t="s">
        <v>2360</v>
      </c>
      <c r="G88" s="135" t="s">
        <v>375</v>
      </c>
      <c r="H88" s="136">
        <v>32</v>
      </c>
      <c r="I88" s="137">
        <v>15.6</v>
      </c>
      <c r="J88" s="138">
        <f>ROUND(I88*H88,2)</f>
        <v>499.2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499.2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499.2</v>
      </c>
      <c r="BL88" s="18" t="s">
        <v>866</v>
      </c>
      <c r="BM88" s="143" t="s">
        <v>82</v>
      </c>
    </row>
    <row r="89" spans="2:65" s="1" customFormat="1" ht="16.5" customHeight="1" x14ac:dyDescent="0.2">
      <c r="B89" s="33"/>
      <c r="C89" s="178" t="s">
        <v>82</v>
      </c>
      <c r="D89" s="178" t="s">
        <v>437</v>
      </c>
      <c r="E89" s="179" t="s">
        <v>2361</v>
      </c>
      <c r="F89" s="180" t="s">
        <v>2362</v>
      </c>
      <c r="G89" s="181" t="s">
        <v>375</v>
      </c>
      <c r="H89" s="182">
        <v>32</v>
      </c>
      <c r="I89" s="183">
        <v>62</v>
      </c>
      <c r="J89" s="184">
        <f>ROUND(I89*H89,2)</f>
        <v>1984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1984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1984</v>
      </c>
      <c r="BL89" s="18" t="s">
        <v>866</v>
      </c>
      <c r="BM89" s="143" t="s">
        <v>213</v>
      </c>
    </row>
    <row r="90" spans="2:65" s="12" customFormat="1" x14ac:dyDescent="0.2">
      <c r="B90" s="151"/>
      <c r="D90" s="149" t="s">
        <v>219</v>
      </c>
      <c r="E90" s="152" t="s">
        <v>21</v>
      </c>
      <c r="F90" s="153" t="s">
        <v>2088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 x14ac:dyDescent="0.2">
      <c r="B91" s="157"/>
      <c r="D91" s="149" t="s">
        <v>219</v>
      </c>
      <c r="E91" s="158" t="s">
        <v>21</v>
      </c>
      <c r="F91" s="159" t="s">
        <v>643</v>
      </c>
      <c r="H91" s="160">
        <v>32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 x14ac:dyDescent="0.2">
      <c r="B92" s="164"/>
      <c r="D92" s="149" t="s">
        <v>219</v>
      </c>
      <c r="E92" s="165" t="s">
        <v>21</v>
      </c>
      <c r="F92" s="166" t="s">
        <v>236</v>
      </c>
      <c r="H92" s="167">
        <v>32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 x14ac:dyDescent="0.2">
      <c r="B93" s="33"/>
      <c r="C93" s="132" t="s">
        <v>244</v>
      </c>
      <c r="D93" s="132" t="s">
        <v>208</v>
      </c>
      <c r="E93" s="133" t="s">
        <v>2105</v>
      </c>
      <c r="F93" s="134" t="s">
        <v>2106</v>
      </c>
      <c r="G93" s="135" t="s">
        <v>840</v>
      </c>
      <c r="H93" s="136">
        <v>1</v>
      </c>
      <c r="I93" s="137">
        <v>1768</v>
      </c>
      <c r="J93" s="138">
        <f>ROUND(I93*H93,2)</f>
        <v>1768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1768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1768</v>
      </c>
      <c r="BL93" s="18" t="s">
        <v>866</v>
      </c>
      <c r="BM93" s="143" t="s">
        <v>268</v>
      </c>
    </row>
    <row r="94" spans="2:65" s="1" customFormat="1" ht="16.5" customHeight="1" x14ac:dyDescent="0.2">
      <c r="B94" s="33"/>
      <c r="C94" s="178" t="s">
        <v>213</v>
      </c>
      <c r="D94" s="178" t="s">
        <v>437</v>
      </c>
      <c r="E94" s="179" t="s">
        <v>2107</v>
      </c>
      <c r="F94" s="180" t="s">
        <v>2108</v>
      </c>
      <c r="G94" s="181" t="s">
        <v>840</v>
      </c>
      <c r="H94" s="182">
        <v>1</v>
      </c>
      <c r="I94" s="183">
        <v>10870.08</v>
      </c>
      <c r="J94" s="184">
        <f>ROUND(I94*H94,2)</f>
        <v>10870.08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1657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10870.08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10870.08</v>
      </c>
      <c r="BL94" s="18" t="s">
        <v>866</v>
      </c>
      <c r="BM94" s="143" t="s">
        <v>289</v>
      </c>
    </row>
    <row r="95" spans="2:65" s="12" customFormat="1" x14ac:dyDescent="0.2">
      <c r="B95" s="151"/>
      <c r="D95" s="149" t="s">
        <v>219</v>
      </c>
      <c r="E95" s="152" t="s">
        <v>21</v>
      </c>
      <c r="F95" s="153" t="s">
        <v>2088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 x14ac:dyDescent="0.2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 x14ac:dyDescent="0.2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24.2" customHeight="1" x14ac:dyDescent="0.2">
      <c r="B98" s="33"/>
      <c r="C98" s="132" t="s">
        <v>257</v>
      </c>
      <c r="D98" s="132" t="s">
        <v>208</v>
      </c>
      <c r="E98" s="133" t="s">
        <v>2363</v>
      </c>
      <c r="F98" s="134" t="s">
        <v>2364</v>
      </c>
      <c r="G98" s="135" t="s">
        <v>840</v>
      </c>
      <c r="H98" s="136">
        <v>2</v>
      </c>
      <c r="I98" s="137">
        <v>1300</v>
      </c>
      <c r="J98" s="138">
        <f>ROUND(I98*H98,2)</f>
        <v>2600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866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2600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2600</v>
      </c>
      <c r="BL98" s="18" t="s">
        <v>866</v>
      </c>
      <c r="BM98" s="143" t="s">
        <v>304</v>
      </c>
    </row>
    <row r="99" spans="2:65" s="1" customFormat="1" ht="24.2" customHeight="1" x14ac:dyDescent="0.2">
      <c r="B99" s="33"/>
      <c r="C99" s="178" t="s">
        <v>268</v>
      </c>
      <c r="D99" s="178" t="s">
        <v>437</v>
      </c>
      <c r="E99" s="179" t="s">
        <v>2365</v>
      </c>
      <c r="F99" s="180" t="s">
        <v>2366</v>
      </c>
      <c r="G99" s="181" t="s">
        <v>840</v>
      </c>
      <c r="H99" s="182">
        <v>2</v>
      </c>
      <c r="I99" s="183">
        <v>1220.96</v>
      </c>
      <c r="J99" s="184">
        <f>ROUND(I99*H99,2)</f>
        <v>2441.92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1657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2441.92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2441.92</v>
      </c>
      <c r="BL99" s="18" t="s">
        <v>866</v>
      </c>
      <c r="BM99" s="143" t="s">
        <v>8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2088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82</v>
      </c>
      <c r="H101" s="160">
        <v>2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 x14ac:dyDescent="0.2">
      <c r="B102" s="164"/>
      <c r="D102" s="149" t="s">
        <v>219</v>
      </c>
      <c r="E102" s="165" t="s">
        <v>21</v>
      </c>
      <c r="F102" s="166" t="s">
        <v>236</v>
      </c>
      <c r="H102" s="167">
        <v>2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 x14ac:dyDescent="0.2">
      <c r="B103" s="33"/>
      <c r="C103" s="132" t="s">
        <v>275</v>
      </c>
      <c r="D103" s="132" t="s">
        <v>208</v>
      </c>
      <c r="E103" s="133" t="s">
        <v>2190</v>
      </c>
      <c r="F103" s="134" t="s">
        <v>2191</v>
      </c>
      <c r="G103" s="135" t="s">
        <v>375</v>
      </c>
      <c r="H103" s="136">
        <v>62</v>
      </c>
      <c r="I103" s="137">
        <v>16.64</v>
      </c>
      <c r="J103" s="138">
        <f>ROUND(I103*H103,2)</f>
        <v>1031.68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1031.68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1031.68</v>
      </c>
      <c r="BL103" s="18" t="s">
        <v>866</v>
      </c>
      <c r="BM103" s="143" t="s">
        <v>332</v>
      </c>
    </row>
    <row r="104" spans="2:65" s="1" customFormat="1" ht="16.5" customHeight="1" x14ac:dyDescent="0.2">
      <c r="B104" s="33"/>
      <c r="C104" s="178" t="s">
        <v>289</v>
      </c>
      <c r="D104" s="178" t="s">
        <v>437</v>
      </c>
      <c r="E104" s="179" t="s">
        <v>2192</v>
      </c>
      <c r="F104" s="180" t="s">
        <v>2193</v>
      </c>
      <c r="G104" s="181" t="s">
        <v>375</v>
      </c>
      <c r="H104" s="182">
        <v>62</v>
      </c>
      <c r="I104" s="183">
        <v>37.36</v>
      </c>
      <c r="J104" s="184">
        <f>ROUND(I104*H104,2)</f>
        <v>2316.3200000000002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1657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2316.3200000000002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2316.3200000000002</v>
      </c>
      <c r="BL104" s="18" t="s">
        <v>866</v>
      </c>
      <c r="BM104" s="143" t="s">
        <v>350</v>
      </c>
    </row>
    <row r="105" spans="2:65" s="12" customFormat="1" x14ac:dyDescent="0.2">
      <c r="B105" s="151"/>
      <c r="D105" s="149" t="s">
        <v>219</v>
      </c>
      <c r="E105" s="152" t="s">
        <v>21</v>
      </c>
      <c r="F105" s="153" t="s">
        <v>2088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 x14ac:dyDescent="0.2">
      <c r="B106" s="157"/>
      <c r="D106" s="149" t="s">
        <v>219</v>
      </c>
      <c r="E106" s="158" t="s">
        <v>21</v>
      </c>
      <c r="F106" s="159" t="s">
        <v>847</v>
      </c>
      <c r="H106" s="160">
        <v>62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 x14ac:dyDescent="0.2">
      <c r="B107" s="164"/>
      <c r="D107" s="149" t="s">
        <v>219</v>
      </c>
      <c r="E107" s="165" t="s">
        <v>21</v>
      </c>
      <c r="F107" s="166" t="s">
        <v>236</v>
      </c>
      <c r="H107" s="167">
        <v>62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 x14ac:dyDescent="0.2">
      <c r="B108" s="33"/>
      <c r="C108" s="132" t="s">
        <v>295</v>
      </c>
      <c r="D108" s="132" t="s">
        <v>208</v>
      </c>
      <c r="E108" s="133" t="s">
        <v>2229</v>
      </c>
      <c r="F108" s="134" t="s">
        <v>2230</v>
      </c>
      <c r="G108" s="135" t="s">
        <v>840</v>
      </c>
      <c r="H108" s="136">
        <v>4</v>
      </c>
      <c r="I108" s="137">
        <v>56.16</v>
      </c>
      <c r="J108" s="138">
        <f>ROUND(I108*H108,2)</f>
        <v>224.64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866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224.64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224.64</v>
      </c>
      <c r="BL108" s="18" t="s">
        <v>866</v>
      </c>
      <c r="BM108" s="143" t="s">
        <v>365</v>
      </c>
    </row>
    <row r="109" spans="2:65" s="1" customFormat="1" ht="16.5" customHeight="1" x14ac:dyDescent="0.2">
      <c r="B109" s="33"/>
      <c r="C109" s="178" t="s">
        <v>304</v>
      </c>
      <c r="D109" s="178" t="s">
        <v>437</v>
      </c>
      <c r="E109" s="179" t="s">
        <v>2231</v>
      </c>
      <c r="F109" s="180" t="s">
        <v>2232</v>
      </c>
      <c r="G109" s="181" t="s">
        <v>840</v>
      </c>
      <c r="H109" s="182">
        <v>4</v>
      </c>
      <c r="I109" s="183">
        <v>189.28</v>
      </c>
      <c r="J109" s="184">
        <f>ROUND(I109*H109,2)</f>
        <v>757.12</v>
      </c>
      <c r="K109" s="180" t="s">
        <v>21</v>
      </c>
      <c r="L109" s="185"/>
      <c r="M109" s="186" t="s">
        <v>21</v>
      </c>
      <c r="N109" s="187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1657</v>
      </c>
      <c r="AT109" s="143" t="s">
        <v>437</v>
      </c>
      <c r="AU109" s="143" t="s">
        <v>80</v>
      </c>
      <c r="AY109" s="18" t="s">
        <v>206</v>
      </c>
      <c r="BE109" s="144">
        <f>IF(N109="základní",J109,0)</f>
        <v>757.12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757.12</v>
      </c>
      <c r="BL109" s="18" t="s">
        <v>866</v>
      </c>
      <c r="BM109" s="143" t="s">
        <v>382</v>
      </c>
    </row>
    <row r="110" spans="2:65" s="12" customFormat="1" x14ac:dyDescent="0.2">
      <c r="B110" s="151"/>
      <c r="D110" s="149" t="s">
        <v>219</v>
      </c>
      <c r="E110" s="152" t="s">
        <v>21</v>
      </c>
      <c r="F110" s="153" t="s">
        <v>2088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 x14ac:dyDescent="0.2">
      <c r="B111" s="157"/>
      <c r="D111" s="149" t="s">
        <v>219</v>
      </c>
      <c r="E111" s="158" t="s">
        <v>21</v>
      </c>
      <c r="F111" s="159" t="s">
        <v>213</v>
      </c>
      <c r="H111" s="160">
        <v>4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 x14ac:dyDescent="0.2">
      <c r="B112" s="164"/>
      <c r="D112" s="149" t="s">
        <v>219</v>
      </c>
      <c r="E112" s="165" t="s">
        <v>21</v>
      </c>
      <c r="F112" s="166" t="s">
        <v>236</v>
      </c>
      <c r="H112" s="167">
        <v>4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 x14ac:dyDescent="0.2">
      <c r="B113" s="33"/>
      <c r="C113" s="132" t="s">
        <v>313</v>
      </c>
      <c r="D113" s="132" t="s">
        <v>208</v>
      </c>
      <c r="E113" s="133" t="s">
        <v>2194</v>
      </c>
      <c r="F113" s="134" t="s">
        <v>2195</v>
      </c>
      <c r="G113" s="135" t="s">
        <v>375</v>
      </c>
      <c r="H113" s="136">
        <v>214</v>
      </c>
      <c r="I113" s="137">
        <v>160</v>
      </c>
      <c r="J113" s="138">
        <f>ROUND(I113*H113,2)</f>
        <v>34240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866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34240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34240</v>
      </c>
      <c r="BL113" s="18" t="s">
        <v>866</v>
      </c>
      <c r="BM113" s="143" t="s">
        <v>400</v>
      </c>
    </row>
    <row r="114" spans="2:65" s="12" customFormat="1" x14ac:dyDescent="0.2">
      <c r="B114" s="151"/>
      <c r="D114" s="149" t="s">
        <v>219</v>
      </c>
      <c r="E114" s="152" t="s">
        <v>21</v>
      </c>
      <c r="F114" s="153" t="s">
        <v>2088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80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3" customFormat="1" x14ac:dyDescent="0.2">
      <c r="B115" s="157"/>
      <c r="D115" s="149" t="s">
        <v>219</v>
      </c>
      <c r="E115" s="158" t="s">
        <v>21</v>
      </c>
      <c r="F115" s="159" t="s">
        <v>1581</v>
      </c>
      <c r="H115" s="160">
        <v>214</v>
      </c>
      <c r="I115" s="161"/>
      <c r="L115" s="157"/>
      <c r="M115" s="162"/>
      <c r="T115" s="163"/>
      <c r="AT115" s="158" t="s">
        <v>219</v>
      </c>
      <c r="AU115" s="158" t="s">
        <v>80</v>
      </c>
      <c r="AV115" s="13" t="s">
        <v>82</v>
      </c>
      <c r="AW115" s="13" t="s">
        <v>34</v>
      </c>
      <c r="AX115" s="13" t="s">
        <v>73</v>
      </c>
      <c r="AY115" s="158" t="s">
        <v>206</v>
      </c>
    </row>
    <row r="116" spans="2:65" s="14" customFormat="1" x14ac:dyDescent="0.2">
      <c r="B116" s="164"/>
      <c r="D116" s="149" t="s">
        <v>219</v>
      </c>
      <c r="E116" s="165" t="s">
        <v>21</v>
      </c>
      <c r="F116" s="166" t="s">
        <v>236</v>
      </c>
      <c r="H116" s="167">
        <v>214</v>
      </c>
      <c r="I116" s="168"/>
      <c r="L116" s="164"/>
      <c r="M116" s="169"/>
      <c r="T116" s="170"/>
      <c r="AT116" s="165" t="s">
        <v>219</v>
      </c>
      <c r="AU116" s="165" t="s">
        <v>80</v>
      </c>
      <c r="AV116" s="14" t="s">
        <v>213</v>
      </c>
      <c r="AW116" s="14" t="s">
        <v>34</v>
      </c>
      <c r="AX116" s="14" t="s">
        <v>80</v>
      </c>
      <c r="AY116" s="165" t="s">
        <v>206</v>
      </c>
    </row>
    <row r="117" spans="2:65" s="1" customFormat="1" ht="16.5" customHeight="1" x14ac:dyDescent="0.2">
      <c r="B117" s="33"/>
      <c r="C117" s="132" t="s">
        <v>8</v>
      </c>
      <c r="D117" s="132" t="s">
        <v>208</v>
      </c>
      <c r="E117" s="133" t="s">
        <v>2233</v>
      </c>
      <c r="F117" s="134" t="s">
        <v>2234</v>
      </c>
      <c r="G117" s="135" t="s">
        <v>375</v>
      </c>
      <c r="H117" s="136">
        <v>122</v>
      </c>
      <c r="I117" s="137">
        <v>60</v>
      </c>
      <c r="J117" s="138">
        <f>ROUND(I117*H117,2)</f>
        <v>7320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866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7320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7320</v>
      </c>
      <c r="BL117" s="18" t="s">
        <v>866</v>
      </c>
      <c r="BM117" s="143" t="s">
        <v>415</v>
      </c>
    </row>
    <row r="118" spans="2:65" s="12" customFormat="1" x14ac:dyDescent="0.2">
      <c r="B118" s="151"/>
      <c r="D118" s="149" t="s">
        <v>219</v>
      </c>
      <c r="E118" s="152" t="s">
        <v>21</v>
      </c>
      <c r="F118" s="153" t="s">
        <v>2088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80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 x14ac:dyDescent="0.2">
      <c r="B119" s="157"/>
      <c r="D119" s="149" t="s">
        <v>219</v>
      </c>
      <c r="E119" s="158" t="s">
        <v>21</v>
      </c>
      <c r="F119" s="159" t="s">
        <v>1345</v>
      </c>
      <c r="H119" s="160">
        <v>122</v>
      </c>
      <c r="I119" s="161"/>
      <c r="L119" s="157"/>
      <c r="M119" s="162"/>
      <c r="T119" s="163"/>
      <c r="AT119" s="158" t="s">
        <v>219</v>
      </c>
      <c r="AU119" s="158" t="s">
        <v>80</v>
      </c>
      <c r="AV119" s="13" t="s">
        <v>82</v>
      </c>
      <c r="AW119" s="13" t="s">
        <v>34</v>
      </c>
      <c r="AX119" s="13" t="s">
        <v>73</v>
      </c>
      <c r="AY119" s="158" t="s">
        <v>206</v>
      </c>
    </row>
    <row r="120" spans="2:65" s="14" customFormat="1" x14ac:dyDescent="0.2">
      <c r="B120" s="164"/>
      <c r="D120" s="149" t="s">
        <v>219</v>
      </c>
      <c r="E120" s="165" t="s">
        <v>21</v>
      </c>
      <c r="F120" s="166" t="s">
        <v>236</v>
      </c>
      <c r="H120" s="167">
        <v>122</v>
      </c>
      <c r="I120" s="168"/>
      <c r="L120" s="164"/>
      <c r="M120" s="169"/>
      <c r="T120" s="170"/>
      <c r="AT120" s="165" t="s">
        <v>219</v>
      </c>
      <c r="AU120" s="165" t="s">
        <v>80</v>
      </c>
      <c r="AV120" s="14" t="s">
        <v>213</v>
      </c>
      <c r="AW120" s="14" t="s">
        <v>34</v>
      </c>
      <c r="AX120" s="14" t="s">
        <v>80</v>
      </c>
      <c r="AY120" s="165" t="s">
        <v>206</v>
      </c>
    </row>
    <row r="121" spans="2:65" s="1" customFormat="1" ht="16.5" customHeight="1" x14ac:dyDescent="0.2">
      <c r="B121" s="33"/>
      <c r="C121" s="132" t="s">
        <v>324</v>
      </c>
      <c r="D121" s="132" t="s">
        <v>208</v>
      </c>
      <c r="E121" s="133" t="s">
        <v>2198</v>
      </c>
      <c r="F121" s="134" t="s">
        <v>2199</v>
      </c>
      <c r="G121" s="135" t="s">
        <v>375</v>
      </c>
      <c r="H121" s="136">
        <v>214</v>
      </c>
      <c r="I121" s="137">
        <v>50</v>
      </c>
      <c r="J121" s="138">
        <f>ROUND(I121*H121,2)</f>
        <v>10700</v>
      </c>
      <c r="K121" s="134" t="s">
        <v>21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866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10700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10700</v>
      </c>
      <c r="BL121" s="18" t="s">
        <v>866</v>
      </c>
      <c r="BM121" s="143" t="s">
        <v>429</v>
      </c>
    </row>
    <row r="122" spans="2:65" s="12" customFormat="1" x14ac:dyDescent="0.2">
      <c r="B122" s="151"/>
      <c r="D122" s="149" t="s">
        <v>219</v>
      </c>
      <c r="E122" s="152" t="s">
        <v>21</v>
      </c>
      <c r="F122" s="153" t="s">
        <v>2088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 x14ac:dyDescent="0.2">
      <c r="B123" s="157"/>
      <c r="D123" s="149" t="s">
        <v>219</v>
      </c>
      <c r="E123" s="158" t="s">
        <v>21</v>
      </c>
      <c r="F123" s="159" t="s">
        <v>1581</v>
      </c>
      <c r="H123" s="160">
        <v>214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 x14ac:dyDescent="0.2">
      <c r="B124" s="164"/>
      <c r="D124" s="149" t="s">
        <v>219</v>
      </c>
      <c r="E124" s="165" t="s">
        <v>21</v>
      </c>
      <c r="F124" s="166" t="s">
        <v>236</v>
      </c>
      <c r="H124" s="167">
        <v>214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16.5" customHeight="1" x14ac:dyDescent="0.2">
      <c r="B125" s="33"/>
      <c r="C125" s="132" t="s">
        <v>332</v>
      </c>
      <c r="D125" s="132" t="s">
        <v>208</v>
      </c>
      <c r="E125" s="133" t="s">
        <v>2200</v>
      </c>
      <c r="F125" s="134" t="s">
        <v>2201</v>
      </c>
      <c r="G125" s="135" t="s">
        <v>375</v>
      </c>
      <c r="H125" s="136">
        <v>214</v>
      </c>
      <c r="I125" s="137">
        <v>35</v>
      </c>
      <c r="J125" s="138">
        <f>ROUND(I125*H125,2)</f>
        <v>7490</v>
      </c>
      <c r="K125" s="134" t="s">
        <v>21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866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7490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7490</v>
      </c>
      <c r="BL125" s="18" t="s">
        <v>866</v>
      </c>
      <c r="BM125" s="143" t="s">
        <v>444</v>
      </c>
    </row>
    <row r="126" spans="2:65" s="12" customFormat="1" x14ac:dyDescent="0.2">
      <c r="B126" s="151"/>
      <c r="D126" s="149" t="s">
        <v>219</v>
      </c>
      <c r="E126" s="152" t="s">
        <v>21</v>
      </c>
      <c r="F126" s="153" t="s">
        <v>2088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 x14ac:dyDescent="0.2">
      <c r="B127" s="157"/>
      <c r="D127" s="149" t="s">
        <v>219</v>
      </c>
      <c r="E127" s="158" t="s">
        <v>21</v>
      </c>
      <c r="F127" s="159" t="s">
        <v>1581</v>
      </c>
      <c r="H127" s="160">
        <v>214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 x14ac:dyDescent="0.2">
      <c r="B128" s="164"/>
      <c r="D128" s="149" t="s">
        <v>219</v>
      </c>
      <c r="E128" s="165" t="s">
        <v>21</v>
      </c>
      <c r="F128" s="166" t="s">
        <v>236</v>
      </c>
      <c r="H128" s="167">
        <v>214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 x14ac:dyDescent="0.2">
      <c r="B129" s="33"/>
      <c r="C129" s="132" t="s">
        <v>342</v>
      </c>
      <c r="D129" s="132" t="s">
        <v>208</v>
      </c>
      <c r="E129" s="133" t="s">
        <v>2139</v>
      </c>
      <c r="F129" s="134" t="s">
        <v>2140</v>
      </c>
      <c r="G129" s="135" t="s">
        <v>375</v>
      </c>
      <c r="H129" s="136">
        <v>122</v>
      </c>
      <c r="I129" s="137">
        <v>6.24</v>
      </c>
      <c r="J129" s="138">
        <f>ROUND(I129*H129,2)</f>
        <v>761.28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761.28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761.28</v>
      </c>
      <c r="BL129" s="18" t="s">
        <v>866</v>
      </c>
      <c r="BM129" s="143" t="s">
        <v>462</v>
      </c>
    </row>
    <row r="130" spans="2:65" s="1" customFormat="1" ht="16.5" customHeight="1" x14ac:dyDescent="0.2">
      <c r="B130" s="33"/>
      <c r="C130" s="178" t="s">
        <v>350</v>
      </c>
      <c r="D130" s="178" t="s">
        <v>437</v>
      </c>
      <c r="E130" s="179" t="s">
        <v>2141</v>
      </c>
      <c r="F130" s="180" t="s">
        <v>2142</v>
      </c>
      <c r="G130" s="181" t="s">
        <v>375</v>
      </c>
      <c r="H130" s="182">
        <v>122</v>
      </c>
      <c r="I130" s="183">
        <v>3.04</v>
      </c>
      <c r="J130" s="184">
        <f>ROUND(I130*H130,2)</f>
        <v>370.88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1657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370.88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370.88</v>
      </c>
      <c r="BL130" s="18" t="s">
        <v>866</v>
      </c>
      <c r="BM130" s="143" t="s">
        <v>643</v>
      </c>
    </row>
    <row r="131" spans="2:65" s="12" customFormat="1" x14ac:dyDescent="0.2">
      <c r="B131" s="151"/>
      <c r="D131" s="149" t="s">
        <v>219</v>
      </c>
      <c r="E131" s="152" t="s">
        <v>21</v>
      </c>
      <c r="F131" s="153" t="s">
        <v>2088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 x14ac:dyDescent="0.2">
      <c r="B132" s="157"/>
      <c r="D132" s="149" t="s">
        <v>219</v>
      </c>
      <c r="E132" s="158" t="s">
        <v>21</v>
      </c>
      <c r="F132" s="159" t="s">
        <v>1345</v>
      </c>
      <c r="H132" s="160">
        <v>122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 x14ac:dyDescent="0.2">
      <c r="B133" s="164"/>
      <c r="D133" s="149" t="s">
        <v>219</v>
      </c>
      <c r="E133" s="165" t="s">
        <v>21</v>
      </c>
      <c r="F133" s="166" t="s">
        <v>236</v>
      </c>
      <c r="H133" s="167">
        <v>122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21.75" customHeight="1" x14ac:dyDescent="0.2">
      <c r="B134" s="33"/>
      <c r="C134" s="178" t="s">
        <v>359</v>
      </c>
      <c r="D134" s="178" t="s">
        <v>437</v>
      </c>
      <c r="E134" s="179" t="s">
        <v>2367</v>
      </c>
      <c r="F134" s="180" t="s">
        <v>2154</v>
      </c>
      <c r="G134" s="181" t="s">
        <v>2085</v>
      </c>
      <c r="H134" s="182">
        <v>1</v>
      </c>
      <c r="I134" s="183">
        <v>1144</v>
      </c>
      <c r="J134" s="184">
        <f>ROUND(I134*H134,2)</f>
        <v>1144</v>
      </c>
      <c r="K134" s="180" t="s">
        <v>21</v>
      </c>
      <c r="L134" s="185"/>
      <c r="M134" s="186" t="s">
        <v>21</v>
      </c>
      <c r="N134" s="187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1657</v>
      </c>
      <c r="AT134" s="143" t="s">
        <v>437</v>
      </c>
      <c r="AU134" s="143" t="s">
        <v>80</v>
      </c>
      <c r="AY134" s="18" t="s">
        <v>206</v>
      </c>
      <c r="BE134" s="144">
        <f>IF(N134="základní",J134,0)</f>
        <v>1144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1144</v>
      </c>
      <c r="BL134" s="18" t="s">
        <v>866</v>
      </c>
      <c r="BM134" s="143" t="s">
        <v>663</v>
      </c>
    </row>
    <row r="135" spans="2:65" s="12" customFormat="1" x14ac:dyDescent="0.2">
      <c r="B135" s="151"/>
      <c r="D135" s="149" t="s">
        <v>219</v>
      </c>
      <c r="E135" s="152" t="s">
        <v>21</v>
      </c>
      <c r="F135" s="153" t="s">
        <v>2088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80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3" customFormat="1" x14ac:dyDescent="0.2">
      <c r="B136" s="157"/>
      <c r="D136" s="149" t="s">
        <v>219</v>
      </c>
      <c r="E136" s="158" t="s">
        <v>21</v>
      </c>
      <c r="F136" s="159" t="s">
        <v>80</v>
      </c>
      <c r="H136" s="160">
        <v>1</v>
      </c>
      <c r="I136" s="161"/>
      <c r="L136" s="157"/>
      <c r="M136" s="162"/>
      <c r="T136" s="163"/>
      <c r="AT136" s="158" t="s">
        <v>219</v>
      </c>
      <c r="AU136" s="158" t="s">
        <v>80</v>
      </c>
      <c r="AV136" s="13" t="s">
        <v>82</v>
      </c>
      <c r="AW136" s="13" t="s">
        <v>34</v>
      </c>
      <c r="AX136" s="13" t="s">
        <v>73</v>
      </c>
      <c r="AY136" s="158" t="s">
        <v>206</v>
      </c>
    </row>
    <row r="137" spans="2:65" s="14" customFormat="1" x14ac:dyDescent="0.2">
      <c r="B137" s="164"/>
      <c r="D137" s="149" t="s">
        <v>219</v>
      </c>
      <c r="E137" s="165" t="s">
        <v>21</v>
      </c>
      <c r="F137" s="166" t="s">
        <v>236</v>
      </c>
      <c r="H137" s="167">
        <v>1</v>
      </c>
      <c r="I137" s="168"/>
      <c r="L137" s="164"/>
      <c r="M137" s="169"/>
      <c r="T137" s="170"/>
      <c r="AT137" s="165" t="s">
        <v>219</v>
      </c>
      <c r="AU137" s="165" t="s">
        <v>80</v>
      </c>
      <c r="AV137" s="14" t="s">
        <v>213</v>
      </c>
      <c r="AW137" s="14" t="s">
        <v>34</v>
      </c>
      <c r="AX137" s="14" t="s">
        <v>80</v>
      </c>
      <c r="AY137" s="165" t="s">
        <v>206</v>
      </c>
    </row>
    <row r="138" spans="2:65" s="1" customFormat="1" ht="16.5" customHeight="1" x14ac:dyDescent="0.2">
      <c r="B138" s="33"/>
      <c r="C138" s="132" t="s">
        <v>365</v>
      </c>
      <c r="D138" s="132" t="s">
        <v>208</v>
      </c>
      <c r="E138" s="133" t="s">
        <v>2368</v>
      </c>
      <c r="F138" s="134" t="s">
        <v>2369</v>
      </c>
      <c r="G138" s="135" t="s">
        <v>2064</v>
      </c>
      <c r="H138" s="136">
        <v>3</v>
      </c>
      <c r="I138" s="137">
        <v>560</v>
      </c>
      <c r="J138" s="138">
        <f>ROUND(I138*H138,2)</f>
        <v>1680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866</v>
      </c>
      <c r="AT138" s="143" t="s">
        <v>208</v>
      </c>
      <c r="AU138" s="143" t="s">
        <v>80</v>
      </c>
      <c r="AY138" s="18" t="s">
        <v>206</v>
      </c>
      <c r="BE138" s="144">
        <f>IF(N138="základní",J138,0)</f>
        <v>1680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1680</v>
      </c>
      <c r="BL138" s="18" t="s">
        <v>866</v>
      </c>
      <c r="BM138" s="143" t="s">
        <v>681</v>
      </c>
    </row>
    <row r="139" spans="2:65" s="12" customFormat="1" x14ac:dyDescent="0.2">
      <c r="B139" s="151"/>
      <c r="D139" s="149" t="s">
        <v>219</v>
      </c>
      <c r="E139" s="152" t="s">
        <v>21</v>
      </c>
      <c r="F139" s="153" t="s">
        <v>2088</v>
      </c>
      <c r="H139" s="152" t="s">
        <v>21</v>
      </c>
      <c r="I139" s="154"/>
      <c r="L139" s="151"/>
      <c r="M139" s="155"/>
      <c r="T139" s="156"/>
      <c r="AT139" s="152" t="s">
        <v>219</v>
      </c>
      <c r="AU139" s="152" t="s">
        <v>80</v>
      </c>
      <c r="AV139" s="12" t="s">
        <v>80</v>
      </c>
      <c r="AW139" s="12" t="s">
        <v>34</v>
      </c>
      <c r="AX139" s="12" t="s">
        <v>73</v>
      </c>
      <c r="AY139" s="152" t="s">
        <v>206</v>
      </c>
    </row>
    <row r="140" spans="2:65" s="13" customFormat="1" x14ac:dyDescent="0.2">
      <c r="B140" s="157"/>
      <c r="D140" s="149" t="s">
        <v>219</v>
      </c>
      <c r="E140" s="158" t="s">
        <v>21</v>
      </c>
      <c r="F140" s="159" t="s">
        <v>244</v>
      </c>
      <c r="H140" s="160">
        <v>3</v>
      </c>
      <c r="I140" s="161"/>
      <c r="L140" s="157"/>
      <c r="M140" s="162"/>
      <c r="T140" s="163"/>
      <c r="AT140" s="158" t="s">
        <v>219</v>
      </c>
      <c r="AU140" s="158" t="s">
        <v>80</v>
      </c>
      <c r="AV140" s="13" t="s">
        <v>82</v>
      </c>
      <c r="AW140" s="13" t="s">
        <v>34</v>
      </c>
      <c r="AX140" s="13" t="s">
        <v>73</v>
      </c>
      <c r="AY140" s="158" t="s">
        <v>206</v>
      </c>
    </row>
    <row r="141" spans="2:65" s="14" customFormat="1" x14ac:dyDescent="0.2">
      <c r="B141" s="164"/>
      <c r="D141" s="149" t="s">
        <v>219</v>
      </c>
      <c r="E141" s="165" t="s">
        <v>21</v>
      </c>
      <c r="F141" s="166" t="s">
        <v>236</v>
      </c>
      <c r="H141" s="167">
        <v>3</v>
      </c>
      <c r="I141" s="168"/>
      <c r="L141" s="164"/>
      <c r="M141" s="169"/>
      <c r="T141" s="170"/>
      <c r="AT141" s="165" t="s">
        <v>219</v>
      </c>
      <c r="AU141" s="165" t="s">
        <v>80</v>
      </c>
      <c r="AV141" s="14" t="s">
        <v>213</v>
      </c>
      <c r="AW141" s="14" t="s">
        <v>34</v>
      </c>
      <c r="AX141" s="14" t="s">
        <v>80</v>
      </c>
      <c r="AY141" s="165" t="s">
        <v>206</v>
      </c>
    </row>
    <row r="142" spans="2:65" s="1" customFormat="1" ht="16.5" customHeight="1" x14ac:dyDescent="0.2">
      <c r="B142" s="33"/>
      <c r="C142" s="132" t="s">
        <v>372</v>
      </c>
      <c r="D142" s="132" t="s">
        <v>208</v>
      </c>
      <c r="E142" s="133" t="s">
        <v>2370</v>
      </c>
      <c r="F142" s="134" t="s">
        <v>2371</v>
      </c>
      <c r="G142" s="135" t="s">
        <v>375</v>
      </c>
      <c r="H142" s="136">
        <v>92</v>
      </c>
      <c r="I142" s="137">
        <v>46.8</v>
      </c>
      <c r="J142" s="138">
        <f>ROUND(I142*H142,2)</f>
        <v>4305.6000000000004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866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4305.6000000000004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4305.6000000000004</v>
      </c>
      <c r="BL142" s="18" t="s">
        <v>866</v>
      </c>
      <c r="BM142" s="143" t="s">
        <v>693</v>
      </c>
    </row>
    <row r="143" spans="2:65" s="12" customFormat="1" x14ac:dyDescent="0.2">
      <c r="B143" s="151"/>
      <c r="D143" s="149" t="s">
        <v>219</v>
      </c>
      <c r="E143" s="152" t="s">
        <v>21</v>
      </c>
      <c r="F143" s="153" t="s">
        <v>2088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 x14ac:dyDescent="0.2">
      <c r="B144" s="157"/>
      <c r="D144" s="149" t="s">
        <v>219</v>
      </c>
      <c r="E144" s="158" t="s">
        <v>21</v>
      </c>
      <c r="F144" s="159" t="s">
        <v>1020</v>
      </c>
      <c r="H144" s="160">
        <v>92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 x14ac:dyDescent="0.2">
      <c r="B145" s="164"/>
      <c r="D145" s="149" t="s">
        <v>219</v>
      </c>
      <c r="E145" s="165" t="s">
        <v>21</v>
      </c>
      <c r="F145" s="166" t="s">
        <v>236</v>
      </c>
      <c r="H145" s="167">
        <v>92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 x14ac:dyDescent="0.2">
      <c r="B146" s="33"/>
      <c r="C146" s="132" t="s">
        <v>382</v>
      </c>
      <c r="D146" s="132" t="s">
        <v>208</v>
      </c>
      <c r="E146" s="133" t="s">
        <v>2158</v>
      </c>
      <c r="F146" s="134" t="s">
        <v>2159</v>
      </c>
      <c r="G146" s="135" t="s">
        <v>840</v>
      </c>
      <c r="H146" s="136">
        <v>20</v>
      </c>
      <c r="I146" s="137">
        <v>26</v>
      </c>
      <c r="J146" s="138">
        <f>ROUND(I146*H146,2)</f>
        <v>520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866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520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520</v>
      </c>
      <c r="BL146" s="18" t="s">
        <v>866</v>
      </c>
      <c r="BM146" s="143" t="s">
        <v>706</v>
      </c>
    </row>
    <row r="147" spans="2:65" s="12" customFormat="1" x14ac:dyDescent="0.2">
      <c r="B147" s="151"/>
      <c r="D147" s="149" t="s">
        <v>219</v>
      </c>
      <c r="E147" s="152" t="s">
        <v>21</v>
      </c>
      <c r="F147" s="153" t="s">
        <v>2088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80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 x14ac:dyDescent="0.2">
      <c r="B148" s="157"/>
      <c r="D148" s="149" t="s">
        <v>219</v>
      </c>
      <c r="E148" s="158" t="s">
        <v>21</v>
      </c>
      <c r="F148" s="159" t="s">
        <v>382</v>
      </c>
      <c r="H148" s="160">
        <v>20</v>
      </c>
      <c r="I148" s="161"/>
      <c r="L148" s="157"/>
      <c r="M148" s="162"/>
      <c r="T148" s="163"/>
      <c r="AT148" s="158" t="s">
        <v>219</v>
      </c>
      <c r="AU148" s="158" t="s">
        <v>80</v>
      </c>
      <c r="AV148" s="13" t="s">
        <v>82</v>
      </c>
      <c r="AW148" s="13" t="s">
        <v>34</v>
      </c>
      <c r="AX148" s="13" t="s">
        <v>73</v>
      </c>
      <c r="AY148" s="158" t="s">
        <v>206</v>
      </c>
    </row>
    <row r="149" spans="2:65" s="14" customFormat="1" x14ac:dyDescent="0.2">
      <c r="B149" s="164"/>
      <c r="D149" s="149" t="s">
        <v>219</v>
      </c>
      <c r="E149" s="165" t="s">
        <v>21</v>
      </c>
      <c r="F149" s="166" t="s">
        <v>236</v>
      </c>
      <c r="H149" s="167">
        <v>20</v>
      </c>
      <c r="I149" s="168"/>
      <c r="L149" s="164"/>
      <c r="M149" s="169"/>
      <c r="T149" s="170"/>
      <c r="AT149" s="165" t="s">
        <v>219</v>
      </c>
      <c r="AU149" s="165" t="s">
        <v>80</v>
      </c>
      <c r="AV149" s="14" t="s">
        <v>213</v>
      </c>
      <c r="AW149" s="14" t="s">
        <v>34</v>
      </c>
      <c r="AX149" s="14" t="s">
        <v>80</v>
      </c>
      <c r="AY149" s="165" t="s">
        <v>206</v>
      </c>
    </row>
    <row r="150" spans="2:65" s="1" customFormat="1" ht="16.5" customHeight="1" x14ac:dyDescent="0.2">
      <c r="B150" s="33"/>
      <c r="C150" s="132" t="s">
        <v>7</v>
      </c>
      <c r="D150" s="132" t="s">
        <v>208</v>
      </c>
      <c r="E150" s="133" t="s">
        <v>2372</v>
      </c>
      <c r="F150" s="134" t="s">
        <v>2162</v>
      </c>
      <c r="G150" s="135" t="s">
        <v>2085</v>
      </c>
      <c r="H150" s="136">
        <v>1</v>
      </c>
      <c r="I150" s="137">
        <v>499.2</v>
      </c>
      <c r="J150" s="138">
        <f>ROUND(I150*H150,2)</f>
        <v>499.2</v>
      </c>
      <c r="K150" s="134" t="s">
        <v>21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866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499.2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499.2</v>
      </c>
      <c r="BL150" s="18" t="s">
        <v>866</v>
      </c>
      <c r="BM150" s="143" t="s">
        <v>720</v>
      </c>
    </row>
    <row r="151" spans="2:65" s="12" customFormat="1" x14ac:dyDescent="0.2">
      <c r="B151" s="151"/>
      <c r="D151" s="149" t="s">
        <v>219</v>
      </c>
      <c r="E151" s="152" t="s">
        <v>21</v>
      </c>
      <c r="F151" s="153" t="s">
        <v>2088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80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 x14ac:dyDescent="0.2">
      <c r="B152" s="157"/>
      <c r="D152" s="149" t="s">
        <v>219</v>
      </c>
      <c r="E152" s="158" t="s">
        <v>21</v>
      </c>
      <c r="F152" s="159" t="s">
        <v>80</v>
      </c>
      <c r="H152" s="160">
        <v>1</v>
      </c>
      <c r="I152" s="161"/>
      <c r="L152" s="157"/>
      <c r="M152" s="162"/>
      <c r="T152" s="163"/>
      <c r="AT152" s="158" t="s">
        <v>219</v>
      </c>
      <c r="AU152" s="158" t="s">
        <v>80</v>
      </c>
      <c r="AV152" s="13" t="s">
        <v>82</v>
      </c>
      <c r="AW152" s="13" t="s">
        <v>34</v>
      </c>
      <c r="AX152" s="13" t="s">
        <v>73</v>
      </c>
      <c r="AY152" s="158" t="s">
        <v>206</v>
      </c>
    </row>
    <row r="153" spans="2:65" s="14" customFormat="1" x14ac:dyDescent="0.2">
      <c r="B153" s="164"/>
      <c r="D153" s="149" t="s">
        <v>219</v>
      </c>
      <c r="E153" s="165" t="s">
        <v>21</v>
      </c>
      <c r="F153" s="166" t="s">
        <v>236</v>
      </c>
      <c r="H153" s="167">
        <v>1</v>
      </c>
      <c r="I153" s="168"/>
      <c r="L153" s="164"/>
      <c r="M153" s="169"/>
      <c r="T153" s="170"/>
      <c r="AT153" s="165" t="s">
        <v>219</v>
      </c>
      <c r="AU153" s="165" t="s">
        <v>80</v>
      </c>
      <c r="AV153" s="14" t="s">
        <v>213</v>
      </c>
      <c r="AW153" s="14" t="s">
        <v>34</v>
      </c>
      <c r="AX153" s="14" t="s">
        <v>80</v>
      </c>
      <c r="AY153" s="165" t="s">
        <v>206</v>
      </c>
    </row>
    <row r="154" spans="2:65" s="1" customFormat="1" ht="16.5" customHeight="1" x14ac:dyDescent="0.2">
      <c r="B154" s="33"/>
      <c r="C154" s="132" t="s">
        <v>400</v>
      </c>
      <c r="D154" s="132" t="s">
        <v>208</v>
      </c>
      <c r="E154" s="133" t="s">
        <v>2373</v>
      </c>
      <c r="F154" s="134" t="s">
        <v>2164</v>
      </c>
      <c r="G154" s="135" t="s">
        <v>2085</v>
      </c>
      <c r="H154" s="136">
        <v>1</v>
      </c>
      <c r="I154" s="137">
        <v>582.4</v>
      </c>
      <c r="J154" s="138">
        <f>ROUND(I154*H154,2)</f>
        <v>582.4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866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582.4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582.4</v>
      </c>
      <c r="BL154" s="18" t="s">
        <v>866</v>
      </c>
      <c r="BM154" s="143" t="s">
        <v>730</v>
      </c>
    </row>
    <row r="155" spans="2:65" s="12" customFormat="1" x14ac:dyDescent="0.2">
      <c r="B155" s="151"/>
      <c r="D155" s="149" t="s">
        <v>219</v>
      </c>
      <c r="E155" s="152" t="s">
        <v>21</v>
      </c>
      <c r="F155" s="153" t="s">
        <v>2088</v>
      </c>
      <c r="H155" s="152" t="s">
        <v>21</v>
      </c>
      <c r="I155" s="154"/>
      <c r="L155" s="151"/>
      <c r="M155" s="155"/>
      <c r="T155" s="156"/>
      <c r="AT155" s="152" t="s">
        <v>219</v>
      </c>
      <c r="AU155" s="152" t="s">
        <v>80</v>
      </c>
      <c r="AV155" s="12" t="s">
        <v>80</v>
      </c>
      <c r="AW155" s="12" t="s">
        <v>34</v>
      </c>
      <c r="AX155" s="12" t="s">
        <v>73</v>
      </c>
      <c r="AY155" s="152" t="s">
        <v>206</v>
      </c>
    </row>
    <row r="156" spans="2:65" s="13" customFormat="1" x14ac:dyDescent="0.2">
      <c r="B156" s="157"/>
      <c r="D156" s="149" t="s">
        <v>219</v>
      </c>
      <c r="E156" s="158" t="s">
        <v>21</v>
      </c>
      <c r="F156" s="159" t="s">
        <v>80</v>
      </c>
      <c r="H156" s="160">
        <v>1</v>
      </c>
      <c r="I156" s="161"/>
      <c r="L156" s="157"/>
      <c r="M156" s="162"/>
      <c r="T156" s="163"/>
      <c r="AT156" s="158" t="s">
        <v>219</v>
      </c>
      <c r="AU156" s="158" t="s">
        <v>80</v>
      </c>
      <c r="AV156" s="13" t="s">
        <v>82</v>
      </c>
      <c r="AW156" s="13" t="s">
        <v>34</v>
      </c>
      <c r="AX156" s="13" t="s">
        <v>73</v>
      </c>
      <c r="AY156" s="158" t="s">
        <v>206</v>
      </c>
    </row>
    <row r="157" spans="2:65" s="14" customFormat="1" x14ac:dyDescent="0.2">
      <c r="B157" s="164"/>
      <c r="D157" s="149" t="s">
        <v>219</v>
      </c>
      <c r="E157" s="165" t="s">
        <v>21</v>
      </c>
      <c r="F157" s="166" t="s">
        <v>236</v>
      </c>
      <c r="H157" s="167">
        <v>1</v>
      </c>
      <c r="I157" s="168"/>
      <c r="L157" s="164"/>
      <c r="M157" s="169"/>
      <c r="T157" s="170"/>
      <c r="AT157" s="165" t="s">
        <v>219</v>
      </c>
      <c r="AU157" s="165" t="s">
        <v>80</v>
      </c>
      <c r="AV157" s="14" t="s">
        <v>213</v>
      </c>
      <c r="AW157" s="14" t="s">
        <v>34</v>
      </c>
      <c r="AX157" s="14" t="s">
        <v>80</v>
      </c>
      <c r="AY157" s="165" t="s">
        <v>206</v>
      </c>
    </row>
    <row r="158" spans="2:65" s="1" customFormat="1" ht="16.5" customHeight="1" x14ac:dyDescent="0.2">
      <c r="B158" s="33"/>
      <c r="C158" s="132" t="s">
        <v>409</v>
      </c>
      <c r="D158" s="132" t="s">
        <v>208</v>
      </c>
      <c r="E158" s="133" t="s">
        <v>2374</v>
      </c>
      <c r="F158" s="134" t="s">
        <v>2170</v>
      </c>
      <c r="G158" s="135" t="s">
        <v>2085</v>
      </c>
      <c r="H158" s="136">
        <v>1</v>
      </c>
      <c r="I158" s="137">
        <v>1456</v>
      </c>
      <c r="J158" s="138">
        <f>ROUND(I158*H158,2)</f>
        <v>1456</v>
      </c>
      <c r="K158" s="134" t="s">
        <v>21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866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1456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1456</v>
      </c>
      <c r="BL158" s="18" t="s">
        <v>866</v>
      </c>
      <c r="BM158" s="143" t="s">
        <v>741</v>
      </c>
    </row>
    <row r="159" spans="2:65" s="12" customFormat="1" x14ac:dyDescent="0.2">
      <c r="B159" s="151"/>
      <c r="D159" s="149" t="s">
        <v>219</v>
      </c>
      <c r="E159" s="152" t="s">
        <v>21</v>
      </c>
      <c r="F159" s="153" t="s">
        <v>2088</v>
      </c>
      <c r="H159" s="152" t="s">
        <v>21</v>
      </c>
      <c r="I159" s="154"/>
      <c r="L159" s="151"/>
      <c r="M159" s="155"/>
      <c r="T159" s="156"/>
      <c r="AT159" s="152" t="s">
        <v>219</v>
      </c>
      <c r="AU159" s="152" t="s">
        <v>80</v>
      </c>
      <c r="AV159" s="12" t="s">
        <v>80</v>
      </c>
      <c r="AW159" s="12" t="s">
        <v>34</v>
      </c>
      <c r="AX159" s="12" t="s">
        <v>73</v>
      </c>
      <c r="AY159" s="152" t="s">
        <v>206</v>
      </c>
    </row>
    <row r="160" spans="2:65" s="13" customFormat="1" x14ac:dyDescent="0.2">
      <c r="B160" s="157"/>
      <c r="D160" s="149" t="s">
        <v>219</v>
      </c>
      <c r="E160" s="158" t="s">
        <v>21</v>
      </c>
      <c r="F160" s="159" t="s">
        <v>80</v>
      </c>
      <c r="H160" s="160">
        <v>1</v>
      </c>
      <c r="I160" s="161"/>
      <c r="L160" s="157"/>
      <c r="M160" s="162"/>
      <c r="T160" s="163"/>
      <c r="AT160" s="158" t="s">
        <v>219</v>
      </c>
      <c r="AU160" s="158" t="s">
        <v>80</v>
      </c>
      <c r="AV160" s="13" t="s">
        <v>82</v>
      </c>
      <c r="AW160" s="13" t="s">
        <v>34</v>
      </c>
      <c r="AX160" s="13" t="s">
        <v>73</v>
      </c>
      <c r="AY160" s="158" t="s">
        <v>206</v>
      </c>
    </row>
    <row r="161" spans="2:65" s="14" customFormat="1" x14ac:dyDescent="0.2">
      <c r="B161" s="164"/>
      <c r="D161" s="149" t="s">
        <v>219</v>
      </c>
      <c r="E161" s="165" t="s">
        <v>21</v>
      </c>
      <c r="F161" s="166" t="s">
        <v>236</v>
      </c>
      <c r="H161" s="167">
        <v>1</v>
      </c>
      <c r="I161" s="168"/>
      <c r="L161" s="164"/>
      <c r="M161" s="169"/>
      <c r="T161" s="170"/>
      <c r="AT161" s="165" t="s">
        <v>219</v>
      </c>
      <c r="AU161" s="165" t="s">
        <v>80</v>
      </c>
      <c r="AV161" s="14" t="s">
        <v>213</v>
      </c>
      <c r="AW161" s="14" t="s">
        <v>34</v>
      </c>
      <c r="AX161" s="14" t="s">
        <v>80</v>
      </c>
      <c r="AY161" s="165" t="s">
        <v>206</v>
      </c>
    </row>
    <row r="162" spans="2:65" s="1" customFormat="1" ht="16.5" customHeight="1" x14ac:dyDescent="0.2">
      <c r="B162" s="33"/>
      <c r="C162" s="132" t="s">
        <v>415</v>
      </c>
      <c r="D162" s="132" t="s">
        <v>208</v>
      </c>
      <c r="E162" s="133" t="s">
        <v>2375</v>
      </c>
      <c r="F162" s="134" t="s">
        <v>2172</v>
      </c>
      <c r="G162" s="135" t="s">
        <v>2085</v>
      </c>
      <c r="H162" s="136">
        <v>1</v>
      </c>
      <c r="I162" s="137">
        <v>1664</v>
      </c>
      <c r="J162" s="138">
        <f>ROUND(I162*H162,2)</f>
        <v>1664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866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1664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1664</v>
      </c>
      <c r="BL162" s="18" t="s">
        <v>866</v>
      </c>
      <c r="BM162" s="143" t="s">
        <v>760</v>
      </c>
    </row>
    <row r="163" spans="2:65" s="12" customFormat="1" x14ac:dyDescent="0.2">
      <c r="B163" s="151"/>
      <c r="D163" s="149" t="s">
        <v>219</v>
      </c>
      <c r="E163" s="152" t="s">
        <v>21</v>
      </c>
      <c r="F163" s="153" t="s">
        <v>2088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 x14ac:dyDescent="0.2">
      <c r="B164" s="157"/>
      <c r="D164" s="149" t="s">
        <v>219</v>
      </c>
      <c r="E164" s="158" t="s">
        <v>21</v>
      </c>
      <c r="F164" s="159" t="s">
        <v>80</v>
      </c>
      <c r="H164" s="160">
        <v>1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 x14ac:dyDescent="0.2">
      <c r="B165" s="164"/>
      <c r="D165" s="149" t="s">
        <v>219</v>
      </c>
      <c r="E165" s="165" t="s">
        <v>21</v>
      </c>
      <c r="F165" s="166" t="s">
        <v>236</v>
      </c>
      <c r="H165" s="167">
        <v>1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 x14ac:dyDescent="0.2">
      <c r="B166" s="33"/>
      <c r="C166" s="132" t="s">
        <v>422</v>
      </c>
      <c r="D166" s="132" t="s">
        <v>208</v>
      </c>
      <c r="E166" s="133" t="s">
        <v>2376</v>
      </c>
      <c r="F166" s="134" t="s">
        <v>2174</v>
      </c>
      <c r="G166" s="135" t="s">
        <v>2085</v>
      </c>
      <c r="H166" s="136">
        <v>1</v>
      </c>
      <c r="I166" s="137">
        <v>3952</v>
      </c>
      <c r="J166" s="138">
        <f>ROUND(I166*H166,2)</f>
        <v>3952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866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3952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3952</v>
      </c>
      <c r="BL166" s="18" t="s">
        <v>866</v>
      </c>
      <c r="BM166" s="143" t="s">
        <v>773</v>
      </c>
    </row>
    <row r="167" spans="2:65" s="12" customFormat="1" x14ac:dyDescent="0.2">
      <c r="B167" s="151"/>
      <c r="D167" s="149" t="s">
        <v>219</v>
      </c>
      <c r="E167" s="152" t="s">
        <v>21</v>
      </c>
      <c r="F167" s="153" t="s">
        <v>2088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 x14ac:dyDescent="0.2">
      <c r="B168" s="157"/>
      <c r="D168" s="149" t="s">
        <v>219</v>
      </c>
      <c r="E168" s="158" t="s">
        <v>21</v>
      </c>
      <c r="F168" s="159" t="s">
        <v>80</v>
      </c>
      <c r="H168" s="160">
        <v>1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 x14ac:dyDescent="0.2">
      <c r="B169" s="164"/>
      <c r="D169" s="149" t="s">
        <v>219</v>
      </c>
      <c r="E169" s="165" t="s">
        <v>21</v>
      </c>
      <c r="F169" s="166" t="s">
        <v>236</v>
      </c>
      <c r="H169" s="167">
        <v>1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16.5" customHeight="1" x14ac:dyDescent="0.2">
      <c r="B170" s="33"/>
      <c r="C170" s="132" t="s">
        <v>429</v>
      </c>
      <c r="D170" s="132" t="s">
        <v>208</v>
      </c>
      <c r="E170" s="133" t="s">
        <v>2216</v>
      </c>
      <c r="F170" s="134" t="s">
        <v>2176</v>
      </c>
      <c r="G170" s="135" t="s">
        <v>2085</v>
      </c>
      <c r="H170" s="136">
        <v>1</v>
      </c>
      <c r="I170" s="137">
        <v>1040</v>
      </c>
      <c r="J170" s="138">
        <f>ROUND(I170*H170,2)</f>
        <v>1040</v>
      </c>
      <c r="K170" s="134" t="s">
        <v>21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866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1040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1040</v>
      </c>
      <c r="BL170" s="18" t="s">
        <v>866</v>
      </c>
      <c r="BM170" s="143" t="s">
        <v>787</v>
      </c>
    </row>
    <row r="171" spans="2:65" s="12" customFormat="1" x14ac:dyDescent="0.2">
      <c r="B171" s="151"/>
      <c r="D171" s="149" t="s">
        <v>219</v>
      </c>
      <c r="E171" s="152" t="s">
        <v>21</v>
      </c>
      <c r="F171" s="153" t="s">
        <v>2088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 x14ac:dyDescent="0.2">
      <c r="B172" s="157"/>
      <c r="D172" s="149" t="s">
        <v>219</v>
      </c>
      <c r="E172" s="158" t="s">
        <v>21</v>
      </c>
      <c r="F172" s="159" t="s">
        <v>80</v>
      </c>
      <c r="H172" s="160">
        <v>1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 x14ac:dyDescent="0.2">
      <c r="B173" s="164"/>
      <c r="D173" s="149" t="s">
        <v>219</v>
      </c>
      <c r="E173" s="165" t="s">
        <v>21</v>
      </c>
      <c r="F173" s="166" t="s">
        <v>236</v>
      </c>
      <c r="H173" s="167">
        <v>1</v>
      </c>
      <c r="I173" s="168"/>
      <c r="L173" s="164"/>
      <c r="M173" s="191"/>
      <c r="N173" s="192"/>
      <c r="O173" s="192"/>
      <c r="P173" s="192"/>
      <c r="Q173" s="192"/>
      <c r="R173" s="192"/>
      <c r="S173" s="192"/>
      <c r="T173" s="193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6.95" customHeight="1" x14ac:dyDescent="0.2">
      <c r="B174" s="42"/>
      <c r="C174" s="43"/>
      <c r="D174" s="43"/>
      <c r="E174" s="43"/>
      <c r="F174" s="43"/>
      <c r="G174" s="43"/>
      <c r="H174" s="43"/>
      <c r="I174" s="43"/>
      <c r="J174" s="43"/>
      <c r="K174" s="43"/>
      <c r="L174" s="33"/>
    </row>
  </sheetData>
  <sheetProtection algorithmName="SHA-512" hashValue="q3NamyK2fx+suVJltNUR+bBWt9pkcKpKJpnjwU0dfzGqBR3u/wyauU3dn1jHSwu1x1H//yjaWipUlD/o177GhA==" saltValue="SMMqbg0Uq/iiwx+FeZ9ywMBzGY2QmkQ3B5tIC3jyvmw3vVr8L/YwjsjvCqlUgyG/MQhLsmV3P9PCVMRd+OyWkw==" spinCount="100000" sheet="1" objects="1" scenarios="1" formatColumns="0" formatRows="0" autoFilter="0"/>
  <autoFilter ref="C85:K173" xr:uid="{00000000-0009-0000-0000-00000E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35"/>
  <sheetViews>
    <sheetView showGridLines="0" topLeftCell="G79" zoomScale="90" zoomScaleNormal="90" workbookViewId="0">
      <selection activeCell="I92" sqref="I92:I13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149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2377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2378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ROUND(J90, 2)</f>
        <v>1480383.91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ROUND((SUM(BE90:BE134)),  2)</f>
        <v>1480383.91</v>
      </c>
      <c r="I35" s="94">
        <v>0.21</v>
      </c>
      <c r="J35" s="84">
        <f>ROUND(((SUM(BE90:BE134))*I35),  2)</f>
        <v>310880.62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ROUND((SUM(BF90:BF134)),  2)</f>
        <v>0</v>
      </c>
      <c r="I36" s="94">
        <v>0.12</v>
      </c>
      <c r="J36" s="84">
        <f>ROUND(((SUM(BF90:BF134))*I36),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ROUND((SUM(BG90:BG134)),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ROUND((SUM(BH90:BH134)),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ROUND((SUM(BI90:BI134)),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1791264.5299999998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2377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D.2.8 - Doplnění a přeložka VO, autonabíječky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J90</f>
        <v>1480383.91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2379</v>
      </c>
      <c r="E64" s="106"/>
      <c r="F64" s="106"/>
      <c r="G64" s="106"/>
      <c r="H64" s="106"/>
      <c r="I64" s="106"/>
      <c r="J64" s="107">
        <f>J91</f>
        <v>121778.19</v>
      </c>
      <c r="L64" s="104"/>
    </row>
    <row r="65" spans="2:12" s="8" customFormat="1" ht="24.95" customHeight="1" x14ac:dyDescent="0.2">
      <c r="B65" s="104"/>
      <c r="D65" s="105" t="s">
        <v>2380</v>
      </c>
      <c r="E65" s="106"/>
      <c r="F65" s="106"/>
      <c r="G65" s="106"/>
      <c r="H65" s="106"/>
      <c r="I65" s="106"/>
      <c r="J65" s="107">
        <f>J95</f>
        <v>255609.02</v>
      </c>
      <c r="L65" s="104"/>
    </row>
    <row r="66" spans="2:12" s="8" customFormat="1" ht="24.95" customHeight="1" x14ac:dyDescent="0.2">
      <c r="B66" s="104"/>
      <c r="D66" s="105" t="s">
        <v>2381</v>
      </c>
      <c r="E66" s="106"/>
      <c r="F66" s="106"/>
      <c r="G66" s="106"/>
      <c r="H66" s="106"/>
      <c r="I66" s="106"/>
      <c r="J66" s="107">
        <f>J100</f>
        <v>697111.2</v>
      </c>
      <c r="L66" s="104"/>
    </row>
    <row r="67" spans="2:12" s="8" customFormat="1" ht="24.95" customHeight="1" x14ac:dyDescent="0.2">
      <c r="B67" s="104"/>
      <c r="D67" s="105" t="s">
        <v>2382</v>
      </c>
      <c r="E67" s="106"/>
      <c r="F67" s="106"/>
      <c r="G67" s="106"/>
      <c r="H67" s="106"/>
      <c r="I67" s="106"/>
      <c r="J67" s="107">
        <f>J114</f>
        <v>254412.5</v>
      </c>
      <c r="L67" s="104"/>
    </row>
    <row r="68" spans="2:12" s="8" customFormat="1" ht="24.95" customHeight="1" x14ac:dyDescent="0.2">
      <c r="B68" s="104"/>
      <c r="D68" s="105" t="s">
        <v>2383</v>
      </c>
      <c r="E68" s="106"/>
      <c r="F68" s="106"/>
      <c r="G68" s="106"/>
      <c r="H68" s="106"/>
      <c r="I68" s="106"/>
      <c r="J68" s="107">
        <f>J123</f>
        <v>151473</v>
      </c>
      <c r="L68" s="104"/>
    </row>
    <row r="69" spans="2:12" s="1" customFormat="1" ht="21.75" customHeight="1" x14ac:dyDescent="0.2">
      <c r="B69" s="33"/>
      <c r="L69" s="33"/>
    </row>
    <row r="70" spans="2:12" s="1" customFormat="1" ht="6.9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 x14ac:dyDescent="0.2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 x14ac:dyDescent="0.2">
      <c r="B75" s="33"/>
      <c r="C75" s="22" t="s">
        <v>191</v>
      </c>
      <c r="L75" s="33"/>
    </row>
    <row r="76" spans="2:12" s="1" customFormat="1" ht="6.95" customHeight="1" x14ac:dyDescent="0.2">
      <c r="B76" s="33"/>
      <c r="L76" s="33"/>
    </row>
    <row r="77" spans="2:12" s="1" customFormat="1" ht="12" customHeight="1" x14ac:dyDescent="0.2">
      <c r="B77" s="33"/>
      <c r="C77" s="28" t="s">
        <v>16</v>
      </c>
      <c r="L77" s="33"/>
    </row>
    <row r="78" spans="2:12" s="1" customFormat="1" ht="26.25" customHeight="1" x14ac:dyDescent="0.2">
      <c r="B78" s="33"/>
      <c r="E78" s="315" t="str">
        <f>E7</f>
        <v>Novostavba Onkologické kliniky P4 - Přeložky, Přípojky, OS, Komunikace, chodníky a přístřešky, Sadové úpravy</v>
      </c>
      <c r="F78" s="316"/>
      <c r="G78" s="316"/>
      <c r="H78" s="316"/>
      <c r="L78" s="33"/>
    </row>
    <row r="79" spans="2:12" ht="12" customHeight="1" x14ac:dyDescent="0.2">
      <c r="B79" s="21"/>
      <c r="C79" s="28" t="s">
        <v>174</v>
      </c>
      <c r="L79" s="21"/>
    </row>
    <row r="80" spans="2:12" s="1" customFormat="1" ht="16.5" customHeight="1" x14ac:dyDescent="0.2">
      <c r="B80" s="33"/>
      <c r="E80" s="315" t="s">
        <v>2377</v>
      </c>
      <c r="F80" s="314"/>
      <c r="G80" s="314"/>
      <c r="H80" s="314"/>
      <c r="L80" s="33"/>
    </row>
    <row r="81" spans="2:65" s="1" customFormat="1" ht="12" customHeight="1" x14ac:dyDescent="0.2">
      <c r="B81" s="33"/>
      <c r="C81" s="28" t="s">
        <v>176</v>
      </c>
      <c r="L81" s="33"/>
    </row>
    <row r="82" spans="2:65" s="1" customFormat="1" ht="16.5" customHeight="1" x14ac:dyDescent="0.2">
      <c r="B82" s="33"/>
      <c r="E82" s="307" t="str">
        <f>E11</f>
        <v>D.2.8 - Doplnění a přeložka VO, autonabíječky</v>
      </c>
      <c r="F82" s="314"/>
      <c r="G82" s="314"/>
      <c r="H82" s="314"/>
      <c r="L82" s="33"/>
    </row>
    <row r="83" spans="2:65" s="1" customFormat="1" ht="6.95" customHeight="1" x14ac:dyDescent="0.2">
      <c r="B83" s="33"/>
      <c r="L83" s="33"/>
    </row>
    <row r="84" spans="2:65" s="1" customFormat="1" ht="12" customHeight="1" x14ac:dyDescent="0.2">
      <c r="B84" s="33"/>
      <c r="C84" s="28" t="s">
        <v>22</v>
      </c>
      <c r="F84" s="26" t="str">
        <f>F14</f>
        <v>Olomouc</v>
      </c>
      <c r="I84" s="28" t="s">
        <v>24</v>
      </c>
      <c r="J84" s="50" t="str">
        <f>IF(J14="","",J14)</f>
        <v>16. 2. 2024</v>
      </c>
      <c r="L84" s="33"/>
    </row>
    <row r="85" spans="2:65" s="1" customFormat="1" ht="6.95" customHeight="1" x14ac:dyDescent="0.2">
      <c r="B85" s="33"/>
      <c r="L85" s="33"/>
    </row>
    <row r="86" spans="2:65" s="1" customFormat="1" ht="25.7" customHeight="1" x14ac:dyDescent="0.2">
      <c r="B86" s="33"/>
      <c r="C86" s="28" t="s">
        <v>26</v>
      </c>
      <c r="F86" s="26" t="str">
        <f>E17</f>
        <v>Fakultní nemocnice Olomouc</v>
      </c>
      <c r="I86" s="28" t="s">
        <v>32</v>
      </c>
      <c r="J86" s="31" t="str">
        <f>E23</f>
        <v>Adam Rujbr Architects</v>
      </c>
      <c r="L86" s="33"/>
    </row>
    <row r="87" spans="2:65" s="1" customFormat="1" ht="15.2" customHeight="1" x14ac:dyDescent="0.2">
      <c r="B87" s="33"/>
      <c r="C87" s="28" t="s">
        <v>30</v>
      </c>
      <c r="F87" s="26" t="str">
        <f>IF(E20="","",E20)</f>
        <v>Vyplň údaj</v>
      </c>
      <c r="I87" s="28" t="s">
        <v>35</v>
      </c>
      <c r="J87" s="31" t="str">
        <f>E26</f>
        <v xml:space="preserve"> </v>
      </c>
      <c r="L87" s="33"/>
    </row>
    <row r="88" spans="2:65" s="1" customFormat="1" ht="10.35" customHeight="1" x14ac:dyDescent="0.2">
      <c r="B88" s="33"/>
      <c r="L88" s="33"/>
    </row>
    <row r="89" spans="2:65" s="10" customFormat="1" ht="29.25" customHeight="1" x14ac:dyDescent="0.2">
      <c r="B89" s="112"/>
      <c r="C89" s="113" t="s">
        <v>192</v>
      </c>
      <c r="D89" s="114" t="s">
        <v>58</v>
      </c>
      <c r="E89" s="114" t="s">
        <v>54</v>
      </c>
      <c r="F89" s="114" t="s">
        <v>55</v>
      </c>
      <c r="G89" s="114" t="s">
        <v>193</v>
      </c>
      <c r="H89" s="114" t="s">
        <v>194</v>
      </c>
      <c r="I89" s="114" t="s">
        <v>195</v>
      </c>
      <c r="J89" s="114" t="s">
        <v>180</v>
      </c>
      <c r="K89" s="115" t="s">
        <v>196</v>
      </c>
      <c r="L89" s="112"/>
      <c r="M89" s="57" t="s">
        <v>21</v>
      </c>
      <c r="N89" s="58" t="s">
        <v>43</v>
      </c>
      <c r="O89" s="58" t="s">
        <v>197</v>
      </c>
      <c r="P89" s="58" t="s">
        <v>198</v>
      </c>
      <c r="Q89" s="58" t="s">
        <v>199</v>
      </c>
      <c r="R89" s="58" t="s">
        <v>200</v>
      </c>
      <c r="S89" s="58" t="s">
        <v>201</v>
      </c>
      <c r="T89" s="59" t="s">
        <v>202</v>
      </c>
    </row>
    <row r="90" spans="2:65" s="1" customFormat="1" ht="22.9" customHeight="1" x14ac:dyDescent="0.25">
      <c r="B90" s="33"/>
      <c r="C90" s="62" t="s">
        <v>203</v>
      </c>
      <c r="J90" s="116">
        <f>BK90</f>
        <v>1480383.91</v>
      </c>
      <c r="L90" s="33"/>
      <c r="M90" s="60"/>
      <c r="N90" s="51"/>
      <c r="O90" s="51"/>
      <c r="P90" s="117">
        <f>P91+P95+P100+P114+P123</f>
        <v>0</v>
      </c>
      <c r="Q90" s="51"/>
      <c r="R90" s="117">
        <f>R91+R95+R100+R114+R123</f>
        <v>0</v>
      </c>
      <c r="S90" s="51"/>
      <c r="T90" s="118">
        <f>T91+T95+T100+T114+T123</f>
        <v>0</v>
      </c>
      <c r="AT90" s="18" t="s">
        <v>72</v>
      </c>
      <c r="AU90" s="18" t="s">
        <v>181</v>
      </c>
      <c r="BK90" s="119">
        <f>BK91+BK95+BK100+BK114+BK123</f>
        <v>1480383.91</v>
      </c>
    </row>
    <row r="91" spans="2:65" s="11" customFormat="1" ht="25.9" customHeight="1" x14ac:dyDescent="0.2">
      <c r="B91" s="120"/>
      <c r="D91" s="121" t="s">
        <v>72</v>
      </c>
      <c r="E91" s="122" t="s">
        <v>2384</v>
      </c>
      <c r="F91" s="122" t="s">
        <v>1956</v>
      </c>
      <c r="I91" s="123"/>
      <c r="J91" s="124">
        <f>BK91</f>
        <v>121778.19</v>
      </c>
      <c r="L91" s="120"/>
      <c r="M91" s="125"/>
      <c r="P91" s="126">
        <f>SUM(P92:P94)</f>
        <v>0</v>
      </c>
      <c r="R91" s="126">
        <f>SUM(R92:R94)</f>
        <v>0</v>
      </c>
      <c r="T91" s="127">
        <f>SUM(T92:T94)</f>
        <v>0</v>
      </c>
      <c r="AR91" s="121" t="s">
        <v>80</v>
      </c>
      <c r="AT91" s="128" t="s">
        <v>72</v>
      </c>
      <c r="AU91" s="128" t="s">
        <v>73</v>
      </c>
      <c r="AY91" s="121" t="s">
        <v>206</v>
      </c>
      <c r="BK91" s="129">
        <f>SUM(BK92:BK94)</f>
        <v>121778.19</v>
      </c>
    </row>
    <row r="92" spans="2:65" s="1" customFormat="1" ht="16.5" customHeight="1" x14ac:dyDescent="0.2">
      <c r="B92" s="33"/>
      <c r="C92" s="132" t="s">
        <v>80</v>
      </c>
      <c r="D92" s="132" t="s">
        <v>208</v>
      </c>
      <c r="E92" s="133" t="s">
        <v>2385</v>
      </c>
      <c r="F92" s="134" t="s">
        <v>2386</v>
      </c>
      <c r="G92" s="135" t="s">
        <v>840</v>
      </c>
      <c r="H92" s="136">
        <v>1</v>
      </c>
      <c r="I92" s="137">
        <v>81953.19</v>
      </c>
      <c r="J92" s="138">
        <f>ROUND(I92*H92,2)</f>
        <v>81953.19</v>
      </c>
      <c r="K92" s="134" t="s">
        <v>21</v>
      </c>
      <c r="L92" s="33"/>
      <c r="M92" s="139" t="s">
        <v>21</v>
      </c>
      <c r="N92" s="140" t="s">
        <v>44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866</v>
      </c>
      <c r="AT92" s="143" t="s">
        <v>208</v>
      </c>
      <c r="AU92" s="143" t="s">
        <v>80</v>
      </c>
      <c r="AY92" s="18" t="s">
        <v>206</v>
      </c>
      <c r="BE92" s="144">
        <f>IF(N92="základní",J92,0)</f>
        <v>81953.19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80</v>
      </c>
      <c r="BK92" s="144">
        <f>ROUND(I92*H92,2)</f>
        <v>81953.19</v>
      </c>
      <c r="BL92" s="18" t="s">
        <v>866</v>
      </c>
      <c r="BM92" s="143" t="s">
        <v>82</v>
      </c>
    </row>
    <row r="93" spans="2:65" s="1" customFormat="1" ht="16.5" customHeight="1" x14ac:dyDescent="0.2">
      <c r="B93" s="33"/>
      <c r="C93" s="132" t="s">
        <v>82</v>
      </c>
      <c r="D93" s="132" t="s">
        <v>208</v>
      </c>
      <c r="E93" s="133" t="s">
        <v>2387</v>
      </c>
      <c r="F93" s="134" t="s">
        <v>2388</v>
      </c>
      <c r="G93" s="135" t="s">
        <v>840</v>
      </c>
      <c r="H93" s="136">
        <v>1</v>
      </c>
      <c r="I93" s="137">
        <v>13275</v>
      </c>
      <c r="J93" s="138">
        <f>ROUND(I93*H93,2)</f>
        <v>13275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13275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13275</v>
      </c>
      <c r="BL93" s="18" t="s">
        <v>866</v>
      </c>
      <c r="BM93" s="143" t="s">
        <v>213</v>
      </c>
    </row>
    <row r="94" spans="2:65" s="1" customFormat="1" ht="16.5" customHeight="1" x14ac:dyDescent="0.2">
      <c r="B94" s="33"/>
      <c r="C94" s="132" t="s">
        <v>244</v>
      </c>
      <c r="D94" s="132" t="s">
        <v>208</v>
      </c>
      <c r="E94" s="133" t="s">
        <v>2389</v>
      </c>
      <c r="F94" s="134" t="s">
        <v>2390</v>
      </c>
      <c r="G94" s="135" t="s">
        <v>840</v>
      </c>
      <c r="H94" s="136">
        <v>2</v>
      </c>
      <c r="I94" s="137">
        <v>13275</v>
      </c>
      <c r="J94" s="138">
        <f>ROUND(I94*H94,2)</f>
        <v>26550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866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26550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26550</v>
      </c>
      <c r="BL94" s="18" t="s">
        <v>866</v>
      </c>
      <c r="BM94" s="143" t="s">
        <v>268</v>
      </c>
    </row>
    <row r="95" spans="2:65" s="11" customFormat="1" ht="25.9" customHeight="1" x14ac:dyDescent="0.2">
      <c r="B95" s="120"/>
      <c r="D95" s="121" t="s">
        <v>72</v>
      </c>
      <c r="E95" s="122" t="s">
        <v>2391</v>
      </c>
      <c r="F95" s="122" t="s">
        <v>2392</v>
      </c>
      <c r="I95" s="123"/>
      <c r="J95" s="124">
        <f>BK95</f>
        <v>255609.02</v>
      </c>
      <c r="L95" s="120"/>
      <c r="M95" s="125"/>
      <c r="P95" s="126">
        <f>SUM(P96:P99)</f>
        <v>0</v>
      </c>
      <c r="R95" s="126">
        <f>SUM(R96:R99)</f>
        <v>0</v>
      </c>
      <c r="T95" s="127">
        <f>SUM(T96:T99)</f>
        <v>0</v>
      </c>
      <c r="AR95" s="121" t="s">
        <v>80</v>
      </c>
      <c r="AT95" s="128" t="s">
        <v>72</v>
      </c>
      <c r="AU95" s="128" t="s">
        <v>73</v>
      </c>
      <c r="AY95" s="121" t="s">
        <v>206</v>
      </c>
      <c r="BK95" s="129">
        <f>SUM(BK96:BK99)</f>
        <v>255609.02</v>
      </c>
    </row>
    <row r="96" spans="2:65" s="1" customFormat="1" ht="16.5" customHeight="1" x14ac:dyDescent="0.2">
      <c r="B96" s="33"/>
      <c r="C96" s="132" t="s">
        <v>213</v>
      </c>
      <c r="D96" s="132" t="s">
        <v>208</v>
      </c>
      <c r="E96" s="133" t="s">
        <v>2393</v>
      </c>
      <c r="F96" s="134" t="s">
        <v>2394</v>
      </c>
      <c r="G96" s="135" t="s">
        <v>840</v>
      </c>
      <c r="H96" s="136">
        <v>19</v>
      </c>
      <c r="I96" s="137">
        <v>11630.72</v>
      </c>
      <c r="J96" s="138">
        <f>ROUND(I96*H96,2)</f>
        <v>220983.67999999999</v>
      </c>
      <c r="K96" s="134" t="s">
        <v>21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866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220983.67999999999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220983.67999999999</v>
      </c>
      <c r="BL96" s="18" t="s">
        <v>866</v>
      </c>
      <c r="BM96" s="143" t="s">
        <v>289</v>
      </c>
    </row>
    <row r="97" spans="2:65" s="1" customFormat="1" ht="16.5" customHeight="1" x14ac:dyDescent="0.2">
      <c r="B97" s="33"/>
      <c r="C97" s="132" t="s">
        <v>257</v>
      </c>
      <c r="D97" s="132" t="s">
        <v>208</v>
      </c>
      <c r="E97" s="133" t="s">
        <v>2395</v>
      </c>
      <c r="F97" s="134" t="s">
        <v>2396</v>
      </c>
      <c r="G97" s="135" t="s">
        <v>840</v>
      </c>
      <c r="H97" s="136">
        <v>13</v>
      </c>
      <c r="I97" s="137">
        <v>1529.69</v>
      </c>
      <c r="J97" s="138">
        <f>ROUND(I97*H97,2)</f>
        <v>19885.97</v>
      </c>
      <c r="K97" s="134" t="s">
        <v>21</v>
      </c>
      <c r="L97" s="33"/>
      <c r="M97" s="139" t="s">
        <v>21</v>
      </c>
      <c r="N97" s="140" t="s">
        <v>44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866</v>
      </c>
      <c r="AT97" s="143" t="s">
        <v>208</v>
      </c>
      <c r="AU97" s="143" t="s">
        <v>80</v>
      </c>
      <c r="AY97" s="18" t="s">
        <v>206</v>
      </c>
      <c r="BE97" s="144">
        <f>IF(N97="základní",J97,0)</f>
        <v>19885.97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19885.97</v>
      </c>
      <c r="BL97" s="18" t="s">
        <v>866</v>
      </c>
      <c r="BM97" s="143" t="s">
        <v>304</v>
      </c>
    </row>
    <row r="98" spans="2:65" s="1" customFormat="1" ht="16.5" customHeight="1" x14ac:dyDescent="0.2">
      <c r="B98" s="33"/>
      <c r="C98" s="132" t="s">
        <v>268</v>
      </c>
      <c r="D98" s="132" t="s">
        <v>208</v>
      </c>
      <c r="E98" s="133" t="s">
        <v>2397</v>
      </c>
      <c r="F98" s="134" t="s">
        <v>2398</v>
      </c>
      <c r="G98" s="135" t="s">
        <v>840</v>
      </c>
      <c r="H98" s="136">
        <v>7</v>
      </c>
      <c r="I98" s="137">
        <v>1722.47</v>
      </c>
      <c r="J98" s="138">
        <f>ROUND(I98*H98,2)</f>
        <v>12057.29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866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12057.29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12057.29</v>
      </c>
      <c r="BL98" s="18" t="s">
        <v>866</v>
      </c>
      <c r="BM98" s="143" t="s">
        <v>8</v>
      </c>
    </row>
    <row r="99" spans="2:65" s="1" customFormat="1" ht="16.5" customHeight="1" x14ac:dyDescent="0.2">
      <c r="B99" s="33"/>
      <c r="C99" s="132" t="s">
        <v>275</v>
      </c>
      <c r="D99" s="132" t="s">
        <v>208</v>
      </c>
      <c r="E99" s="133" t="s">
        <v>2399</v>
      </c>
      <c r="F99" s="134" t="s">
        <v>2400</v>
      </c>
      <c r="G99" s="135" t="s">
        <v>840</v>
      </c>
      <c r="H99" s="136">
        <v>1</v>
      </c>
      <c r="I99" s="137">
        <v>2682.08</v>
      </c>
      <c r="J99" s="138">
        <f>ROUND(I99*H99,2)</f>
        <v>2682.08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866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2682.08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2682.08</v>
      </c>
      <c r="BL99" s="18" t="s">
        <v>866</v>
      </c>
      <c r="BM99" s="143" t="s">
        <v>332</v>
      </c>
    </row>
    <row r="100" spans="2:65" s="11" customFormat="1" ht="25.9" customHeight="1" x14ac:dyDescent="0.2">
      <c r="B100" s="120"/>
      <c r="D100" s="121" t="s">
        <v>72</v>
      </c>
      <c r="E100" s="122" t="s">
        <v>2401</v>
      </c>
      <c r="F100" s="122" t="s">
        <v>1974</v>
      </c>
      <c r="I100" s="123"/>
      <c r="J100" s="124">
        <f>BK100</f>
        <v>697111.2</v>
      </c>
      <c r="L100" s="120"/>
      <c r="M100" s="125"/>
      <c r="P100" s="126">
        <f>SUM(P101:P113)</f>
        <v>0</v>
      </c>
      <c r="R100" s="126">
        <f>SUM(R101:R113)</f>
        <v>0</v>
      </c>
      <c r="T100" s="127">
        <f>SUM(T101:T113)</f>
        <v>0</v>
      </c>
      <c r="AR100" s="121" t="s">
        <v>80</v>
      </c>
      <c r="AT100" s="128" t="s">
        <v>72</v>
      </c>
      <c r="AU100" s="128" t="s">
        <v>73</v>
      </c>
      <c r="AY100" s="121" t="s">
        <v>206</v>
      </c>
      <c r="BK100" s="129">
        <f>SUM(BK101:BK113)</f>
        <v>697111.2</v>
      </c>
    </row>
    <row r="101" spans="2:65" s="1" customFormat="1" ht="24.2" customHeight="1" x14ac:dyDescent="0.2">
      <c r="B101" s="33"/>
      <c r="C101" s="132" t="s">
        <v>289</v>
      </c>
      <c r="D101" s="132" t="s">
        <v>208</v>
      </c>
      <c r="E101" s="133" t="s">
        <v>2402</v>
      </c>
      <c r="F101" s="134" t="s">
        <v>2403</v>
      </c>
      <c r="G101" s="135" t="s">
        <v>840</v>
      </c>
      <c r="H101" s="136">
        <v>18</v>
      </c>
      <c r="I101" s="137">
        <v>11741.4</v>
      </c>
      <c r="J101" s="138">
        <f t="shared" ref="J101:J113" si="0">ROUND(I101*H101,2)</f>
        <v>211345.2</v>
      </c>
      <c r="K101" s="134" t="s">
        <v>21</v>
      </c>
      <c r="L101" s="33"/>
      <c r="M101" s="139" t="s">
        <v>21</v>
      </c>
      <c r="N101" s="140" t="s">
        <v>44</v>
      </c>
      <c r="P101" s="141">
        <f t="shared" ref="P101:P113" si="1">O101*H101</f>
        <v>0</v>
      </c>
      <c r="Q101" s="141">
        <v>0</v>
      </c>
      <c r="R101" s="141">
        <f t="shared" ref="R101:R113" si="2">Q101*H101</f>
        <v>0</v>
      </c>
      <c r="S101" s="141">
        <v>0</v>
      </c>
      <c r="T101" s="142">
        <f t="shared" ref="T101:T113" si="3">S101*H101</f>
        <v>0</v>
      </c>
      <c r="AR101" s="143" t="s">
        <v>866</v>
      </c>
      <c r="AT101" s="143" t="s">
        <v>208</v>
      </c>
      <c r="AU101" s="143" t="s">
        <v>80</v>
      </c>
      <c r="AY101" s="18" t="s">
        <v>206</v>
      </c>
      <c r="BE101" s="144">
        <f t="shared" ref="BE101:BE113" si="4">IF(N101="základní",J101,0)</f>
        <v>211345.2</v>
      </c>
      <c r="BF101" s="144">
        <f t="shared" ref="BF101:BF113" si="5">IF(N101="snížená",J101,0)</f>
        <v>0</v>
      </c>
      <c r="BG101" s="144">
        <f t="shared" ref="BG101:BG113" si="6">IF(N101="zákl. přenesená",J101,0)</f>
        <v>0</v>
      </c>
      <c r="BH101" s="144">
        <f t="shared" ref="BH101:BH113" si="7">IF(N101="sníž. přenesená",J101,0)</f>
        <v>0</v>
      </c>
      <c r="BI101" s="144">
        <f t="shared" ref="BI101:BI113" si="8">IF(N101="nulová",J101,0)</f>
        <v>0</v>
      </c>
      <c r="BJ101" s="18" t="s">
        <v>80</v>
      </c>
      <c r="BK101" s="144">
        <f t="shared" ref="BK101:BK113" si="9">ROUND(I101*H101,2)</f>
        <v>211345.2</v>
      </c>
      <c r="BL101" s="18" t="s">
        <v>866</v>
      </c>
      <c r="BM101" s="143" t="s">
        <v>350</v>
      </c>
    </row>
    <row r="102" spans="2:65" s="1" customFormat="1" ht="16.5" customHeight="1" x14ac:dyDescent="0.2">
      <c r="B102" s="33"/>
      <c r="C102" s="132" t="s">
        <v>295</v>
      </c>
      <c r="D102" s="132" t="s">
        <v>208</v>
      </c>
      <c r="E102" s="133" t="s">
        <v>2404</v>
      </c>
      <c r="F102" s="134" t="s">
        <v>2405</v>
      </c>
      <c r="G102" s="135" t="s">
        <v>840</v>
      </c>
      <c r="H102" s="136">
        <v>18</v>
      </c>
      <c r="I102" s="137">
        <v>1500</v>
      </c>
      <c r="J102" s="138">
        <f t="shared" si="0"/>
        <v>27000</v>
      </c>
      <c r="K102" s="134" t="s">
        <v>21</v>
      </c>
      <c r="L102" s="33"/>
      <c r="M102" s="139" t="s">
        <v>21</v>
      </c>
      <c r="N102" s="140" t="s">
        <v>44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866</v>
      </c>
      <c r="AT102" s="143" t="s">
        <v>208</v>
      </c>
      <c r="AU102" s="143" t="s">
        <v>80</v>
      </c>
      <c r="AY102" s="18" t="s">
        <v>206</v>
      </c>
      <c r="BE102" s="144">
        <f t="shared" si="4"/>
        <v>27000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80</v>
      </c>
      <c r="BK102" s="144">
        <f t="shared" si="9"/>
        <v>27000</v>
      </c>
      <c r="BL102" s="18" t="s">
        <v>866</v>
      </c>
      <c r="BM102" s="143" t="s">
        <v>365</v>
      </c>
    </row>
    <row r="103" spans="2:65" s="1" customFormat="1" ht="16.5" customHeight="1" x14ac:dyDescent="0.2">
      <c r="B103" s="33"/>
      <c r="C103" s="132" t="s">
        <v>304</v>
      </c>
      <c r="D103" s="132" t="s">
        <v>208</v>
      </c>
      <c r="E103" s="133" t="s">
        <v>2406</v>
      </c>
      <c r="F103" s="134" t="s">
        <v>2407</v>
      </c>
      <c r="G103" s="135" t="s">
        <v>840</v>
      </c>
      <c r="H103" s="136">
        <v>2</v>
      </c>
      <c r="I103" s="137">
        <v>3789</v>
      </c>
      <c r="J103" s="138">
        <f t="shared" si="0"/>
        <v>7578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 t="shared" si="4"/>
        <v>7578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7578</v>
      </c>
      <c r="BL103" s="18" t="s">
        <v>866</v>
      </c>
      <c r="BM103" s="143" t="s">
        <v>382</v>
      </c>
    </row>
    <row r="104" spans="2:65" s="1" customFormat="1" ht="16.5" customHeight="1" x14ac:dyDescent="0.2">
      <c r="B104" s="33"/>
      <c r="C104" s="132" t="s">
        <v>313</v>
      </c>
      <c r="D104" s="132" t="s">
        <v>208</v>
      </c>
      <c r="E104" s="133" t="s">
        <v>2408</v>
      </c>
      <c r="F104" s="134" t="s">
        <v>2409</v>
      </c>
      <c r="G104" s="135" t="s">
        <v>375</v>
      </c>
      <c r="H104" s="136">
        <v>900</v>
      </c>
      <c r="I104" s="137">
        <v>300</v>
      </c>
      <c r="J104" s="138">
        <f t="shared" si="0"/>
        <v>270000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866</v>
      </c>
      <c r="AT104" s="143" t="s">
        <v>208</v>
      </c>
      <c r="AU104" s="143" t="s">
        <v>80</v>
      </c>
      <c r="AY104" s="18" t="s">
        <v>206</v>
      </c>
      <c r="BE104" s="144">
        <f t="shared" si="4"/>
        <v>270000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270000</v>
      </c>
      <c r="BL104" s="18" t="s">
        <v>866</v>
      </c>
      <c r="BM104" s="143" t="s">
        <v>400</v>
      </c>
    </row>
    <row r="105" spans="2:65" s="1" customFormat="1" ht="16.5" customHeight="1" x14ac:dyDescent="0.2">
      <c r="B105" s="33"/>
      <c r="C105" s="132" t="s">
        <v>8</v>
      </c>
      <c r="D105" s="132" t="s">
        <v>208</v>
      </c>
      <c r="E105" s="133" t="s">
        <v>2410</v>
      </c>
      <c r="F105" s="134" t="s">
        <v>2411</v>
      </c>
      <c r="G105" s="135" t="s">
        <v>375</v>
      </c>
      <c r="H105" s="136">
        <v>980</v>
      </c>
      <c r="I105" s="137">
        <v>52.2</v>
      </c>
      <c r="J105" s="138">
        <f t="shared" si="0"/>
        <v>51156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866</v>
      </c>
      <c r="AT105" s="143" t="s">
        <v>208</v>
      </c>
      <c r="AU105" s="143" t="s">
        <v>80</v>
      </c>
      <c r="AY105" s="18" t="s">
        <v>206</v>
      </c>
      <c r="BE105" s="144">
        <f t="shared" si="4"/>
        <v>51156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51156</v>
      </c>
      <c r="BL105" s="18" t="s">
        <v>866</v>
      </c>
      <c r="BM105" s="143" t="s">
        <v>415</v>
      </c>
    </row>
    <row r="106" spans="2:65" s="1" customFormat="1" ht="16.5" customHeight="1" x14ac:dyDescent="0.2">
      <c r="B106" s="33"/>
      <c r="C106" s="132" t="s">
        <v>324</v>
      </c>
      <c r="D106" s="132" t="s">
        <v>208</v>
      </c>
      <c r="E106" s="133" t="s">
        <v>2412</v>
      </c>
      <c r="F106" s="134" t="s">
        <v>2413</v>
      </c>
      <c r="G106" s="135" t="s">
        <v>375</v>
      </c>
      <c r="H106" s="136">
        <v>80</v>
      </c>
      <c r="I106" s="137">
        <v>94.5</v>
      </c>
      <c r="J106" s="138">
        <f t="shared" si="0"/>
        <v>7560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866</v>
      </c>
      <c r="AT106" s="143" t="s">
        <v>208</v>
      </c>
      <c r="AU106" s="143" t="s">
        <v>80</v>
      </c>
      <c r="AY106" s="18" t="s">
        <v>206</v>
      </c>
      <c r="BE106" s="144">
        <f t="shared" si="4"/>
        <v>7560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7560</v>
      </c>
      <c r="BL106" s="18" t="s">
        <v>866</v>
      </c>
      <c r="BM106" s="143" t="s">
        <v>429</v>
      </c>
    </row>
    <row r="107" spans="2:65" s="1" customFormat="1" ht="16.5" customHeight="1" x14ac:dyDescent="0.2">
      <c r="B107" s="33"/>
      <c r="C107" s="132" t="s">
        <v>332</v>
      </c>
      <c r="D107" s="132" t="s">
        <v>208</v>
      </c>
      <c r="E107" s="133" t="s">
        <v>2414</v>
      </c>
      <c r="F107" s="134" t="s">
        <v>2415</v>
      </c>
      <c r="G107" s="135" t="s">
        <v>375</v>
      </c>
      <c r="H107" s="136">
        <v>800</v>
      </c>
      <c r="I107" s="137">
        <v>88.2</v>
      </c>
      <c r="J107" s="138">
        <f t="shared" si="0"/>
        <v>70560</v>
      </c>
      <c r="K107" s="134" t="s">
        <v>21</v>
      </c>
      <c r="L107" s="33"/>
      <c r="M107" s="139" t="s">
        <v>21</v>
      </c>
      <c r="N107" s="140" t="s">
        <v>44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866</v>
      </c>
      <c r="AT107" s="143" t="s">
        <v>208</v>
      </c>
      <c r="AU107" s="143" t="s">
        <v>80</v>
      </c>
      <c r="AY107" s="18" t="s">
        <v>206</v>
      </c>
      <c r="BE107" s="144">
        <f t="shared" si="4"/>
        <v>70560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80</v>
      </c>
      <c r="BK107" s="144">
        <f t="shared" si="9"/>
        <v>70560</v>
      </c>
      <c r="BL107" s="18" t="s">
        <v>866</v>
      </c>
      <c r="BM107" s="143" t="s">
        <v>444</v>
      </c>
    </row>
    <row r="108" spans="2:65" s="1" customFormat="1" ht="16.5" customHeight="1" x14ac:dyDescent="0.2">
      <c r="B108" s="33"/>
      <c r="C108" s="132" t="s">
        <v>342</v>
      </c>
      <c r="D108" s="132" t="s">
        <v>208</v>
      </c>
      <c r="E108" s="133" t="s">
        <v>2416</v>
      </c>
      <c r="F108" s="134" t="s">
        <v>2016</v>
      </c>
      <c r="G108" s="135" t="s">
        <v>375</v>
      </c>
      <c r="H108" s="136">
        <v>300</v>
      </c>
      <c r="I108" s="137">
        <v>103.5</v>
      </c>
      <c r="J108" s="138">
        <f t="shared" si="0"/>
        <v>31050</v>
      </c>
      <c r="K108" s="134" t="s">
        <v>21</v>
      </c>
      <c r="L108" s="33"/>
      <c r="M108" s="139" t="s">
        <v>21</v>
      </c>
      <c r="N108" s="140" t="s">
        <v>44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866</v>
      </c>
      <c r="AT108" s="143" t="s">
        <v>208</v>
      </c>
      <c r="AU108" s="143" t="s">
        <v>80</v>
      </c>
      <c r="AY108" s="18" t="s">
        <v>206</v>
      </c>
      <c r="BE108" s="144">
        <f t="shared" si="4"/>
        <v>31050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80</v>
      </c>
      <c r="BK108" s="144">
        <f t="shared" si="9"/>
        <v>31050</v>
      </c>
      <c r="BL108" s="18" t="s">
        <v>866</v>
      </c>
      <c r="BM108" s="143" t="s">
        <v>462</v>
      </c>
    </row>
    <row r="109" spans="2:65" s="1" customFormat="1" ht="16.5" customHeight="1" x14ac:dyDescent="0.2">
      <c r="B109" s="33"/>
      <c r="C109" s="132" t="s">
        <v>350</v>
      </c>
      <c r="D109" s="132" t="s">
        <v>208</v>
      </c>
      <c r="E109" s="133" t="s">
        <v>2417</v>
      </c>
      <c r="F109" s="134" t="s">
        <v>2418</v>
      </c>
      <c r="G109" s="135" t="s">
        <v>375</v>
      </c>
      <c r="H109" s="136">
        <v>80</v>
      </c>
      <c r="I109" s="137">
        <v>184.5</v>
      </c>
      <c r="J109" s="138">
        <f t="shared" si="0"/>
        <v>14760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866</v>
      </c>
      <c r="AT109" s="143" t="s">
        <v>208</v>
      </c>
      <c r="AU109" s="143" t="s">
        <v>80</v>
      </c>
      <c r="AY109" s="18" t="s">
        <v>206</v>
      </c>
      <c r="BE109" s="144">
        <f t="shared" si="4"/>
        <v>14760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80</v>
      </c>
      <c r="BK109" s="144">
        <f t="shared" si="9"/>
        <v>14760</v>
      </c>
      <c r="BL109" s="18" t="s">
        <v>866</v>
      </c>
      <c r="BM109" s="143" t="s">
        <v>643</v>
      </c>
    </row>
    <row r="110" spans="2:65" s="1" customFormat="1" ht="16.5" customHeight="1" x14ac:dyDescent="0.2">
      <c r="B110" s="33"/>
      <c r="C110" s="132" t="s">
        <v>359</v>
      </c>
      <c r="D110" s="132" t="s">
        <v>208</v>
      </c>
      <c r="E110" s="133" t="s">
        <v>2419</v>
      </c>
      <c r="F110" s="134" t="s">
        <v>2004</v>
      </c>
      <c r="G110" s="135" t="s">
        <v>840</v>
      </c>
      <c r="H110" s="136">
        <v>20</v>
      </c>
      <c r="I110" s="137">
        <v>49.5</v>
      </c>
      <c r="J110" s="138">
        <f t="shared" si="0"/>
        <v>990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866</v>
      </c>
      <c r="AT110" s="143" t="s">
        <v>208</v>
      </c>
      <c r="AU110" s="143" t="s">
        <v>80</v>
      </c>
      <c r="AY110" s="18" t="s">
        <v>206</v>
      </c>
      <c r="BE110" s="144">
        <f t="shared" si="4"/>
        <v>990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80</v>
      </c>
      <c r="BK110" s="144">
        <f t="shared" si="9"/>
        <v>990</v>
      </c>
      <c r="BL110" s="18" t="s">
        <v>866</v>
      </c>
      <c r="BM110" s="143" t="s">
        <v>663</v>
      </c>
    </row>
    <row r="111" spans="2:65" s="1" customFormat="1" ht="16.5" customHeight="1" x14ac:dyDescent="0.2">
      <c r="B111" s="33"/>
      <c r="C111" s="132" t="s">
        <v>365</v>
      </c>
      <c r="D111" s="132" t="s">
        <v>208</v>
      </c>
      <c r="E111" s="133" t="s">
        <v>2420</v>
      </c>
      <c r="F111" s="134" t="s">
        <v>2421</v>
      </c>
      <c r="G111" s="135" t="s">
        <v>840</v>
      </c>
      <c r="H111" s="136">
        <v>2</v>
      </c>
      <c r="I111" s="137">
        <v>40.5</v>
      </c>
      <c r="J111" s="138">
        <f t="shared" si="0"/>
        <v>81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866</v>
      </c>
      <c r="AT111" s="143" t="s">
        <v>208</v>
      </c>
      <c r="AU111" s="143" t="s">
        <v>80</v>
      </c>
      <c r="AY111" s="18" t="s">
        <v>206</v>
      </c>
      <c r="BE111" s="144">
        <f t="shared" si="4"/>
        <v>81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80</v>
      </c>
      <c r="BK111" s="144">
        <f t="shared" si="9"/>
        <v>81</v>
      </c>
      <c r="BL111" s="18" t="s">
        <v>866</v>
      </c>
      <c r="BM111" s="143" t="s">
        <v>681</v>
      </c>
    </row>
    <row r="112" spans="2:65" s="1" customFormat="1" ht="16.5" customHeight="1" x14ac:dyDescent="0.2">
      <c r="B112" s="33"/>
      <c r="C112" s="132" t="s">
        <v>372</v>
      </c>
      <c r="D112" s="132" t="s">
        <v>208</v>
      </c>
      <c r="E112" s="133" t="s">
        <v>2422</v>
      </c>
      <c r="F112" s="134" t="s">
        <v>2423</v>
      </c>
      <c r="G112" s="135" t="s">
        <v>840</v>
      </c>
      <c r="H112" s="136">
        <v>14</v>
      </c>
      <c r="I112" s="137">
        <v>31.5</v>
      </c>
      <c r="J112" s="138">
        <f t="shared" si="0"/>
        <v>441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866</v>
      </c>
      <c r="AT112" s="143" t="s">
        <v>208</v>
      </c>
      <c r="AU112" s="143" t="s">
        <v>80</v>
      </c>
      <c r="AY112" s="18" t="s">
        <v>206</v>
      </c>
      <c r="BE112" s="144">
        <f t="shared" si="4"/>
        <v>441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8" t="s">
        <v>80</v>
      </c>
      <c r="BK112" s="144">
        <f t="shared" si="9"/>
        <v>441</v>
      </c>
      <c r="BL112" s="18" t="s">
        <v>866</v>
      </c>
      <c r="BM112" s="143" t="s">
        <v>693</v>
      </c>
    </row>
    <row r="113" spans="2:65" s="1" customFormat="1" ht="16.5" customHeight="1" x14ac:dyDescent="0.2">
      <c r="B113" s="33"/>
      <c r="C113" s="132" t="s">
        <v>382</v>
      </c>
      <c r="D113" s="132" t="s">
        <v>208</v>
      </c>
      <c r="E113" s="133" t="s">
        <v>2424</v>
      </c>
      <c r="F113" s="134" t="s">
        <v>2425</v>
      </c>
      <c r="G113" s="135" t="s">
        <v>840</v>
      </c>
      <c r="H113" s="136">
        <v>60</v>
      </c>
      <c r="I113" s="137">
        <v>76.5</v>
      </c>
      <c r="J113" s="138">
        <f t="shared" si="0"/>
        <v>4590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866</v>
      </c>
      <c r="AT113" s="143" t="s">
        <v>208</v>
      </c>
      <c r="AU113" s="143" t="s">
        <v>80</v>
      </c>
      <c r="AY113" s="18" t="s">
        <v>206</v>
      </c>
      <c r="BE113" s="144">
        <f t="shared" si="4"/>
        <v>4590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8" t="s">
        <v>80</v>
      </c>
      <c r="BK113" s="144">
        <f t="shared" si="9"/>
        <v>4590</v>
      </c>
      <c r="BL113" s="18" t="s">
        <v>866</v>
      </c>
      <c r="BM113" s="143" t="s">
        <v>706</v>
      </c>
    </row>
    <row r="114" spans="2:65" s="11" customFormat="1" ht="25.9" customHeight="1" x14ac:dyDescent="0.2">
      <c r="B114" s="120"/>
      <c r="D114" s="121" t="s">
        <v>72</v>
      </c>
      <c r="E114" s="122" t="s">
        <v>2426</v>
      </c>
      <c r="F114" s="122" t="s">
        <v>2022</v>
      </c>
      <c r="I114" s="123"/>
      <c r="J114" s="124">
        <f>BK114</f>
        <v>254412.5</v>
      </c>
      <c r="L114" s="120"/>
      <c r="M114" s="125"/>
      <c r="P114" s="126">
        <f>SUM(P115:P122)</f>
        <v>0</v>
      </c>
      <c r="R114" s="126">
        <f>SUM(R115:R122)</f>
        <v>0</v>
      </c>
      <c r="T114" s="127">
        <f>SUM(T115:T122)</f>
        <v>0</v>
      </c>
      <c r="AR114" s="121" t="s">
        <v>80</v>
      </c>
      <c r="AT114" s="128" t="s">
        <v>72</v>
      </c>
      <c r="AU114" s="128" t="s">
        <v>73</v>
      </c>
      <c r="AY114" s="121" t="s">
        <v>206</v>
      </c>
      <c r="BK114" s="129">
        <f>SUM(BK115:BK122)</f>
        <v>254412.5</v>
      </c>
    </row>
    <row r="115" spans="2:65" s="1" customFormat="1" ht="16.5" customHeight="1" x14ac:dyDescent="0.2">
      <c r="B115" s="33"/>
      <c r="C115" s="132" t="s">
        <v>7</v>
      </c>
      <c r="D115" s="132" t="s">
        <v>208</v>
      </c>
      <c r="E115" s="133" t="s">
        <v>2427</v>
      </c>
      <c r="F115" s="134" t="s">
        <v>2428</v>
      </c>
      <c r="G115" s="135" t="s">
        <v>2429</v>
      </c>
      <c r="H115" s="136">
        <v>2</v>
      </c>
      <c r="I115" s="137">
        <v>3600</v>
      </c>
      <c r="J115" s="138">
        <f t="shared" ref="J115:J122" si="10">ROUND(I115*H115,2)</f>
        <v>7200</v>
      </c>
      <c r="K115" s="134" t="s">
        <v>21</v>
      </c>
      <c r="L115" s="33"/>
      <c r="M115" s="139" t="s">
        <v>21</v>
      </c>
      <c r="N115" s="140" t="s">
        <v>44</v>
      </c>
      <c r="P115" s="141">
        <f t="shared" ref="P115:P122" si="11">O115*H115</f>
        <v>0</v>
      </c>
      <c r="Q115" s="141">
        <v>0</v>
      </c>
      <c r="R115" s="141">
        <f t="shared" ref="R115:R122" si="12">Q115*H115</f>
        <v>0</v>
      </c>
      <c r="S115" s="141">
        <v>0</v>
      </c>
      <c r="T115" s="142">
        <f t="shared" ref="T115:T122" si="13">S115*H115</f>
        <v>0</v>
      </c>
      <c r="AR115" s="143" t="s">
        <v>866</v>
      </c>
      <c r="AT115" s="143" t="s">
        <v>208</v>
      </c>
      <c r="AU115" s="143" t="s">
        <v>80</v>
      </c>
      <c r="AY115" s="18" t="s">
        <v>206</v>
      </c>
      <c r="BE115" s="144">
        <f t="shared" ref="BE115:BE122" si="14">IF(N115="základní",J115,0)</f>
        <v>7200</v>
      </c>
      <c r="BF115" s="144">
        <f t="shared" ref="BF115:BF122" si="15">IF(N115="snížená",J115,0)</f>
        <v>0</v>
      </c>
      <c r="BG115" s="144">
        <f t="shared" ref="BG115:BG122" si="16">IF(N115="zákl. přenesená",J115,0)</f>
        <v>0</v>
      </c>
      <c r="BH115" s="144">
        <f t="shared" ref="BH115:BH122" si="17">IF(N115="sníž. přenesená",J115,0)</f>
        <v>0</v>
      </c>
      <c r="BI115" s="144">
        <f t="shared" ref="BI115:BI122" si="18">IF(N115="nulová",J115,0)</f>
        <v>0</v>
      </c>
      <c r="BJ115" s="18" t="s">
        <v>80</v>
      </c>
      <c r="BK115" s="144">
        <f t="shared" ref="BK115:BK122" si="19">ROUND(I115*H115,2)</f>
        <v>7200</v>
      </c>
      <c r="BL115" s="18" t="s">
        <v>866</v>
      </c>
      <c r="BM115" s="143" t="s">
        <v>720</v>
      </c>
    </row>
    <row r="116" spans="2:65" s="1" customFormat="1" ht="16.5" customHeight="1" x14ac:dyDescent="0.2">
      <c r="B116" s="33"/>
      <c r="C116" s="132" t="s">
        <v>400</v>
      </c>
      <c r="D116" s="132" t="s">
        <v>208</v>
      </c>
      <c r="E116" s="133" t="s">
        <v>2430</v>
      </c>
      <c r="F116" s="134" t="s">
        <v>2431</v>
      </c>
      <c r="G116" s="135" t="s">
        <v>840</v>
      </c>
      <c r="H116" s="136">
        <v>18</v>
      </c>
      <c r="I116" s="137">
        <v>3555</v>
      </c>
      <c r="J116" s="138">
        <f t="shared" si="10"/>
        <v>63990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866</v>
      </c>
      <c r="AT116" s="143" t="s">
        <v>208</v>
      </c>
      <c r="AU116" s="143" t="s">
        <v>80</v>
      </c>
      <c r="AY116" s="18" t="s">
        <v>206</v>
      </c>
      <c r="BE116" s="144">
        <f t="shared" si="14"/>
        <v>63990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63990</v>
      </c>
      <c r="BL116" s="18" t="s">
        <v>866</v>
      </c>
      <c r="BM116" s="143" t="s">
        <v>730</v>
      </c>
    </row>
    <row r="117" spans="2:65" s="1" customFormat="1" ht="16.5" customHeight="1" x14ac:dyDescent="0.2">
      <c r="B117" s="33"/>
      <c r="C117" s="132" t="s">
        <v>409</v>
      </c>
      <c r="D117" s="132" t="s">
        <v>208</v>
      </c>
      <c r="E117" s="133" t="s">
        <v>2432</v>
      </c>
      <c r="F117" s="134" t="s">
        <v>2026</v>
      </c>
      <c r="G117" s="135" t="s">
        <v>375</v>
      </c>
      <c r="H117" s="136">
        <v>650</v>
      </c>
      <c r="I117" s="137">
        <v>160</v>
      </c>
      <c r="J117" s="138">
        <f t="shared" si="10"/>
        <v>104000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866</v>
      </c>
      <c r="AT117" s="143" t="s">
        <v>208</v>
      </c>
      <c r="AU117" s="143" t="s">
        <v>80</v>
      </c>
      <c r="AY117" s="18" t="s">
        <v>206</v>
      </c>
      <c r="BE117" s="144">
        <f t="shared" si="14"/>
        <v>104000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104000</v>
      </c>
      <c r="BL117" s="18" t="s">
        <v>866</v>
      </c>
      <c r="BM117" s="143" t="s">
        <v>741</v>
      </c>
    </row>
    <row r="118" spans="2:65" s="1" customFormat="1" ht="16.5" customHeight="1" x14ac:dyDescent="0.2">
      <c r="B118" s="33"/>
      <c r="C118" s="132" t="s">
        <v>415</v>
      </c>
      <c r="D118" s="132" t="s">
        <v>208</v>
      </c>
      <c r="E118" s="133" t="s">
        <v>2433</v>
      </c>
      <c r="F118" s="134" t="s">
        <v>2030</v>
      </c>
      <c r="G118" s="135" t="s">
        <v>375</v>
      </c>
      <c r="H118" s="136">
        <v>650</v>
      </c>
      <c r="I118" s="137">
        <v>31.5</v>
      </c>
      <c r="J118" s="138">
        <f t="shared" si="10"/>
        <v>20475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866</v>
      </c>
      <c r="AT118" s="143" t="s">
        <v>208</v>
      </c>
      <c r="AU118" s="143" t="s">
        <v>80</v>
      </c>
      <c r="AY118" s="18" t="s">
        <v>206</v>
      </c>
      <c r="BE118" s="144">
        <f t="shared" si="14"/>
        <v>20475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20475</v>
      </c>
      <c r="BL118" s="18" t="s">
        <v>866</v>
      </c>
      <c r="BM118" s="143" t="s">
        <v>760</v>
      </c>
    </row>
    <row r="119" spans="2:65" s="1" customFormat="1" ht="16.5" customHeight="1" x14ac:dyDescent="0.2">
      <c r="B119" s="33"/>
      <c r="C119" s="132" t="s">
        <v>422</v>
      </c>
      <c r="D119" s="132" t="s">
        <v>208</v>
      </c>
      <c r="E119" s="133" t="s">
        <v>2434</v>
      </c>
      <c r="F119" s="134" t="s">
        <v>2032</v>
      </c>
      <c r="G119" s="135" t="s">
        <v>375</v>
      </c>
      <c r="H119" s="136">
        <v>650</v>
      </c>
      <c r="I119" s="137">
        <v>3.15</v>
      </c>
      <c r="J119" s="138">
        <f t="shared" si="10"/>
        <v>2047.5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866</v>
      </c>
      <c r="AT119" s="143" t="s">
        <v>208</v>
      </c>
      <c r="AU119" s="143" t="s">
        <v>80</v>
      </c>
      <c r="AY119" s="18" t="s">
        <v>206</v>
      </c>
      <c r="BE119" s="144">
        <f t="shared" si="14"/>
        <v>2047.5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2047.5</v>
      </c>
      <c r="BL119" s="18" t="s">
        <v>866</v>
      </c>
      <c r="BM119" s="143" t="s">
        <v>773</v>
      </c>
    </row>
    <row r="120" spans="2:65" s="1" customFormat="1" ht="16.5" customHeight="1" x14ac:dyDescent="0.2">
      <c r="B120" s="33"/>
      <c r="C120" s="132" t="s">
        <v>429</v>
      </c>
      <c r="D120" s="132" t="s">
        <v>208</v>
      </c>
      <c r="E120" s="133" t="s">
        <v>2435</v>
      </c>
      <c r="F120" s="134" t="s">
        <v>2043</v>
      </c>
      <c r="G120" s="135" t="s">
        <v>375</v>
      </c>
      <c r="H120" s="136">
        <v>650</v>
      </c>
      <c r="I120" s="137">
        <v>60</v>
      </c>
      <c r="J120" s="138">
        <f t="shared" si="10"/>
        <v>39000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866</v>
      </c>
      <c r="AT120" s="143" t="s">
        <v>208</v>
      </c>
      <c r="AU120" s="143" t="s">
        <v>80</v>
      </c>
      <c r="AY120" s="18" t="s">
        <v>206</v>
      </c>
      <c r="BE120" s="144">
        <f t="shared" si="14"/>
        <v>39000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39000</v>
      </c>
      <c r="BL120" s="18" t="s">
        <v>866</v>
      </c>
      <c r="BM120" s="143" t="s">
        <v>787</v>
      </c>
    </row>
    <row r="121" spans="2:65" s="1" customFormat="1" ht="16.5" customHeight="1" x14ac:dyDescent="0.2">
      <c r="B121" s="33"/>
      <c r="C121" s="132" t="s">
        <v>436</v>
      </c>
      <c r="D121" s="132" t="s">
        <v>208</v>
      </c>
      <c r="E121" s="133" t="s">
        <v>2436</v>
      </c>
      <c r="F121" s="134" t="s">
        <v>2437</v>
      </c>
      <c r="G121" s="135" t="s">
        <v>211</v>
      </c>
      <c r="H121" s="136">
        <v>5</v>
      </c>
      <c r="I121" s="137">
        <v>540</v>
      </c>
      <c r="J121" s="138">
        <f t="shared" si="10"/>
        <v>2700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866</v>
      </c>
      <c r="AT121" s="143" t="s">
        <v>208</v>
      </c>
      <c r="AU121" s="143" t="s">
        <v>80</v>
      </c>
      <c r="AY121" s="18" t="s">
        <v>206</v>
      </c>
      <c r="BE121" s="144">
        <f t="shared" si="14"/>
        <v>2700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2700</v>
      </c>
      <c r="BL121" s="18" t="s">
        <v>866</v>
      </c>
      <c r="BM121" s="143" t="s">
        <v>799</v>
      </c>
    </row>
    <row r="122" spans="2:65" s="1" customFormat="1" ht="16.5" customHeight="1" x14ac:dyDescent="0.2">
      <c r="B122" s="33"/>
      <c r="C122" s="132" t="s">
        <v>444</v>
      </c>
      <c r="D122" s="132" t="s">
        <v>208</v>
      </c>
      <c r="E122" s="133" t="s">
        <v>2438</v>
      </c>
      <c r="F122" s="134" t="s">
        <v>2049</v>
      </c>
      <c r="G122" s="135" t="s">
        <v>375</v>
      </c>
      <c r="H122" s="136">
        <v>600</v>
      </c>
      <c r="I122" s="137">
        <v>25</v>
      </c>
      <c r="J122" s="138">
        <f t="shared" si="10"/>
        <v>15000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866</v>
      </c>
      <c r="AT122" s="143" t="s">
        <v>208</v>
      </c>
      <c r="AU122" s="143" t="s">
        <v>80</v>
      </c>
      <c r="AY122" s="18" t="s">
        <v>206</v>
      </c>
      <c r="BE122" s="144">
        <f t="shared" si="14"/>
        <v>15000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15000</v>
      </c>
      <c r="BL122" s="18" t="s">
        <v>866</v>
      </c>
      <c r="BM122" s="143" t="s">
        <v>811</v>
      </c>
    </row>
    <row r="123" spans="2:65" s="11" customFormat="1" ht="25.9" customHeight="1" x14ac:dyDescent="0.2">
      <c r="B123" s="120"/>
      <c r="D123" s="121" t="s">
        <v>72</v>
      </c>
      <c r="E123" s="122" t="s">
        <v>2439</v>
      </c>
      <c r="F123" s="122" t="s">
        <v>2053</v>
      </c>
      <c r="I123" s="123"/>
      <c r="J123" s="124">
        <f>BK123</f>
        <v>151473</v>
      </c>
      <c r="L123" s="120"/>
      <c r="M123" s="125"/>
      <c r="P123" s="126">
        <f>SUM(P124:P134)</f>
        <v>0</v>
      </c>
      <c r="R123" s="126">
        <f>SUM(R124:R134)</f>
        <v>0</v>
      </c>
      <c r="T123" s="127">
        <f>SUM(T124:T134)</f>
        <v>0</v>
      </c>
      <c r="AR123" s="121" t="s">
        <v>80</v>
      </c>
      <c r="AT123" s="128" t="s">
        <v>72</v>
      </c>
      <c r="AU123" s="128" t="s">
        <v>73</v>
      </c>
      <c r="AY123" s="121" t="s">
        <v>206</v>
      </c>
      <c r="BK123" s="129">
        <f>SUM(BK124:BK134)</f>
        <v>151473</v>
      </c>
    </row>
    <row r="124" spans="2:65" s="1" customFormat="1" ht="16.5" customHeight="1" x14ac:dyDescent="0.2">
      <c r="B124" s="33"/>
      <c r="C124" s="132" t="s">
        <v>453</v>
      </c>
      <c r="D124" s="132" t="s">
        <v>208</v>
      </c>
      <c r="E124" s="133" t="s">
        <v>2440</v>
      </c>
      <c r="F124" s="134" t="s">
        <v>2441</v>
      </c>
      <c r="G124" s="135" t="s">
        <v>1099</v>
      </c>
      <c r="H124" s="136">
        <v>90</v>
      </c>
      <c r="I124" s="137">
        <v>119.7</v>
      </c>
      <c r="J124" s="138">
        <f t="shared" ref="J124:J129" si="20">ROUND(I124*H124,2)</f>
        <v>10773</v>
      </c>
      <c r="K124" s="134" t="s">
        <v>21</v>
      </c>
      <c r="L124" s="33"/>
      <c r="M124" s="139" t="s">
        <v>21</v>
      </c>
      <c r="N124" s="140" t="s">
        <v>44</v>
      </c>
      <c r="P124" s="141">
        <f t="shared" ref="P124:P129" si="21">O124*H124</f>
        <v>0</v>
      </c>
      <c r="Q124" s="141">
        <v>0</v>
      </c>
      <c r="R124" s="141">
        <f t="shared" ref="R124:R129" si="22">Q124*H124</f>
        <v>0</v>
      </c>
      <c r="S124" s="141">
        <v>0</v>
      </c>
      <c r="T124" s="142">
        <f t="shared" ref="T124:T129" si="23">S124*H124</f>
        <v>0</v>
      </c>
      <c r="AR124" s="143" t="s">
        <v>866</v>
      </c>
      <c r="AT124" s="143" t="s">
        <v>208</v>
      </c>
      <c r="AU124" s="143" t="s">
        <v>80</v>
      </c>
      <c r="AY124" s="18" t="s">
        <v>206</v>
      </c>
      <c r="BE124" s="144">
        <f t="shared" ref="BE124:BE129" si="24">IF(N124="základní",J124,0)</f>
        <v>10773</v>
      </c>
      <c r="BF124" s="144">
        <f t="shared" ref="BF124:BF129" si="25">IF(N124="snížená",J124,0)</f>
        <v>0</v>
      </c>
      <c r="BG124" s="144">
        <f t="shared" ref="BG124:BG129" si="26">IF(N124="zákl. přenesená",J124,0)</f>
        <v>0</v>
      </c>
      <c r="BH124" s="144">
        <f t="shared" ref="BH124:BH129" si="27">IF(N124="sníž. přenesená",J124,0)</f>
        <v>0</v>
      </c>
      <c r="BI124" s="144">
        <f t="shared" ref="BI124:BI129" si="28">IF(N124="nulová",J124,0)</f>
        <v>0</v>
      </c>
      <c r="BJ124" s="18" t="s">
        <v>80</v>
      </c>
      <c r="BK124" s="144">
        <f t="shared" ref="BK124:BK129" si="29">ROUND(I124*H124,2)</f>
        <v>10773</v>
      </c>
      <c r="BL124" s="18" t="s">
        <v>866</v>
      </c>
      <c r="BM124" s="143" t="s">
        <v>825</v>
      </c>
    </row>
    <row r="125" spans="2:65" s="1" customFormat="1" ht="16.5" customHeight="1" x14ac:dyDescent="0.2">
      <c r="B125" s="33"/>
      <c r="C125" s="132" t="s">
        <v>462</v>
      </c>
      <c r="D125" s="132" t="s">
        <v>208</v>
      </c>
      <c r="E125" s="133" t="s">
        <v>2442</v>
      </c>
      <c r="F125" s="134" t="s">
        <v>2443</v>
      </c>
      <c r="G125" s="135" t="s">
        <v>1099</v>
      </c>
      <c r="H125" s="136">
        <v>50</v>
      </c>
      <c r="I125" s="137">
        <v>405</v>
      </c>
      <c r="J125" s="138">
        <f t="shared" si="20"/>
        <v>20250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21"/>
        <v>0</v>
      </c>
      <c r="Q125" s="141">
        <v>0</v>
      </c>
      <c r="R125" s="141">
        <f t="shared" si="22"/>
        <v>0</v>
      </c>
      <c r="S125" s="141">
        <v>0</v>
      </c>
      <c r="T125" s="142">
        <f t="shared" si="23"/>
        <v>0</v>
      </c>
      <c r="AR125" s="143" t="s">
        <v>866</v>
      </c>
      <c r="AT125" s="143" t="s">
        <v>208</v>
      </c>
      <c r="AU125" s="143" t="s">
        <v>80</v>
      </c>
      <c r="AY125" s="18" t="s">
        <v>206</v>
      </c>
      <c r="BE125" s="144">
        <f t="shared" si="24"/>
        <v>20250</v>
      </c>
      <c r="BF125" s="144">
        <f t="shared" si="25"/>
        <v>0</v>
      </c>
      <c r="BG125" s="144">
        <f t="shared" si="26"/>
        <v>0</v>
      </c>
      <c r="BH125" s="144">
        <f t="shared" si="27"/>
        <v>0</v>
      </c>
      <c r="BI125" s="144">
        <f t="shared" si="28"/>
        <v>0</v>
      </c>
      <c r="BJ125" s="18" t="s">
        <v>80</v>
      </c>
      <c r="BK125" s="144">
        <f t="shared" si="29"/>
        <v>20250</v>
      </c>
      <c r="BL125" s="18" t="s">
        <v>866</v>
      </c>
      <c r="BM125" s="143" t="s">
        <v>837</v>
      </c>
    </row>
    <row r="126" spans="2:65" s="1" customFormat="1" ht="16.5" customHeight="1" x14ac:dyDescent="0.2">
      <c r="B126" s="33"/>
      <c r="C126" s="132" t="s">
        <v>646</v>
      </c>
      <c r="D126" s="132" t="s">
        <v>208</v>
      </c>
      <c r="E126" s="133" t="s">
        <v>2444</v>
      </c>
      <c r="F126" s="134" t="s">
        <v>2059</v>
      </c>
      <c r="G126" s="135" t="s">
        <v>1099</v>
      </c>
      <c r="H126" s="136">
        <v>30</v>
      </c>
      <c r="I126" s="137">
        <v>585</v>
      </c>
      <c r="J126" s="138">
        <f t="shared" si="20"/>
        <v>17550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21"/>
        <v>0</v>
      </c>
      <c r="Q126" s="141">
        <v>0</v>
      </c>
      <c r="R126" s="141">
        <f t="shared" si="22"/>
        <v>0</v>
      </c>
      <c r="S126" s="141">
        <v>0</v>
      </c>
      <c r="T126" s="142">
        <f t="shared" si="23"/>
        <v>0</v>
      </c>
      <c r="AR126" s="143" t="s">
        <v>866</v>
      </c>
      <c r="AT126" s="143" t="s">
        <v>208</v>
      </c>
      <c r="AU126" s="143" t="s">
        <v>80</v>
      </c>
      <c r="AY126" s="18" t="s">
        <v>206</v>
      </c>
      <c r="BE126" s="144">
        <f t="shared" si="24"/>
        <v>17550</v>
      </c>
      <c r="BF126" s="144">
        <f t="shared" si="25"/>
        <v>0</v>
      </c>
      <c r="BG126" s="144">
        <f t="shared" si="26"/>
        <v>0</v>
      </c>
      <c r="BH126" s="144">
        <f t="shared" si="27"/>
        <v>0</v>
      </c>
      <c r="BI126" s="144">
        <f t="shared" si="28"/>
        <v>0</v>
      </c>
      <c r="BJ126" s="18" t="s">
        <v>80</v>
      </c>
      <c r="BK126" s="144">
        <f t="shared" si="29"/>
        <v>17550</v>
      </c>
      <c r="BL126" s="18" t="s">
        <v>866</v>
      </c>
      <c r="BM126" s="143" t="s">
        <v>847</v>
      </c>
    </row>
    <row r="127" spans="2:65" s="1" customFormat="1" ht="16.5" customHeight="1" x14ac:dyDescent="0.2">
      <c r="B127" s="33"/>
      <c r="C127" s="132" t="s">
        <v>643</v>
      </c>
      <c r="D127" s="132" t="s">
        <v>208</v>
      </c>
      <c r="E127" s="133" t="s">
        <v>2445</v>
      </c>
      <c r="F127" s="134" t="s">
        <v>2061</v>
      </c>
      <c r="G127" s="135" t="s">
        <v>840</v>
      </c>
      <c r="H127" s="136">
        <v>1</v>
      </c>
      <c r="I127" s="137">
        <v>5400</v>
      </c>
      <c r="J127" s="138">
        <f t="shared" si="20"/>
        <v>5400</v>
      </c>
      <c r="K127" s="134" t="s">
        <v>21</v>
      </c>
      <c r="L127" s="33"/>
      <c r="M127" s="139" t="s">
        <v>21</v>
      </c>
      <c r="N127" s="140" t="s">
        <v>44</v>
      </c>
      <c r="P127" s="141">
        <f t="shared" si="21"/>
        <v>0</v>
      </c>
      <c r="Q127" s="141">
        <v>0</v>
      </c>
      <c r="R127" s="141">
        <f t="shared" si="22"/>
        <v>0</v>
      </c>
      <c r="S127" s="141">
        <v>0</v>
      </c>
      <c r="T127" s="142">
        <f t="shared" si="23"/>
        <v>0</v>
      </c>
      <c r="AR127" s="143" t="s">
        <v>866</v>
      </c>
      <c r="AT127" s="143" t="s">
        <v>208</v>
      </c>
      <c r="AU127" s="143" t="s">
        <v>80</v>
      </c>
      <c r="AY127" s="18" t="s">
        <v>206</v>
      </c>
      <c r="BE127" s="144">
        <f t="shared" si="24"/>
        <v>5400</v>
      </c>
      <c r="BF127" s="144">
        <f t="shared" si="25"/>
        <v>0</v>
      </c>
      <c r="BG127" s="144">
        <f t="shared" si="26"/>
        <v>0</v>
      </c>
      <c r="BH127" s="144">
        <f t="shared" si="27"/>
        <v>0</v>
      </c>
      <c r="BI127" s="144">
        <f t="shared" si="28"/>
        <v>0</v>
      </c>
      <c r="BJ127" s="18" t="s">
        <v>80</v>
      </c>
      <c r="BK127" s="144">
        <f t="shared" si="29"/>
        <v>5400</v>
      </c>
      <c r="BL127" s="18" t="s">
        <v>866</v>
      </c>
      <c r="BM127" s="143" t="s">
        <v>866</v>
      </c>
    </row>
    <row r="128" spans="2:65" s="1" customFormat="1" ht="16.5" customHeight="1" x14ac:dyDescent="0.2">
      <c r="B128" s="33"/>
      <c r="C128" s="132" t="s">
        <v>656</v>
      </c>
      <c r="D128" s="132" t="s">
        <v>208</v>
      </c>
      <c r="E128" s="133" t="s">
        <v>2446</v>
      </c>
      <c r="F128" s="134" t="s">
        <v>2447</v>
      </c>
      <c r="G128" s="135" t="s">
        <v>2064</v>
      </c>
      <c r="H128" s="136">
        <v>90</v>
      </c>
      <c r="I128" s="137">
        <v>180</v>
      </c>
      <c r="J128" s="138">
        <f t="shared" si="20"/>
        <v>16200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866</v>
      </c>
      <c r="AT128" s="143" t="s">
        <v>208</v>
      </c>
      <c r="AU128" s="143" t="s">
        <v>80</v>
      </c>
      <c r="AY128" s="18" t="s">
        <v>206</v>
      </c>
      <c r="BE128" s="144">
        <f t="shared" si="24"/>
        <v>16200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80</v>
      </c>
      <c r="BK128" s="144">
        <f t="shared" si="29"/>
        <v>16200</v>
      </c>
      <c r="BL128" s="18" t="s">
        <v>866</v>
      </c>
      <c r="BM128" s="143" t="s">
        <v>880</v>
      </c>
    </row>
    <row r="129" spans="2:65" s="1" customFormat="1" ht="16.5" customHeight="1" x14ac:dyDescent="0.2">
      <c r="B129" s="33"/>
      <c r="C129" s="132" t="s">
        <v>663</v>
      </c>
      <c r="D129" s="132" t="s">
        <v>208</v>
      </c>
      <c r="E129" s="133" t="s">
        <v>2448</v>
      </c>
      <c r="F129" s="134" t="s">
        <v>2066</v>
      </c>
      <c r="G129" s="135" t="s">
        <v>840</v>
      </c>
      <c r="H129" s="136">
        <v>1</v>
      </c>
      <c r="I129" s="137">
        <v>9000</v>
      </c>
      <c r="J129" s="138">
        <f t="shared" si="20"/>
        <v>9000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 t="shared" si="24"/>
        <v>9000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9000</v>
      </c>
      <c r="BL129" s="18" t="s">
        <v>866</v>
      </c>
      <c r="BM129" s="143" t="s">
        <v>522</v>
      </c>
    </row>
    <row r="130" spans="2:65" s="1" customFormat="1" ht="48.75" x14ac:dyDescent="0.2">
      <c r="B130" s="33"/>
      <c r="D130" s="149" t="s">
        <v>217</v>
      </c>
      <c r="F130" s="150" t="s">
        <v>2067</v>
      </c>
      <c r="I130" s="147"/>
      <c r="L130" s="33"/>
      <c r="M130" s="148"/>
      <c r="T130" s="54"/>
      <c r="AT130" s="18" t="s">
        <v>217</v>
      </c>
      <c r="AU130" s="18" t="s">
        <v>80</v>
      </c>
    </row>
    <row r="131" spans="2:65" s="1" customFormat="1" ht="16.5" customHeight="1" x14ac:dyDescent="0.2">
      <c r="B131" s="33"/>
      <c r="C131" s="132" t="s">
        <v>676</v>
      </c>
      <c r="D131" s="132" t="s">
        <v>208</v>
      </c>
      <c r="E131" s="133" t="s">
        <v>2449</v>
      </c>
      <c r="F131" s="134" t="s">
        <v>2069</v>
      </c>
      <c r="G131" s="135" t="s">
        <v>1099</v>
      </c>
      <c r="H131" s="136">
        <v>10</v>
      </c>
      <c r="I131" s="137">
        <v>810</v>
      </c>
      <c r="J131" s="138">
        <f>ROUND(I131*H131,2)</f>
        <v>8100</v>
      </c>
      <c r="K131" s="134" t="s">
        <v>21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866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8100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8100</v>
      </c>
      <c r="BL131" s="18" t="s">
        <v>866</v>
      </c>
      <c r="BM131" s="143" t="s">
        <v>549</v>
      </c>
    </row>
    <row r="132" spans="2:65" s="1" customFormat="1" ht="16.5" customHeight="1" x14ac:dyDescent="0.2">
      <c r="B132" s="33"/>
      <c r="C132" s="132" t="s">
        <v>681</v>
      </c>
      <c r="D132" s="132" t="s">
        <v>208</v>
      </c>
      <c r="E132" s="133" t="s">
        <v>2450</v>
      </c>
      <c r="F132" s="134" t="s">
        <v>2071</v>
      </c>
      <c r="G132" s="135" t="s">
        <v>840</v>
      </c>
      <c r="H132" s="136">
        <v>1</v>
      </c>
      <c r="I132" s="137">
        <v>1800</v>
      </c>
      <c r="J132" s="138">
        <f>ROUND(I132*H132,2)</f>
        <v>1800</v>
      </c>
      <c r="K132" s="134" t="s">
        <v>21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866</v>
      </c>
      <c r="AT132" s="143" t="s">
        <v>208</v>
      </c>
      <c r="AU132" s="143" t="s">
        <v>80</v>
      </c>
      <c r="AY132" s="18" t="s">
        <v>206</v>
      </c>
      <c r="BE132" s="144">
        <f>IF(N132="základní",J132,0)</f>
        <v>1800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1800</v>
      </c>
      <c r="BL132" s="18" t="s">
        <v>866</v>
      </c>
      <c r="BM132" s="143" t="s">
        <v>542</v>
      </c>
    </row>
    <row r="133" spans="2:65" s="1" customFormat="1" ht="16.5" customHeight="1" x14ac:dyDescent="0.2">
      <c r="B133" s="33"/>
      <c r="C133" s="132" t="s">
        <v>687</v>
      </c>
      <c r="D133" s="132" t="s">
        <v>208</v>
      </c>
      <c r="E133" s="133" t="s">
        <v>2451</v>
      </c>
      <c r="F133" s="134" t="s">
        <v>2073</v>
      </c>
      <c r="G133" s="135" t="s">
        <v>1099</v>
      </c>
      <c r="H133" s="136">
        <v>60</v>
      </c>
      <c r="I133" s="137">
        <v>390</v>
      </c>
      <c r="J133" s="138">
        <f>ROUND(I133*H133,2)</f>
        <v>23400</v>
      </c>
      <c r="K133" s="134" t="s">
        <v>21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866</v>
      </c>
      <c r="AT133" s="143" t="s">
        <v>208</v>
      </c>
      <c r="AU133" s="143" t="s">
        <v>80</v>
      </c>
      <c r="AY133" s="18" t="s">
        <v>206</v>
      </c>
      <c r="BE133" s="144">
        <f>IF(N133="základní",J133,0)</f>
        <v>23400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23400</v>
      </c>
      <c r="BL133" s="18" t="s">
        <v>866</v>
      </c>
      <c r="BM133" s="143" t="s">
        <v>993</v>
      </c>
    </row>
    <row r="134" spans="2:65" s="1" customFormat="1" ht="16.5" customHeight="1" x14ac:dyDescent="0.2">
      <c r="B134" s="33"/>
      <c r="C134" s="132" t="s">
        <v>693</v>
      </c>
      <c r="D134" s="132" t="s">
        <v>208</v>
      </c>
      <c r="E134" s="133" t="s">
        <v>2452</v>
      </c>
      <c r="F134" s="134" t="s">
        <v>2075</v>
      </c>
      <c r="G134" s="135" t="s">
        <v>1099</v>
      </c>
      <c r="H134" s="136">
        <v>100</v>
      </c>
      <c r="I134" s="137">
        <v>390</v>
      </c>
      <c r="J134" s="138">
        <f>ROUND(I134*H134,2)</f>
        <v>39000</v>
      </c>
      <c r="K134" s="134" t="s">
        <v>21</v>
      </c>
      <c r="L134" s="33"/>
      <c r="M134" s="194" t="s">
        <v>21</v>
      </c>
      <c r="N134" s="195" t="s">
        <v>44</v>
      </c>
      <c r="O134" s="189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AR134" s="143" t="s">
        <v>866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39000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39000</v>
      </c>
      <c r="BL134" s="18" t="s">
        <v>866</v>
      </c>
      <c r="BM134" s="143" t="s">
        <v>996</v>
      </c>
    </row>
    <row r="135" spans="2:65" s="1" customFormat="1" ht="6.95" customHeight="1" x14ac:dyDescent="0.2">
      <c r="B135" s="42"/>
      <c r="C135" s="43"/>
      <c r="D135" s="43"/>
      <c r="E135" s="43"/>
      <c r="F135" s="43"/>
      <c r="G135" s="43"/>
      <c r="H135" s="43"/>
      <c r="I135" s="43"/>
      <c r="J135" s="43"/>
      <c r="K135" s="43"/>
      <c r="L135" s="33"/>
    </row>
  </sheetData>
  <sheetProtection algorithmName="SHA-512" hashValue="kYicwTyGBLQBPVTlJnpw7sx68NlUM8TjRbkH6hSZuQ8U26JKBouhk+6Y1i0bR7g9zR280bL+fGYVjGHpzNsSDw==" saltValue="5WGIyGb0xTHpZET4zfBg1hXpEcOjR5KcbaP4ksRRM0cDwHfyymfKwZAybqcS8IuJGOZ30tpzffsWnKz0HqbSYw==" spinCount="100000" sheet="1" objects="1" scenarios="1" formatColumns="0" formatRows="0" autoFilter="0"/>
  <autoFilter ref="C89:K134" xr:uid="{00000000-0009-0000-0000-00000F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200"/>
  <sheetViews>
    <sheetView showGridLines="0" topLeftCell="F83" zoomScale="90" zoomScaleNormal="90" workbookViewId="0">
      <selection activeCell="I97" sqref="I97:I19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154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2453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2454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ROUND(J95, 2)</f>
        <v>1009530.69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ROUND((SUM(BE95:BE199)),  2)</f>
        <v>1009530.69</v>
      </c>
      <c r="I35" s="94">
        <v>0.21</v>
      </c>
      <c r="J35" s="84">
        <f>ROUND(((SUM(BE95:BE199))*I35),  2)</f>
        <v>212001.44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ROUND((SUM(BF95:BF199)),  2)</f>
        <v>0</v>
      </c>
      <c r="I36" s="94">
        <v>0.12</v>
      </c>
      <c r="J36" s="84">
        <f>ROUND(((SUM(BF95:BF199))*I36),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ROUND((SUM(BG95:BG199)),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ROUND((SUM(BH95:BH199)),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ROUND((SUM(BI95:BI199)),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1221532.1299999999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2453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D.2.9 - Sadové úpravy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J95</f>
        <v>1009530.69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2455</v>
      </c>
      <c r="E64" s="106"/>
      <c r="F64" s="106"/>
      <c r="G64" s="106"/>
      <c r="H64" s="106"/>
      <c r="I64" s="106"/>
      <c r="J64" s="107">
        <f>J96</f>
        <v>40743.5</v>
      </c>
      <c r="L64" s="104"/>
    </row>
    <row r="65" spans="2:12" s="8" customFormat="1" ht="24.95" customHeight="1" x14ac:dyDescent="0.2">
      <c r="B65" s="104"/>
      <c r="D65" s="105" t="s">
        <v>2456</v>
      </c>
      <c r="E65" s="106"/>
      <c r="F65" s="106"/>
      <c r="G65" s="106"/>
      <c r="H65" s="106"/>
      <c r="I65" s="106"/>
      <c r="J65" s="107">
        <f>J107</f>
        <v>164723.93</v>
      </c>
      <c r="L65" s="104"/>
    </row>
    <row r="66" spans="2:12" s="8" customFormat="1" ht="24.95" customHeight="1" x14ac:dyDescent="0.2">
      <c r="B66" s="104"/>
      <c r="D66" s="105" t="s">
        <v>2457</v>
      </c>
      <c r="E66" s="106"/>
      <c r="F66" s="106"/>
      <c r="G66" s="106"/>
      <c r="H66" s="106"/>
      <c r="I66" s="106"/>
      <c r="J66" s="107">
        <f>J127</f>
        <v>160636.35999999999</v>
      </c>
      <c r="L66" s="104"/>
    </row>
    <row r="67" spans="2:12" s="8" customFormat="1" ht="24.95" customHeight="1" x14ac:dyDescent="0.2">
      <c r="B67" s="104"/>
      <c r="D67" s="105" t="s">
        <v>2458</v>
      </c>
      <c r="E67" s="106"/>
      <c r="F67" s="106"/>
      <c r="G67" s="106"/>
      <c r="H67" s="106"/>
      <c r="I67" s="106"/>
      <c r="J67" s="107">
        <f>J159</f>
        <v>129325</v>
      </c>
      <c r="L67" s="104"/>
    </row>
    <row r="68" spans="2:12" s="8" customFormat="1" ht="24.95" customHeight="1" x14ac:dyDescent="0.2">
      <c r="B68" s="104"/>
      <c r="D68" s="105" t="s">
        <v>2459</v>
      </c>
      <c r="E68" s="106"/>
      <c r="F68" s="106"/>
      <c r="G68" s="106"/>
      <c r="H68" s="106"/>
      <c r="I68" s="106"/>
      <c r="J68" s="107">
        <f>J166</f>
        <v>22276.1</v>
      </c>
      <c r="L68" s="104"/>
    </row>
    <row r="69" spans="2:12" s="9" customFormat="1" ht="19.899999999999999" customHeight="1" x14ac:dyDescent="0.2">
      <c r="B69" s="108"/>
      <c r="D69" s="109" t="s">
        <v>2460</v>
      </c>
      <c r="E69" s="110"/>
      <c r="F69" s="110"/>
      <c r="G69" s="110"/>
      <c r="H69" s="110"/>
      <c r="I69" s="110"/>
      <c r="J69" s="111">
        <f>J167</f>
        <v>12343.8</v>
      </c>
      <c r="L69" s="108"/>
    </row>
    <row r="70" spans="2:12" s="9" customFormat="1" ht="19.899999999999999" customHeight="1" x14ac:dyDescent="0.2">
      <c r="B70" s="108"/>
      <c r="D70" s="109" t="s">
        <v>2461</v>
      </c>
      <c r="E70" s="110"/>
      <c r="F70" s="110"/>
      <c r="G70" s="110"/>
      <c r="H70" s="110"/>
      <c r="I70" s="110"/>
      <c r="J70" s="111">
        <f>J171</f>
        <v>9932.2999999999993</v>
      </c>
      <c r="L70" s="108"/>
    </row>
    <row r="71" spans="2:12" s="8" customFormat="1" ht="24.95" customHeight="1" x14ac:dyDescent="0.2">
      <c r="B71" s="104"/>
      <c r="D71" s="105" t="s">
        <v>2462</v>
      </c>
      <c r="E71" s="106"/>
      <c r="F71" s="106"/>
      <c r="G71" s="106"/>
      <c r="H71" s="106"/>
      <c r="I71" s="106"/>
      <c r="J71" s="107">
        <f>J180</f>
        <v>1218</v>
      </c>
      <c r="L71" s="104"/>
    </row>
    <row r="72" spans="2:12" s="8" customFormat="1" ht="24.95" customHeight="1" x14ac:dyDescent="0.2">
      <c r="B72" s="104"/>
      <c r="D72" s="105" t="s">
        <v>2463</v>
      </c>
      <c r="E72" s="106"/>
      <c r="F72" s="106"/>
      <c r="G72" s="106"/>
      <c r="H72" s="106"/>
      <c r="I72" s="106"/>
      <c r="J72" s="107">
        <f>J182</f>
        <v>162538.80000000002</v>
      </c>
      <c r="L72" s="104"/>
    </row>
    <row r="73" spans="2:12" s="8" customFormat="1" ht="24.95" customHeight="1" x14ac:dyDescent="0.2">
      <c r="B73" s="104"/>
      <c r="D73" s="105" t="s">
        <v>2464</v>
      </c>
      <c r="E73" s="106"/>
      <c r="F73" s="106"/>
      <c r="G73" s="106"/>
      <c r="H73" s="106"/>
      <c r="I73" s="106"/>
      <c r="J73" s="107">
        <f>J194</f>
        <v>328069</v>
      </c>
      <c r="L73" s="104"/>
    </row>
    <row r="74" spans="2:12" s="1" customFormat="1" ht="21.75" customHeight="1" x14ac:dyDescent="0.2">
      <c r="B74" s="33"/>
      <c r="L74" s="33"/>
    </row>
    <row r="75" spans="2:12" s="1" customFormat="1" ht="6.9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3"/>
    </row>
    <row r="79" spans="2:12" s="1" customFormat="1" ht="6.95" customHeight="1" x14ac:dyDescent="0.2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33"/>
    </row>
    <row r="80" spans="2:12" s="1" customFormat="1" ht="24.95" customHeight="1" x14ac:dyDescent="0.2">
      <c r="B80" s="33"/>
      <c r="C80" s="22" t="s">
        <v>191</v>
      </c>
      <c r="L80" s="33"/>
    </row>
    <row r="81" spans="2:63" s="1" customFormat="1" ht="6.95" customHeight="1" x14ac:dyDescent="0.2">
      <c r="B81" s="33"/>
      <c r="L81" s="33"/>
    </row>
    <row r="82" spans="2:63" s="1" customFormat="1" ht="12" customHeight="1" x14ac:dyDescent="0.2">
      <c r="B82" s="33"/>
      <c r="C82" s="28" t="s">
        <v>16</v>
      </c>
      <c r="L82" s="33"/>
    </row>
    <row r="83" spans="2:63" s="1" customFormat="1" ht="26.25" customHeight="1" x14ac:dyDescent="0.2">
      <c r="B83" s="33"/>
      <c r="E83" s="315" t="str">
        <f>E7</f>
        <v>Novostavba Onkologické kliniky P4 - Přeložky, Přípojky, OS, Komunikace, chodníky a přístřešky, Sadové úpravy</v>
      </c>
      <c r="F83" s="316"/>
      <c r="G83" s="316"/>
      <c r="H83" s="316"/>
      <c r="L83" s="33"/>
    </row>
    <row r="84" spans="2:63" ht="12" customHeight="1" x14ac:dyDescent="0.2">
      <c r="B84" s="21"/>
      <c r="C84" s="28" t="s">
        <v>174</v>
      </c>
      <c r="L84" s="21"/>
    </row>
    <row r="85" spans="2:63" s="1" customFormat="1" ht="16.5" customHeight="1" x14ac:dyDescent="0.2">
      <c r="B85" s="33"/>
      <c r="E85" s="315" t="s">
        <v>2453</v>
      </c>
      <c r="F85" s="314"/>
      <c r="G85" s="314"/>
      <c r="H85" s="314"/>
      <c r="L85" s="33"/>
    </row>
    <row r="86" spans="2:63" s="1" customFormat="1" ht="12" customHeight="1" x14ac:dyDescent="0.2">
      <c r="B86" s="33"/>
      <c r="C86" s="28" t="s">
        <v>176</v>
      </c>
      <c r="L86" s="33"/>
    </row>
    <row r="87" spans="2:63" s="1" customFormat="1" ht="16.5" customHeight="1" x14ac:dyDescent="0.2">
      <c r="B87" s="33"/>
      <c r="E87" s="307" t="str">
        <f>E11</f>
        <v>D.2.9 - Sadové úpravy</v>
      </c>
      <c r="F87" s="314"/>
      <c r="G87" s="314"/>
      <c r="H87" s="314"/>
      <c r="L87" s="33"/>
    </row>
    <row r="88" spans="2:63" s="1" customFormat="1" ht="6.95" customHeight="1" x14ac:dyDescent="0.2">
      <c r="B88" s="33"/>
      <c r="L88" s="33"/>
    </row>
    <row r="89" spans="2:63" s="1" customFormat="1" ht="12" customHeight="1" x14ac:dyDescent="0.2">
      <c r="B89" s="33"/>
      <c r="C89" s="28" t="s">
        <v>22</v>
      </c>
      <c r="F89" s="26" t="str">
        <f>F14</f>
        <v>Olomouc</v>
      </c>
      <c r="I89" s="28" t="s">
        <v>24</v>
      </c>
      <c r="J89" s="50" t="str">
        <f>IF(J14="","",J14)</f>
        <v>16. 2. 2024</v>
      </c>
      <c r="L89" s="33"/>
    </row>
    <row r="90" spans="2:63" s="1" customFormat="1" ht="6.95" customHeight="1" x14ac:dyDescent="0.2">
      <c r="B90" s="33"/>
      <c r="L90" s="33"/>
    </row>
    <row r="91" spans="2:63" s="1" customFormat="1" ht="25.7" customHeight="1" x14ac:dyDescent="0.2">
      <c r="B91" s="33"/>
      <c r="C91" s="28" t="s">
        <v>26</v>
      </c>
      <c r="F91" s="26" t="str">
        <f>E17</f>
        <v>Fakultní nemocnice Olomouc</v>
      </c>
      <c r="I91" s="28" t="s">
        <v>32</v>
      </c>
      <c r="J91" s="31" t="str">
        <f>E23</f>
        <v>Adam Rujbr Architects</v>
      </c>
      <c r="L91" s="33"/>
    </row>
    <row r="92" spans="2:63" s="1" customFormat="1" ht="15.2" customHeight="1" x14ac:dyDescent="0.2">
      <c r="B92" s="33"/>
      <c r="C92" s="28" t="s">
        <v>30</v>
      </c>
      <c r="F92" s="26" t="str">
        <f>IF(E20="","",E20)</f>
        <v>Vyplň údaj</v>
      </c>
      <c r="I92" s="28" t="s">
        <v>35</v>
      </c>
      <c r="J92" s="31" t="str">
        <f>E26</f>
        <v xml:space="preserve"> </v>
      </c>
      <c r="L92" s="33"/>
    </row>
    <row r="93" spans="2:63" s="1" customFormat="1" ht="10.35" customHeight="1" x14ac:dyDescent="0.2">
      <c r="B93" s="33"/>
      <c r="L93" s="33"/>
    </row>
    <row r="94" spans="2:63" s="10" customFormat="1" ht="29.25" customHeight="1" x14ac:dyDescent="0.2">
      <c r="B94" s="112"/>
      <c r="C94" s="113" t="s">
        <v>192</v>
      </c>
      <c r="D94" s="114" t="s">
        <v>58</v>
      </c>
      <c r="E94" s="114" t="s">
        <v>54</v>
      </c>
      <c r="F94" s="114" t="s">
        <v>55</v>
      </c>
      <c r="G94" s="114" t="s">
        <v>193</v>
      </c>
      <c r="H94" s="114" t="s">
        <v>194</v>
      </c>
      <c r="I94" s="114" t="s">
        <v>195</v>
      </c>
      <c r="J94" s="114" t="s">
        <v>180</v>
      </c>
      <c r="K94" s="115" t="s">
        <v>196</v>
      </c>
      <c r="L94" s="112"/>
      <c r="M94" s="57" t="s">
        <v>21</v>
      </c>
      <c r="N94" s="58" t="s">
        <v>43</v>
      </c>
      <c r="O94" s="58" t="s">
        <v>197</v>
      </c>
      <c r="P94" s="58" t="s">
        <v>198</v>
      </c>
      <c r="Q94" s="58" t="s">
        <v>199</v>
      </c>
      <c r="R94" s="58" t="s">
        <v>200</v>
      </c>
      <c r="S94" s="58" t="s">
        <v>201</v>
      </c>
      <c r="T94" s="59" t="s">
        <v>202</v>
      </c>
    </row>
    <row r="95" spans="2:63" s="1" customFormat="1" ht="22.9" customHeight="1" x14ac:dyDescent="0.25">
      <c r="B95" s="33"/>
      <c r="C95" s="62" t="s">
        <v>203</v>
      </c>
      <c r="J95" s="116">
        <f>BK95</f>
        <v>1009530.69</v>
      </c>
      <c r="L95" s="33"/>
      <c r="M95" s="60"/>
      <c r="N95" s="51"/>
      <c r="O95" s="51"/>
      <c r="P95" s="117">
        <f>P96+P107+P127+P159+P166+P180+P182+P194</f>
        <v>0</v>
      </c>
      <c r="Q95" s="51"/>
      <c r="R95" s="117">
        <f>R96+R107+R127+R159+R166+R180+R182+R194</f>
        <v>0</v>
      </c>
      <c r="S95" s="51"/>
      <c r="T95" s="118">
        <f>T96+T107+T127+T159+T166+T180+T182+T194</f>
        <v>0</v>
      </c>
      <c r="AT95" s="18" t="s">
        <v>72</v>
      </c>
      <c r="AU95" s="18" t="s">
        <v>181</v>
      </c>
      <c r="BK95" s="119">
        <f>BK96+BK107+BK127+BK159+BK166+BK180+BK182+BK194</f>
        <v>1009530.69</v>
      </c>
    </row>
    <row r="96" spans="2:63" s="11" customFormat="1" ht="25.9" customHeight="1" x14ac:dyDescent="0.2">
      <c r="B96" s="120"/>
      <c r="D96" s="121" t="s">
        <v>72</v>
      </c>
      <c r="E96" s="122" t="s">
        <v>2465</v>
      </c>
      <c r="F96" s="122" t="s">
        <v>2466</v>
      </c>
      <c r="I96" s="123"/>
      <c r="J96" s="124">
        <f>BK96</f>
        <v>40743.5</v>
      </c>
      <c r="L96" s="120"/>
      <c r="M96" s="125"/>
      <c r="P96" s="126">
        <f>SUM(P97:P106)</f>
        <v>0</v>
      </c>
      <c r="R96" s="126">
        <f>SUM(R97:R106)</f>
        <v>0</v>
      </c>
      <c r="T96" s="127">
        <f>SUM(T97:T106)</f>
        <v>0</v>
      </c>
      <c r="AR96" s="121" t="s">
        <v>80</v>
      </c>
      <c r="AT96" s="128" t="s">
        <v>72</v>
      </c>
      <c r="AU96" s="128" t="s">
        <v>73</v>
      </c>
      <c r="AY96" s="121" t="s">
        <v>206</v>
      </c>
      <c r="BK96" s="129">
        <f>SUM(BK97:BK106)</f>
        <v>40743.5</v>
      </c>
    </row>
    <row r="97" spans="2:65" s="1" customFormat="1" ht="16.5" customHeight="1" x14ac:dyDescent="0.2">
      <c r="B97" s="33"/>
      <c r="C97" s="132" t="s">
        <v>80</v>
      </c>
      <c r="D97" s="132" t="s">
        <v>208</v>
      </c>
      <c r="E97" s="133" t="s">
        <v>2467</v>
      </c>
      <c r="F97" s="134" t="s">
        <v>2468</v>
      </c>
      <c r="G97" s="135" t="s">
        <v>840</v>
      </c>
      <c r="H97" s="136">
        <v>11</v>
      </c>
      <c r="I97" s="137">
        <v>525</v>
      </c>
      <c r="J97" s="138">
        <f t="shared" ref="J97:J106" si="0">ROUND(I97*H97,2)</f>
        <v>5775</v>
      </c>
      <c r="K97" s="134" t="s">
        <v>21</v>
      </c>
      <c r="L97" s="33"/>
      <c r="M97" s="139" t="s">
        <v>21</v>
      </c>
      <c r="N97" s="140" t="s">
        <v>44</v>
      </c>
      <c r="P97" s="141">
        <f t="shared" ref="P97:P106" si="1">O97*H97</f>
        <v>0</v>
      </c>
      <c r="Q97" s="141">
        <v>0</v>
      </c>
      <c r="R97" s="141">
        <f t="shared" ref="R97:R106" si="2">Q97*H97</f>
        <v>0</v>
      </c>
      <c r="S97" s="141">
        <v>0</v>
      </c>
      <c r="T97" s="142">
        <f t="shared" ref="T97:T106" si="3">S97*H97</f>
        <v>0</v>
      </c>
      <c r="AR97" s="143" t="s">
        <v>213</v>
      </c>
      <c r="AT97" s="143" t="s">
        <v>208</v>
      </c>
      <c r="AU97" s="143" t="s">
        <v>80</v>
      </c>
      <c r="AY97" s="18" t="s">
        <v>206</v>
      </c>
      <c r="BE97" s="144">
        <f t="shared" ref="BE97:BE106" si="4">IF(N97="základní",J97,0)</f>
        <v>5775</v>
      </c>
      <c r="BF97" s="144">
        <f t="shared" ref="BF97:BF106" si="5">IF(N97="snížená",J97,0)</f>
        <v>0</v>
      </c>
      <c r="BG97" s="144">
        <f t="shared" ref="BG97:BG106" si="6">IF(N97="zákl. přenesená",J97,0)</f>
        <v>0</v>
      </c>
      <c r="BH97" s="144">
        <f t="shared" ref="BH97:BH106" si="7">IF(N97="sníž. přenesená",J97,0)</f>
        <v>0</v>
      </c>
      <c r="BI97" s="144">
        <f t="shared" ref="BI97:BI106" si="8">IF(N97="nulová",J97,0)</f>
        <v>0</v>
      </c>
      <c r="BJ97" s="18" t="s">
        <v>80</v>
      </c>
      <c r="BK97" s="144">
        <f t="shared" ref="BK97:BK106" si="9">ROUND(I97*H97,2)</f>
        <v>5775</v>
      </c>
      <c r="BL97" s="18" t="s">
        <v>213</v>
      </c>
      <c r="BM97" s="143" t="s">
        <v>82</v>
      </c>
    </row>
    <row r="98" spans="2:65" s="1" customFormat="1" ht="16.5" customHeight="1" x14ac:dyDescent="0.2">
      <c r="B98" s="33"/>
      <c r="C98" s="132" t="s">
        <v>82</v>
      </c>
      <c r="D98" s="132" t="s">
        <v>208</v>
      </c>
      <c r="E98" s="133" t="s">
        <v>2469</v>
      </c>
      <c r="F98" s="134" t="s">
        <v>2470</v>
      </c>
      <c r="G98" s="135" t="s">
        <v>840</v>
      </c>
      <c r="H98" s="136">
        <v>4</v>
      </c>
      <c r="I98" s="137">
        <v>1064</v>
      </c>
      <c r="J98" s="138">
        <f t="shared" si="0"/>
        <v>4256</v>
      </c>
      <c r="K98" s="134" t="s">
        <v>21</v>
      </c>
      <c r="L98" s="33"/>
      <c r="M98" s="139" t="s">
        <v>21</v>
      </c>
      <c r="N98" s="140" t="s">
        <v>44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 t="shared" si="4"/>
        <v>4256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8" t="s">
        <v>80</v>
      </c>
      <c r="BK98" s="144">
        <f t="shared" si="9"/>
        <v>4256</v>
      </c>
      <c r="BL98" s="18" t="s">
        <v>213</v>
      </c>
      <c r="BM98" s="143" t="s">
        <v>213</v>
      </c>
    </row>
    <row r="99" spans="2:65" s="1" customFormat="1" ht="16.5" customHeight="1" x14ac:dyDescent="0.2">
      <c r="B99" s="33"/>
      <c r="C99" s="132" t="s">
        <v>244</v>
      </c>
      <c r="D99" s="132" t="s">
        <v>208</v>
      </c>
      <c r="E99" s="133" t="s">
        <v>2471</v>
      </c>
      <c r="F99" s="134" t="s">
        <v>2472</v>
      </c>
      <c r="G99" s="135" t="s">
        <v>840</v>
      </c>
      <c r="H99" s="136">
        <v>11</v>
      </c>
      <c r="I99" s="137">
        <v>255.5</v>
      </c>
      <c r="J99" s="138">
        <f t="shared" si="0"/>
        <v>2810.5</v>
      </c>
      <c r="K99" s="134" t="s">
        <v>21</v>
      </c>
      <c r="L99" s="33"/>
      <c r="M99" s="139" t="s">
        <v>21</v>
      </c>
      <c r="N99" s="140" t="s">
        <v>44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213</v>
      </c>
      <c r="AT99" s="143" t="s">
        <v>208</v>
      </c>
      <c r="AU99" s="143" t="s">
        <v>80</v>
      </c>
      <c r="AY99" s="18" t="s">
        <v>206</v>
      </c>
      <c r="BE99" s="144">
        <f t="shared" si="4"/>
        <v>2810.5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8" t="s">
        <v>80</v>
      </c>
      <c r="BK99" s="144">
        <f t="shared" si="9"/>
        <v>2810.5</v>
      </c>
      <c r="BL99" s="18" t="s">
        <v>213</v>
      </c>
      <c r="BM99" s="143" t="s">
        <v>268</v>
      </c>
    </row>
    <row r="100" spans="2:65" s="1" customFormat="1" ht="21.75" customHeight="1" x14ac:dyDescent="0.2">
      <c r="B100" s="33"/>
      <c r="C100" s="132" t="s">
        <v>213</v>
      </c>
      <c r="D100" s="132" t="s">
        <v>208</v>
      </c>
      <c r="E100" s="133" t="s">
        <v>2473</v>
      </c>
      <c r="F100" s="134" t="s">
        <v>2474</v>
      </c>
      <c r="G100" s="135" t="s">
        <v>840</v>
      </c>
      <c r="H100" s="136">
        <v>4</v>
      </c>
      <c r="I100" s="137">
        <v>553</v>
      </c>
      <c r="J100" s="138">
        <f t="shared" si="0"/>
        <v>2212</v>
      </c>
      <c r="K100" s="134" t="s">
        <v>21</v>
      </c>
      <c r="L100" s="33"/>
      <c r="M100" s="139" t="s">
        <v>21</v>
      </c>
      <c r="N100" s="140" t="s">
        <v>44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 t="shared" si="4"/>
        <v>2212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80</v>
      </c>
      <c r="BK100" s="144">
        <f t="shared" si="9"/>
        <v>2212</v>
      </c>
      <c r="BL100" s="18" t="s">
        <v>213</v>
      </c>
      <c r="BM100" s="143" t="s">
        <v>289</v>
      </c>
    </row>
    <row r="101" spans="2:65" s="1" customFormat="1" ht="24.2" customHeight="1" x14ac:dyDescent="0.2">
      <c r="B101" s="33"/>
      <c r="C101" s="132" t="s">
        <v>257</v>
      </c>
      <c r="D101" s="132" t="s">
        <v>208</v>
      </c>
      <c r="E101" s="133" t="s">
        <v>2475</v>
      </c>
      <c r="F101" s="134" t="s">
        <v>2476</v>
      </c>
      <c r="G101" s="135" t="s">
        <v>840</v>
      </c>
      <c r="H101" s="136">
        <v>5</v>
      </c>
      <c r="I101" s="137">
        <v>417.2</v>
      </c>
      <c r="J101" s="138">
        <f t="shared" si="0"/>
        <v>2086</v>
      </c>
      <c r="K101" s="134" t="s">
        <v>21</v>
      </c>
      <c r="L101" s="33"/>
      <c r="M101" s="139" t="s">
        <v>21</v>
      </c>
      <c r="N101" s="140" t="s">
        <v>44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213</v>
      </c>
      <c r="AT101" s="143" t="s">
        <v>208</v>
      </c>
      <c r="AU101" s="143" t="s">
        <v>80</v>
      </c>
      <c r="AY101" s="18" t="s">
        <v>206</v>
      </c>
      <c r="BE101" s="144">
        <f t="shared" si="4"/>
        <v>2086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80</v>
      </c>
      <c r="BK101" s="144">
        <f t="shared" si="9"/>
        <v>2086</v>
      </c>
      <c r="BL101" s="18" t="s">
        <v>213</v>
      </c>
      <c r="BM101" s="143" t="s">
        <v>304</v>
      </c>
    </row>
    <row r="102" spans="2:65" s="1" customFormat="1" ht="24.2" customHeight="1" x14ac:dyDescent="0.2">
      <c r="B102" s="33"/>
      <c r="C102" s="132" t="s">
        <v>268</v>
      </c>
      <c r="D102" s="132" t="s">
        <v>208</v>
      </c>
      <c r="E102" s="133" t="s">
        <v>2477</v>
      </c>
      <c r="F102" s="134" t="s">
        <v>2478</v>
      </c>
      <c r="G102" s="135" t="s">
        <v>840</v>
      </c>
      <c r="H102" s="136">
        <v>3</v>
      </c>
      <c r="I102" s="137">
        <v>847</v>
      </c>
      <c r="J102" s="138">
        <f t="shared" si="0"/>
        <v>2541</v>
      </c>
      <c r="K102" s="134" t="s">
        <v>21</v>
      </c>
      <c r="L102" s="33"/>
      <c r="M102" s="139" t="s">
        <v>21</v>
      </c>
      <c r="N102" s="140" t="s">
        <v>44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 t="shared" si="4"/>
        <v>2541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80</v>
      </c>
      <c r="BK102" s="144">
        <f t="shared" si="9"/>
        <v>2541</v>
      </c>
      <c r="BL102" s="18" t="s">
        <v>213</v>
      </c>
      <c r="BM102" s="143" t="s">
        <v>8</v>
      </c>
    </row>
    <row r="103" spans="2:65" s="1" customFormat="1" ht="24.2" customHeight="1" x14ac:dyDescent="0.2">
      <c r="B103" s="33"/>
      <c r="C103" s="132" t="s">
        <v>275</v>
      </c>
      <c r="D103" s="132" t="s">
        <v>208</v>
      </c>
      <c r="E103" s="133" t="s">
        <v>2479</v>
      </c>
      <c r="F103" s="134" t="s">
        <v>2480</v>
      </c>
      <c r="G103" s="135" t="s">
        <v>840</v>
      </c>
      <c r="H103" s="136">
        <v>3</v>
      </c>
      <c r="I103" s="137">
        <v>1176</v>
      </c>
      <c r="J103" s="138">
        <f t="shared" si="0"/>
        <v>3528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 t="shared" si="4"/>
        <v>3528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3528</v>
      </c>
      <c r="BL103" s="18" t="s">
        <v>213</v>
      </c>
      <c r="BM103" s="143" t="s">
        <v>332</v>
      </c>
    </row>
    <row r="104" spans="2:65" s="1" customFormat="1" ht="21.75" customHeight="1" x14ac:dyDescent="0.2">
      <c r="B104" s="33"/>
      <c r="C104" s="132" t="s">
        <v>289</v>
      </c>
      <c r="D104" s="132" t="s">
        <v>208</v>
      </c>
      <c r="E104" s="133" t="s">
        <v>2481</v>
      </c>
      <c r="F104" s="134" t="s">
        <v>2482</v>
      </c>
      <c r="G104" s="135" t="s">
        <v>840</v>
      </c>
      <c r="H104" s="136">
        <v>4</v>
      </c>
      <c r="I104" s="137">
        <v>1435</v>
      </c>
      <c r="J104" s="138">
        <f t="shared" si="0"/>
        <v>5740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 t="shared" si="4"/>
        <v>5740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5740</v>
      </c>
      <c r="BL104" s="18" t="s">
        <v>213</v>
      </c>
      <c r="BM104" s="143" t="s">
        <v>350</v>
      </c>
    </row>
    <row r="105" spans="2:65" s="1" customFormat="1" ht="16.5" customHeight="1" x14ac:dyDescent="0.2">
      <c r="B105" s="33"/>
      <c r="C105" s="132" t="s">
        <v>295</v>
      </c>
      <c r="D105" s="132" t="s">
        <v>208</v>
      </c>
      <c r="E105" s="133" t="s">
        <v>2483</v>
      </c>
      <c r="F105" s="134" t="s">
        <v>2484</v>
      </c>
      <c r="G105" s="135" t="s">
        <v>840</v>
      </c>
      <c r="H105" s="136">
        <v>15</v>
      </c>
      <c r="I105" s="137">
        <v>553</v>
      </c>
      <c r="J105" s="138">
        <f t="shared" si="0"/>
        <v>8295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 t="shared" si="4"/>
        <v>8295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8295</v>
      </c>
      <c r="BL105" s="18" t="s">
        <v>213</v>
      </c>
      <c r="BM105" s="143" t="s">
        <v>365</v>
      </c>
    </row>
    <row r="106" spans="2:65" s="1" customFormat="1" ht="16.5" customHeight="1" x14ac:dyDescent="0.2">
      <c r="B106" s="33"/>
      <c r="C106" s="132" t="s">
        <v>304</v>
      </c>
      <c r="D106" s="132" t="s">
        <v>208</v>
      </c>
      <c r="E106" s="133" t="s">
        <v>2485</v>
      </c>
      <c r="F106" s="134" t="s">
        <v>2486</v>
      </c>
      <c r="G106" s="135" t="s">
        <v>840</v>
      </c>
      <c r="H106" s="136">
        <v>1</v>
      </c>
      <c r="I106" s="137">
        <v>3500</v>
      </c>
      <c r="J106" s="138">
        <f t="shared" si="0"/>
        <v>3500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 t="shared" si="4"/>
        <v>3500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3500</v>
      </c>
      <c r="BL106" s="18" t="s">
        <v>213</v>
      </c>
      <c r="BM106" s="143" t="s">
        <v>382</v>
      </c>
    </row>
    <row r="107" spans="2:65" s="11" customFormat="1" ht="25.9" customHeight="1" x14ac:dyDescent="0.2">
      <c r="B107" s="120"/>
      <c r="D107" s="121" t="s">
        <v>72</v>
      </c>
      <c r="E107" s="122" t="s">
        <v>2487</v>
      </c>
      <c r="F107" s="122" t="s">
        <v>2488</v>
      </c>
      <c r="I107" s="123"/>
      <c r="J107" s="124">
        <f>BK107</f>
        <v>164723.93</v>
      </c>
      <c r="L107" s="120"/>
      <c r="M107" s="125"/>
      <c r="P107" s="126">
        <f>SUM(P108:P126)</f>
        <v>0</v>
      </c>
      <c r="R107" s="126">
        <f>SUM(R108:R126)</f>
        <v>0</v>
      </c>
      <c r="T107" s="127">
        <f>SUM(T108:T126)</f>
        <v>0</v>
      </c>
      <c r="AR107" s="121" t="s">
        <v>80</v>
      </c>
      <c r="AT107" s="128" t="s">
        <v>72</v>
      </c>
      <c r="AU107" s="128" t="s">
        <v>73</v>
      </c>
      <c r="AY107" s="121" t="s">
        <v>206</v>
      </c>
      <c r="BK107" s="129">
        <f>SUM(BK108:BK126)</f>
        <v>164723.93</v>
      </c>
    </row>
    <row r="108" spans="2:65" s="1" customFormat="1" ht="24.2" customHeight="1" x14ac:dyDescent="0.2">
      <c r="B108" s="33"/>
      <c r="C108" s="132" t="s">
        <v>313</v>
      </c>
      <c r="D108" s="132" t="s">
        <v>208</v>
      </c>
      <c r="E108" s="133" t="s">
        <v>2489</v>
      </c>
      <c r="F108" s="134" t="s">
        <v>2490</v>
      </c>
      <c r="G108" s="135" t="s">
        <v>840</v>
      </c>
      <c r="H108" s="136">
        <v>298</v>
      </c>
      <c r="I108" s="137">
        <v>17.850000000000001</v>
      </c>
      <c r="J108" s="138">
        <f t="shared" ref="J108:J126" si="10">ROUND(I108*H108,2)</f>
        <v>5319.3</v>
      </c>
      <c r="K108" s="134" t="s">
        <v>21</v>
      </c>
      <c r="L108" s="33"/>
      <c r="M108" s="139" t="s">
        <v>21</v>
      </c>
      <c r="N108" s="140" t="s">
        <v>44</v>
      </c>
      <c r="P108" s="141">
        <f t="shared" ref="P108:P126" si="11">O108*H108</f>
        <v>0</v>
      </c>
      <c r="Q108" s="141">
        <v>0</v>
      </c>
      <c r="R108" s="141">
        <f t="shared" ref="R108:R126" si="12">Q108*H108</f>
        <v>0</v>
      </c>
      <c r="S108" s="141">
        <v>0</v>
      </c>
      <c r="T108" s="142">
        <f t="shared" ref="T108:T126" si="13"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 t="shared" ref="BE108:BE126" si="14">IF(N108="základní",J108,0)</f>
        <v>5319.3</v>
      </c>
      <c r="BF108" s="144">
        <f t="shared" ref="BF108:BF126" si="15">IF(N108="snížená",J108,0)</f>
        <v>0</v>
      </c>
      <c r="BG108" s="144">
        <f t="shared" ref="BG108:BG126" si="16">IF(N108="zákl. přenesená",J108,0)</f>
        <v>0</v>
      </c>
      <c r="BH108" s="144">
        <f t="shared" ref="BH108:BH126" si="17">IF(N108="sníž. přenesená",J108,0)</f>
        <v>0</v>
      </c>
      <c r="BI108" s="144">
        <f t="shared" ref="BI108:BI126" si="18">IF(N108="nulová",J108,0)</f>
        <v>0</v>
      </c>
      <c r="BJ108" s="18" t="s">
        <v>80</v>
      </c>
      <c r="BK108" s="144">
        <f t="shared" ref="BK108:BK126" si="19">ROUND(I108*H108,2)</f>
        <v>5319.3</v>
      </c>
      <c r="BL108" s="18" t="s">
        <v>213</v>
      </c>
      <c r="BM108" s="143" t="s">
        <v>400</v>
      </c>
    </row>
    <row r="109" spans="2:65" s="1" customFormat="1" ht="24.2" customHeight="1" x14ac:dyDescent="0.2">
      <c r="B109" s="33"/>
      <c r="C109" s="132" t="s">
        <v>8</v>
      </c>
      <c r="D109" s="132" t="s">
        <v>208</v>
      </c>
      <c r="E109" s="133" t="s">
        <v>2491</v>
      </c>
      <c r="F109" s="134" t="s">
        <v>2492</v>
      </c>
      <c r="G109" s="135" t="s">
        <v>840</v>
      </c>
      <c r="H109" s="136">
        <v>298</v>
      </c>
      <c r="I109" s="137">
        <v>18.899999999999999</v>
      </c>
      <c r="J109" s="138">
        <f t="shared" si="10"/>
        <v>5632.2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 t="shared" si="14"/>
        <v>5632.2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80</v>
      </c>
      <c r="BK109" s="144">
        <f t="shared" si="19"/>
        <v>5632.2</v>
      </c>
      <c r="BL109" s="18" t="s">
        <v>213</v>
      </c>
      <c r="BM109" s="143" t="s">
        <v>415</v>
      </c>
    </row>
    <row r="110" spans="2:65" s="1" customFormat="1" ht="33" customHeight="1" x14ac:dyDescent="0.2">
      <c r="B110" s="33"/>
      <c r="C110" s="132" t="s">
        <v>324</v>
      </c>
      <c r="D110" s="132" t="s">
        <v>208</v>
      </c>
      <c r="E110" s="133" t="s">
        <v>2493</v>
      </c>
      <c r="F110" s="134" t="s">
        <v>2494</v>
      </c>
      <c r="G110" s="135" t="s">
        <v>840</v>
      </c>
      <c r="H110" s="136">
        <v>298</v>
      </c>
      <c r="I110" s="137">
        <v>66.5</v>
      </c>
      <c r="J110" s="138">
        <f t="shared" si="10"/>
        <v>19817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213</v>
      </c>
      <c r="AT110" s="143" t="s">
        <v>208</v>
      </c>
      <c r="AU110" s="143" t="s">
        <v>80</v>
      </c>
      <c r="AY110" s="18" t="s">
        <v>206</v>
      </c>
      <c r="BE110" s="144">
        <f t="shared" si="14"/>
        <v>19817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80</v>
      </c>
      <c r="BK110" s="144">
        <f t="shared" si="19"/>
        <v>19817</v>
      </c>
      <c r="BL110" s="18" t="s">
        <v>213</v>
      </c>
      <c r="BM110" s="143" t="s">
        <v>429</v>
      </c>
    </row>
    <row r="111" spans="2:65" s="1" customFormat="1" ht="16.5" customHeight="1" x14ac:dyDescent="0.2">
      <c r="B111" s="33"/>
      <c r="C111" s="132" t="s">
        <v>332</v>
      </c>
      <c r="D111" s="132" t="s">
        <v>208</v>
      </c>
      <c r="E111" s="133" t="s">
        <v>2495</v>
      </c>
      <c r="F111" s="134" t="s">
        <v>2496</v>
      </c>
      <c r="G111" s="135" t="s">
        <v>247</v>
      </c>
      <c r="H111" s="136">
        <v>51.5</v>
      </c>
      <c r="I111" s="137">
        <v>32.200000000000003</v>
      </c>
      <c r="J111" s="138">
        <f t="shared" si="10"/>
        <v>1658.3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 t="shared" si="14"/>
        <v>1658.3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80</v>
      </c>
      <c r="BK111" s="144">
        <f t="shared" si="19"/>
        <v>1658.3</v>
      </c>
      <c r="BL111" s="18" t="s">
        <v>213</v>
      </c>
      <c r="BM111" s="143" t="s">
        <v>444</v>
      </c>
    </row>
    <row r="112" spans="2:65" s="1" customFormat="1" ht="16.5" customHeight="1" x14ac:dyDescent="0.2">
      <c r="B112" s="33"/>
      <c r="C112" s="132" t="s">
        <v>342</v>
      </c>
      <c r="D112" s="132" t="s">
        <v>208</v>
      </c>
      <c r="E112" s="133" t="s">
        <v>2497</v>
      </c>
      <c r="F112" s="134" t="s">
        <v>2498</v>
      </c>
      <c r="G112" s="135" t="s">
        <v>211</v>
      </c>
      <c r="H112" s="136">
        <v>4.0999999999999996</v>
      </c>
      <c r="I112" s="137">
        <v>504</v>
      </c>
      <c r="J112" s="138">
        <f t="shared" si="10"/>
        <v>2066.4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 t="shared" si="14"/>
        <v>2066.4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80</v>
      </c>
      <c r="BK112" s="144">
        <f t="shared" si="19"/>
        <v>2066.4</v>
      </c>
      <c r="BL112" s="18" t="s">
        <v>213</v>
      </c>
      <c r="BM112" s="143" t="s">
        <v>462</v>
      </c>
    </row>
    <row r="113" spans="2:65" s="1" customFormat="1" ht="16.5" customHeight="1" x14ac:dyDescent="0.2">
      <c r="B113" s="33"/>
      <c r="C113" s="132" t="s">
        <v>350</v>
      </c>
      <c r="D113" s="132" t="s">
        <v>208</v>
      </c>
      <c r="E113" s="133" t="s">
        <v>2499</v>
      </c>
      <c r="F113" s="134" t="s">
        <v>2500</v>
      </c>
      <c r="G113" s="135" t="s">
        <v>840</v>
      </c>
      <c r="H113" s="136">
        <v>28</v>
      </c>
      <c r="I113" s="137">
        <v>84</v>
      </c>
      <c r="J113" s="138">
        <f t="shared" si="10"/>
        <v>2352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 t="shared" si="14"/>
        <v>2352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80</v>
      </c>
      <c r="BK113" s="144">
        <f t="shared" si="19"/>
        <v>2352</v>
      </c>
      <c r="BL113" s="18" t="s">
        <v>213</v>
      </c>
      <c r="BM113" s="143" t="s">
        <v>643</v>
      </c>
    </row>
    <row r="114" spans="2:65" s="1" customFormat="1" ht="24.2" customHeight="1" x14ac:dyDescent="0.2">
      <c r="B114" s="33"/>
      <c r="C114" s="132" t="s">
        <v>359</v>
      </c>
      <c r="D114" s="132" t="s">
        <v>208</v>
      </c>
      <c r="E114" s="133" t="s">
        <v>2501</v>
      </c>
      <c r="F114" s="134" t="s">
        <v>2502</v>
      </c>
      <c r="G114" s="135" t="s">
        <v>840</v>
      </c>
      <c r="H114" s="136">
        <v>28</v>
      </c>
      <c r="I114" s="137">
        <v>1589</v>
      </c>
      <c r="J114" s="138">
        <f t="shared" si="10"/>
        <v>44492</v>
      </c>
      <c r="K114" s="134" t="s">
        <v>21</v>
      </c>
      <c r="L114" s="33"/>
      <c r="M114" s="139" t="s">
        <v>21</v>
      </c>
      <c r="N114" s="140" t="s">
        <v>44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 t="shared" si="14"/>
        <v>44492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80</v>
      </c>
      <c r="BK114" s="144">
        <f t="shared" si="19"/>
        <v>44492</v>
      </c>
      <c r="BL114" s="18" t="s">
        <v>213</v>
      </c>
      <c r="BM114" s="143" t="s">
        <v>663</v>
      </c>
    </row>
    <row r="115" spans="2:65" s="1" customFormat="1" ht="24.2" customHeight="1" x14ac:dyDescent="0.2">
      <c r="B115" s="33"/>
      <c r="C115" s="132" t="s">
        <v>365</v>
      </c>
      <c r="D115" s="132" t="s">
        <v>208</v>
      </c>
      <c r="E115" s="133" t="s">
        <v>2503</v>
      </c>
      <c r="F115" s="134" t="s">
        <v>2504</v>
      </c>
      <c r="G115" s="135" t="s">
        <v>840</v>
      </c>
      <c r="H115" s="136">
        <v>28</v>
      </c>
      <c r="I115" s="137">
        <v>351.4</v>
      </c>
      <c r="J115" s="138">
        <f t="shared" si="10"/>
        <v>9839.2000000000007</v>
      </c>
      <c r="K115" s="134" t="s">
        <v>21</v>
      </c>
      <c r="L115" s="33"/>
      <c r="M115" s="139" t="s">
        <v>21</v>
      </c>
      <c r="N115" s="140" t="s">
        <v>44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 t="shared" si="14"/>
        <v>9839.2000000000007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80</v>
      </c>
      <c r="BK115" s="144">
        <f t="shared" si="19"/>
        <v>9839.2000000000007</v>
      </c>
      <c r="BL115" s="18" t="s">
        <v>213</v>
      </c>
      <c r="BM115" s="143" t="s">
        <v>681</v>
      </c>
    </row>
    <row r="116" spans="2:65" s="1" customFormat="1" ht="24.2" customHeight="1" x14ac:dyDescent="0.2">
      <c r="B116" s="33"/>
      <c r="C116" s="132" t="s">
        <v>372</v>
      </c>
      <c r="D116" s="132" t="s">
        <v>208</v>
      </c>
      <c r="E116" s="133" t="s">
        <v>2505</v>
      </c>
      <c r="F116" s="134" t="s">
        <v>2506</v>
      </c>
      <c r="G116" s="135" t="s">
        <v>840</v>
      </c>
      <c r="H116" s="136">
        <v>28</v>
      </c>
      <c r="I116" s="137">
        <v>464.8</v>
      </c>
      <c r="J116" s="138">
        <f t="shared" si="10"/>
        <v>13014.4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213</v>
      </c>
      <c r="AT116" s="143" t="s">
        <v>208</v>
      </c>
      <c r="AU116" s="143" t="s">
        <v>80</v>
      </c>
      <c r="AY116" s="18" t="s">
        <v>206</v>
      </c>
      <c r="BE116" s="144">
        <f t="shared" si="14"/>
        <v>13014.4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13014.4</v>
      </c>
      <c r="BL116" s="18" t="s">
        <v>213</v>
      </c>
      <c r="BM116" s="143" t="s">
        <v>693</v>
      </c>
    </row>
    <row r="117" spans="2:65" s="1" customFormat="1" ht="16.5" customHeight="1" x14ac:dyDescent="0.2">
      <c r="B117" s="33"/>
      <c r="C117" s="132" t="s">
        <v>382</v>
      </c>
      <c r="D117" s="132" t="s">
        <v>208</v>
      </c>
      <c r="E117" s="133" t="s">
        <v>2507</v>
      </c>
      <c r="F117" s="134" t="s">
        <v>2508</v>
      </c>
      <c r="G117" s="135" t="s">
        <v>211</v>
      </c>
      <c r="H117" s="136">
        <v>2.1</v>
      </c>
      <c r="I117" s="137">
        <v>1540</v>
      </c>
      <c r="J117" s="138">
        <f t="shared" si="10"/>
        <v>3234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 t="shared" si="14"/>
        <v>3234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3234</v>
      </c>
      <c r="BL117" s="18" t="s">
        <v>213</v>
      </c>
      <c r="BM117" s="143" t="s">
        <v>706</v>
      </c>
    </row>
    <row r="118" spans="2:65" s="1" customFormat="1" ht="16.5" customHeight="1" x14ac:dyDescent="0.2">
      <c r="B118" s="33"/>
      <c r="C118" s="132" t="s">
        <v>7</v>
      </c>
      <c r="D118" s="132" t="s">
        <v>208</v>
      </c>
      <c r="E118" s="133" t="s">
        <v>2509</v>
      </c>
      <c r="F118" s="134" t="s">
        <v>2510</v>
      </c>
      <c r="G118" s="135" t="s">
        <v>247</v>
      </c>
      <c r="H118" s="136">
        <v>17.899999999999999</v>
      </c>
      <c r="I118" s="137">
        <v>150.5</v>
      </c>
      <c r="J118" s="138">
        <f t="shared" si="10"/>
        <v>2693.95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 t="shared" si="14"/>
        <v>2693.95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2693.95</v>
      </c>
      <c r="BL118" s="18" t="s">
        <v>213</v>
      </c>
      <c r="BM118" s="143" t="s">
        <v>720</v>
      </c>
    </row>
    <row r="119" spans="2:65" s="1" customFormat="1" ht="21.75" customHeight="1" x14ac:dyDescent="0.2">
      <c r="B119" s="33"/>
      <c r="C119" s="132" t="s">
        <v>400</v>
      </c>
      <c r="D119" s="132" t="s">
        <v>208</v>
      </c>
      <c r="E119" s="133" t="s">
        <v>2511</v>
      </c>
      <c r="F119" s="134" t="s">
        <v>2512</v>
      </c>
      <c r="G119" s="135" t="s">
        <v>840</v>
      </c>
      <c r="H119" s="136">
        <v>28</v>
      </c>
      <c r="I119" s="137">
        <v>177.1</v>
      </c>
      <c r="J119" s="138">
        <f t="shared" si="10"/>
        <v>4958.8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 t="shared" si="14"/>
        <v>4958.8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4958.8</v>
      </c>
      <c r="BL119" s="18" t="s">
        <v>213</v>
      </c>
      <c r="BM119" s="143" t="s">
        <v>730</v>
      </c>
    </row>
    <row r="120" spans="2:65" s="1" customFormat="1" ht="24.2" customHeight="1" x14ac:dyDescent="0.2">
      <c r="B120" s="33"/>
      <c r="C120" s="132" t="s">
        <v>409</v>
      </c>
      <c r="D120" s="132" t="s">
        <v>208</v>
      </c>
      <c r="E120" s="133" t="s">
        <v>2513</v>
      </c>
      <c r="F120" s="134" t="s">
        <v>2514</v>
      </c>
      <c r="G120" s="135" t="s">
        <v>840</v>
      </c>
      <c r="H120" s="136">
        <v>14</v>
      </c>
      <c r="I120" s="137">
        <v>504</v>
      </c>
      <c r="J120" s="138">
        <f t="shared" si="10"/>
        <v>7056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213</v>
      </c>
      <c r="AT120" s="143" t="s">
        <v>208</v>
      </c>
      <c r="AU120" s="143" t="s">
        <v>80</v>
      </c>
      <c r="AY120" s="18" t="s">
        <v>206</v>
      </c>
      <c r="BE120" s="144">
        <f t="shared" si="14"/>
        <v>7056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7056</v>
      </c>
      <c r="BL120" s="18" t="s">
        <v>213</v>
      </c>
      <c r="BM120" s="143" t="s">
        <v>741</v>
      </c>
    </row>
    <row r="121" spans="2:65" s="1" customFormat="1" ht="16.5" customHeight="1" x14ac:dyDescent="0.2">
      <c r="B121" s="33"/>
      <c r="C121" s="132" t="s">
        <v>415</v>
      </c>
      <c r="D121" s="132" t="s">
        <v>208</v>
      </c>
      <c r="E121" s="133" t="s">
        <v>2515</v>
      </c>
      <c r="F121" s="134" t="s">
        <v>2516</v>
      </c>
      <c r="G121" s="135" t="s">
        <v>247</v>
      </c>
      <c r="H121" s="136">
        <v>17.899999999999999</v>
      </c>
      <c r="I121" s="137">
        <v>32.200000000000003</v>
      </c>
      <c r="J121" s="138">
        <f t="shared" si="10"/>
        <v>576.38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 t="shared" si="14"/>
        <v>576.38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576.38</v>
      </c>
      <c r="BL121" s="18" t="s">
        <v>213</v>
      </c>
      <c r="BM121" s="143" t="s">
        <v>760</v>
      </c>
    </row>
    <row r="122" spans="2:65" s="1" customFormat="1" ht="16.5" customHeight="1" x14ac:dyDescent="0.2">
      <c r="B122" s="33"/>
      <c r="C122" s="132" t="s">
        <v>422</v>
      </c>
      <c r="D122" s="132" t="s">
        <v>208</v>
      </c>
      <c r="E122" s="133" t="s">
        <v>2497</v>
      </c>
      <c r="F122" s="134" t="s">
        <v>2498</v>
      </c>
      <c r="G122" s="135" t="s">
        <v>211</v>
      </c>
      <c r="H122" s="136">
        <v>1.4</v>
      </c>
      <c r="I122" s="137">
        <v>504</v>
      </c>
      <c r="J122" s="138">
        <f t="shared" si="10"/>
        <v>705.6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 t="shared" si="14"/>
        <v>705.6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705.6</v>
      </c>
      <c r="BL122" s="18" t="s">
        <v>213</v>
      </c>
      <c r="BM122" s="143" t="s">
        <v>773</v>
      </c>
    </row>
    <row r="123" spans="2:65" s="1" customFormat="1" ht="16.5" customHeight="1" x14ac:dyDescent="0.2">
      <c r="B123" s="33"/>
      <c r="C123" s="132" t="s">
        <v>429</v>
      </c>
      <c r="D123" s="132" t="s">
        <v>208</v>
      </c>
      <c r="E123" s="133" t="s">
        <v>2517</v>
      </c>
      <c r="F123" s="134" t="s">
        <v>2518</v>
      </c>
      <c r="G123" s="135" t="s">
        <v>840</v>
      </c>
      <c r="H123" s="136">
        <v>28</v>
      </c>
      <c r="I123" s="137">
        <v>37.799999999999997</v>
      </c>
      <c r="J123" s="138">
        <f t="shared" si="10"/>
        <v>1058.4000000000001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 t="shared" si="14"/>
        <v>1058.4000000000001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1058.4000000000001</v>
      </c>
      <c r="BL123" s="18" t="s">
        <v>213</v>
      </c>
      <c r="BM123" s="143" t="s">
        <v>787</v>
      </c>
    </row>
    <row r="124" spans="2:65" s="1" customFormat="1" ht="16.5" customHeight="1" x14ac:dyDescent="0.2">
      <c r="B124" s="33"/>
      <c r="C124" s="132" t="s">
        <v>436</v>
      </c>
      <c r="D124" s="132" t="s">
        <v>208</v>
      </c>
      <c r="E124" s="133" t="s">
        <v>2519</v>
      </c>
      <c r="F124" s="134" t="s">
        <v>2520</v>
      </c>
      <c r="G124" s="135" t="s">
        <v>840</v>
      </c>
      <c r="H124" s="136">
        <v>14</v>
      </c>
      <c r="I124" s="137">
        <v>210</v>
      </c>
      <c r="J124" s="138">
        <f t="shared" si="10"/>
        <v>2940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213</v>
      </c>
      <c r="AT124" s="143" t="s">
        <v>208</v>
      </c>
      <c r="AU124" s="143" t="s">
        <v>80</v>
      </c>
      <c r="AY124" s="18" t="s">
        <v>206</v>
      </c>
      <c r="BE124" s="144">
        <f t="shared" si="14"/>
        <v>2940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2940</v>
      </c>
      <c r="BL124" s="18" t="s">
        <v>213</v>
      </c>
      <c r="BM124" s="143" t="s">
        <v>799</v>
      </c>
    </row>
    <row r="125" spans="2:65" s="1" customFormat="1" ht="16.5" customHeight="1" x14ac:dyDescent="0.2">
      <c r="B125" s="33"/>
      <c r="C125" s="132" t="s">
        <v>444</v>
      </c>
      <c r="D125" s="132" t="s">
        <v>208</v>
      </c>
      <c r="E125" s="133" t="s">
        <v>2521</v>
      </c>
      <c r="F125" s="134" t="s">
        <v>2522</v>
      </c>
      <c r="G125" s="135" t="s">
        <v>840</v>
      </c>
      <c r="H125" s="136">
        <v>28</v>
      </c>
      <c r="I125" s="137">
        <v>1207.5</v>
      </c>
      <c r="J125" s="138">
        <f t="shared" si="10"/>
        <v>33810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 t="shared" si="14"/>
        <v>33810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33810</v>
      </c>
      <c r="BL125" s="18" t="s">
        <v>213</v>
      </c>
      <c r="BM125" s="143" t="s">
        <v>811</v>
      </c>
    </row>
    <row r="126" spans="2:65" s="1" customFormat="1" ht="16.5" customHeight="1" x14ac:dyDescent="0.2">
      <c r="B126" s="33"/>
      <c r="C126" s="132" t="s">
        <v>453</v>
      </c>
      <c r="D126" s="132" t="s">
        <v>208</v>
      </c>
      <c r="E126" s="133" t="s">
        <v>2523</v>
      </c>
      <c r="F126" s="134" t="s">
        <v>2486</v>
      </c>
      <c r="G126" s="135" t="s">
        <v>840</v>
      </c>
      <c r="H126" s="136">
        <v>1</v>
      </c>
      <c r="I126" s="137">
        <v>3500</v>
      </c>
      <c r="J126" s="138">
        <f t="shared" si="10"/>
        <v>3500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11"/>
        <v>0</v>
      </c>
      <c r="Q126" s="141">
        <v>0</v>
      </c>
      <c r="R126" s="141">
        <f t="shared" si="12"/>
        <v>0</v>
      </c>
      <c r="S126" s="141">
        <v>0</v>
      </c>
      <c r="T126" s="142">
        <f t="shared" si="13"/>
        <v>0</v>
      </c>
      <c r="AR126" s="143" t="s">
        <v>213</v>
      </c>
      <c r="AT126" s="143" t="s">
        <v>208</v>
      </c>
      <c r="AU126" s="143" t="s">
        <v>80</v>
      </c>
      <c r="AY126" s="18" t="s">
        <v>206</v>
      </c>
      <c r="BE126" s="144">
        <f t="shared" si="14"/>
        <v>3500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80</v>
      </c>
      <c r="BK126" s="144">
        <f t="shared" si="19"/>
        <v>3500</v>
      </c>
      <c r="BL126" s="18" t="s">
        <v>213</v>
      </c>
      <c r="BM126" s="143" t="s">
        <v>825</v>
      </c>
    </row>
    <row r="127" spans="2:65" s="11" customFormat="1" ht="25.9" customHeight="1" x14ac:dyDescent="0.2">
      <c r="B127" s="120"/>
      <c r="D127" s="121" t="s">
        <v>72</v>
      </c>
      <c r="E127" s="122" t="s">
        <v>2524</v>
      </c>
      <c r="F127" s="122" t="s">
        <v>2525</v>
      </c>
      <c r="I127" s="123"/>
      <c r="J127" s="124">
        <f>BK127</f>
        <v>160636.35999999999</v>
      </c>
      <c r="L127" s="120"/>
      <c r="M127" s="125"/>
      <c r="P127" s="126">
        <f>SUM(P128:P158)</f>
        <v>0</v>
      </c>
      <c r="R127" s="126">
        <f>SUM(R128:R158)</f>
        <v>0</v>
      </c>
      <c r="T127" s="127">
        <f>SUM(T128:T158)</f>
        <v>0</v>
      </c>
      <c r="AR127" s="121" t="s">
        <v>80</v>
      </c>
      <c r="AT127" s="128" t="s">
        <v>72</v>
      </c>
      <c r="AU127" s="128" t="s">
        <v>73</v>
      </c>
      <c r="AY127" s="121" t="s">
        <v>206</v>
      </c>
      <c r="BK127" s="129">
        <f>SUM(BK128:BK158)</f>
        <v>160636.35999999999</v>
      </c>
    </row>
    <row r="128" spans="2:65" s="1" customFormat="1" ht="21.75" customHeight="1" x14ac:dyDescent="0.2">
      <c r="B128" s="33"/>
      <c r="C128" s="132" t="s">
        <v>462</v>
      </c>
      <c r="D128" s="132" t="s">
        <v>208</v>
      </c>
      <c r="E128" s="133" t="s">
        <v>2526</v>
      </c>
      <c r="F128" s="134" t="s">
        <v>2527</v>
      </c>
      <c r="G128" s="135" t="s">
        <v>840</v>
      </c>
      <c r="H128" s="136">
        <v>22</v>
      </c>
      <c r="I128" s="137">
        <v>351.4</v>
      </c>
      <c r="J128" s="138">
        <f t="shared" ref="J128:J158" si="20">ROUND(I128*H128,2)</f>
        <v>7730.8</v>
      </c>
      <c r="K128" s="134" t="s">
        <v>21</v>
      </c>
      <c r="L128" s="33"/>
      <c r="M128" s="139" t="s">
        <v>21</v>
      </c>
      <c r="N128" s="140" t="s">
        <v>44</v>
      </c>
      <c r="P128" s="141">
        <f t="shared" ref="P128:P158" si="21">O128*H128</f>
        <v>0</v>
      </c>
      <c r="Q128" s="141">
        <v>0</v>
      </c>
      <c r="R128" s="141">
        <f t="shared" ref="R128:R158" si="22">Q128*H128</f>
        <v>0</v>
      </c>
      <c r="S128" s="141">
        <v>0</v>
      </c>
      <c r="T128" s="142">
        <f t="shared" ref="T128:T158" si="23">S128*H128</f>
        <v>0</v>
      </c>
      <c r="AR128" s="143" t="s">
        <v>213</v>
      </c>
      <c r="AT128" s="143" t="s">
        <v>208</v>
      </c>
      <c r="AU128" s="143" t="s">
        <v>80</v>
      </c>
      <c r="AY128" s="18" t="s">
        <v>206</v>
      </c>
      <c r="BE128" s="144">
        <f t="shared" ref="BE128:BE158" si="24">IF(N128="základní",J128,0)</f>
        <v>7730.8</v>
      </c>
      <c r="BF128" s="144">
        <f t="shared" ref="BF128:BF158" si="25">IF(N128="snížená",J128,0)</f>
        <v>0</v>
      </c>
      <c r="BG128" s="144">
        <f t="shared" ref="BG128:BG158" si="26">IF(N128="zákl. přenesená",J128,0)</f>
        <v>0</v>
      </c>
      <c r="BH128" s="144">
        <f t="shared" ref="BH128:BH158" si="27">IF(N128="sníž. přenesená",J128,0)</f>
        <v>0</v>
      </c>
      <c r="BI128" s="144">
        <f t="shared" ref="BI128:BI158" si="28">IF(N128="nulová",J128,0)</f>
        <v>0</v>
      </c>
      <c r="BJ128" s="18" t="s">
        <v>80</v>
      </c>
      <c r="BK128" s="144">
        <f t="shared" ref="BK128:BK158" si="29">ROUND(I128*H128,2)</f>
        <v>7730.8</v>
      </c>
      <c r="BL128" s="18" t="s">
        <v>213</v>
      </c>
      <c r="BM128" s="143" t="s">
        <v>837</v>
      </c>
    </row>
    <row r="129" spans="2:65" s="1" customFormat="1" ht="24.2" customHeight="1" x14ac:dyDescent="0.2">
      <c r="B129" s="33"/>
      <c r="C129" s="132" t="s">
        <v>646</v>
      </c>
      <c r="D129" s="132" t="s">
        <v>208</v>
      </c>
      <c r="E129" s="133" t="s">
        <v>2528</v>
      </c>
      <c r="F129" s="134" t="s">
        <v>2529</v>
      </c>
      <c r="G129" s="135" t="s">
        <v>840</v>
      </c>
      <c r="H129" s="136">
        <v>22</v>
      </c>
      <c r="I129" s="137">
        <v>464.8</v>
      </c>
      <c r="J129" s="138">
        <f t="shared" si="20"/>
        <v>10225.6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si="24"/>
        <v>10225.6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10225.6</v>
      </c>
      <c r="BL129" s="18" t="s">
        <v>213</v>
      </c>
      <c r="BM129" s="143" t="s">
        <v>847</v>
      </c>
    </row>
    <row r="130" spans="2:65" s="1" customFormat="1" ht="16.5" customHeight="1" x14ac:dyDescent="0.2">
      <c r="B130" s="33"/>
      <c r="C130" s="132" t="s">
        <v>643</v>
      </c>
      <c r="D130" s="132" t="s">
        <v>208</v>
      </c>
      <c r="E130" s="133" t="s">
        <v>2530</v>
      </c>
      <c r="F130" s="134" t="s">
        <v>2531</v>
      </c>
      <c r="G130" s="135" t="s">
        <v>840</v>
      </c>
      <c r="H130" s="136">
        <v>22</v>
      </c>
      <c r="I130" s="137">
        <v>7</v>
      </c>
      <c r="J130" s="138">
        <f t="shared" si="20"/>
        <v>154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24"/>
        <v>154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80</v>
      </c>
      <c r="BK130" s="144">
        <f t="shared" si="29"/>
        <v>154</v>
      </c>
      <c r="BL130" s="18" t="s">
        <v>213</v>
      </c>
      <c r="BM130" s="143" t="s">
        <v>866</v>
      </c>
    </row>
    <row r="131" spans="2:65" s="1" customFormat="1" ht="16.5" customHeight="1" x14ac:dyDescent="0.2">
      <c r="B131" s="33"/>
      <c r="C131" s="132" t="s">
        <v>656</v>
      </c>
      <c r="D131" s="132" t="s">
        <v>208</v>
      </c>
      <c r="E131" s="133" t="s">
        <v>2532</v>
      </c>
      <c r="F131" s="134" t="s">
        <v>2533</v>
      </c>
      <c r="G131" s="135" t="s">
        <v>573</v>
      </c>
      <c r="H131" s="136">
        <v>1</v>
      </c>
      <c r="I131" s="137">
        <v>105</v>
      </c>
      <c r="J131" s="138">
        <f t="shared" si="20"/>
        <v>105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24"/>
        <v>105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80</v>
      </c>
      <c r="BK131" s="144">
        <f t="shared" si="29"/>
        <v>105</v>
      </c>
      <c r="BL131" s="18" t="s">
        <v>213</v>
      </c>
      <c r="BM131" s="143" t="s">
        <v>880</v>
      </c>
    </row>
    <row r="132" spans="2:65" s="1" customFormat="1" ht="16.5" customHeight="1" x14ac:dyDescent="0.2">
      <c r="B132" s="33"/>
      <c r="C132" s="132" t="s">
        <v>663</v>
      </c>
      <c r="D132" s="132" t="s">
        <v>208</v>
      </c>
      <c r="E132" s="133" t="s">
        <v>2534</v>
      </c>
      <c r="F132" s="134" t="s">
        <v>2535</v>
      </c>
      <c r="G132" s="135" t="s">
        <v>211</v>
      </c>
      <c r="H132" s="136">
        <v>4.0999999999999996</v>
      </c>
      <c r="I132" s="137">
        <v>1540</v>
      </c>
      <c r="J132" s="138">
        <f t="shared" si="20"/>
        <v>6314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24"/>
        <v>6314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80</v>
      </c>
      <c r="BK132" s="144">
        <f t="shared" si="29"/>
        <v>6314</v>
      </c>
      <c r="BL132" s="18" t="s">
        <v>213</v>
      </c>
      <c r="BM132" s="143" t="s">
        <v>522</v>
      </c>
    </row>
    <row r="133" spans="2:65" s="1" customFormat="1" ht="16.5" customHeight="1" x14ac:dyDescent="0.2">
      <c r="B133" s="33"/>
      <c r="C133" s="132" t="s">
        <v>676</v>
      </c>
      <c r="D133" s="132" t="s">
        <v>208</v>
      </c>
      <c r="E133" s="133" t="s">
        <v>2509</v>
      </c>
      <c r="F133" s="134" t="s">
        <v>2510</v>
      </c>
      <c r="G133" s="135" t="s">
        <v>247</v>
      </c>
      <c r="H133" s="136">
        <v>246</v>
      </c>
      <c r="I133" s="137">
        <v>25.2</v>
      </c>
      <c r="J133" s="138">
        <f t="shared" si="20"/>
        <v>6199.2</v>
      </c>
      <c r="K133" s="134" t="s">
        <v>21</v>
      </c>
      <c r="L133" s="33"/>
      <c r="M133" s="139" t="s">
        <v>21</v>
      </c>
      <c r="N133" s="140" t="s">
        <v>44</v>
      </c>
      <c r="P133" s="141">
        <f t="shared" si="21"/>
        <v>0</v>
      </c>
      <c r="Q133" s="141">
        <v>0</v>
      </c>
      <c r="R133" s="141">
        <f t="shared" si="22"/>
        <v>0</v>
      </c>
      <c r="S133" s="141">
        <v>0</v>
      </c>
      <c r="T133" s="142">
        <f t="shared" si="2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24"/>
        <v>6199.2</v>
      </c>
      <c r="BF133" s="144">
        <f t="shared" si="25"/>
        <v>0</v>
      </c>
      <c r="BG133" s="144">
        <f t="shared" si="26"/>
        <v>0</v>
      </c>
      <c r="BH133" s="144">
        <f t="shared" si="27"/>
        <v>0</v>
      </c>
      <c r="BI133" s="144">
        <f t="shared" si="28"/>
        <v>0</v>
      </c>
      <c r="BJ133" s="18" t="s">
        <v>80</v>
      </c>
      <c r="BK133" s="144">
        <f t="shared" si="29"/>
        <v>6199.2</v>
      </c>
      <c r="BL133" s="18" t="s">
        <v>213</v>
      </c>
      <c r="BM133" s="143" t="s">
        <v>549</v>
      </c>
    </row>
    <row r="134" spans="2:65" s="1" customFormat="1" ht="21.75" customHeight="1" x14ac:dyDescent="0.2">
      <c r="B134" s="33"/>
      <c r="C134" s="132" t="s">
        <v>681</v>
      </c>
      <c r="D134" s="132" t="s">
        <v>208</v>
      </c>
      <c r="E134" s="133" t="s">
        <v>2511</v>
      </c>
      <c r="F134" s="134" t="s">
        <v>2512</v>
      </c>
      <c r="G134" s="135" t="s">
        <v>840</v>
      </c>
      <c r="H134" s="136">
        <v>22</v>
      </c>
      <c r="I134" s="137">
        <v>177.1</v>
      </c>
      <c r="J134" s="138">
        <f t="shared" si="20"/>
        <v>3896.2</v>
      </c>
      <c r="K134" s="134" t="s">
        <v>21</v>
      </c>
      <c r="L134" s="33"/>
      <c r="M134" s="139" t="s">
        <v>21</v>
      </c>
      <c r="N134" s="140" t="s">
        <v>44</v>
      </c>
      <c r="P134" s="141">
        <f t="shared" si="21"/>
        <v>0</v>
      </c>
      <c r="Q134" s="141">
        <v>0</v>
      </c>
      <c r="R134" s="141">
        <f t="shared" si="22"/>
        <v>0</v>
      </c>
      <c r="S134" s="141">
        <v>0</v>
      </c>
      <c r="T134" s="142">
        <f t="shared" si="23"/>
        <v>0</v>
      </c>
      <c r="AR134" s="143" t="s">
        <v>213</v>
      </c>
      <c r="AT134" s="143" t="s">
        <v>208</v>
      </c>
      <c r="AU134" s="143" t="s">
        <v>80</v>
      </c>
      <c r="AY134" s="18" t="s">
        <v>206</v>
      </c>
      <c r="BE134" s="144">
        <f t="shared" si="24"/>
        <v>3896.2</v>
      </c>
      <c r="BF134" s="144">
        <f t="shared" si="25"/>
        <v>0</v>
      </c>
      <c r="BG134" s="144">
        <f t="shared" si="26"/>
        <v>0</v>
      </c>
      <c r="BH134" s="144">
        <f t="shared" si="27"/>
        <v>0</v>
      </c>
      <c r="BI134" s="144">
        <f t="shared" si="28"/>
        <v>0</v>
      </c>
      <c r="BJ134" s="18" t="s">
        <v>80</v>
      </c>
      <c r="BK134" s="144">
        <f t="shared" si="29"/>
        <v>3896.2</v>
      </c>
      <c r="BL134" s="18" t="s">
        <v>213</v>
      </c>
      <c r="BM134" s="143" t="s">
        <v>542</v>
      </c>
    </row>
    <row r="135" spans="2:65" s="1" customFormat="1" ht="24.2" customHeight="1" x14ac:dyDescent="0.2">
      <c r="B135" s="33"/>
      <c r="C135" s="132" t="s">
        <v>687</v>
      </c>
      <c r="D135" s="132" t="s">
        <v>208</v>
      </c>
      <c r="E135" s="133" t="s">
        <v>2513</v>
      </c>
      <c r="F135" s="134" t="s">
        <v>2514</v>
      </c>
      <c r="G135" s="135" t="s">
        <v>840</v>
      </c>
      <c r="H135" s="136">
        <v>22</v>
      </c>
      <c r="I135" s="137">
        <v>252</v>
      </c>
      <c r="J135" s="138">
        <f t="shared" si="20"/>
        <v>5544</v>
      </c>
      <c r="K135" s="134" t="s">
        <v>21</v>
      </c>
      <c r="L135" s="33"/>
      <c r="M135" s="139" t="s">
        <v>21</v>
      </c>
      <c r="N135" s="140" t="s">
        <v>44</v>
      </c>
      <c r="P135" s="141">
        <f t="shared" si="21"/>
        <v>0</v>
      </c>
      <c r="Q135" s="141">
        <v>0</v>
      </c>
      <c r="R135" s="141">
        <f t="shared" si="22"/>
        <v>0</v>
      </c>
      <c r="S135" s="141">
        <v>0</v>
      </c>
      <c r="T135" s="142">
        <f t="shared" si="23"/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 t="shared" si="24"/>
        <v>5544</v>
      </c>
      <c r="BF135" s="144">
        <f t="shared" si="25"/>
        <v>0</v>
      </c>
      <c r="BG135" s="144">
        <f t="shared" si="26"/>
        <v>0</v>
      </c>
      <c r="BH135" s="144">
        <f t="shared" si="27"/>
        <v>0</v>
      </c>
      <c r="BI135" s="144">
        <f t="shared" si="28"/>
        <v>0</v>
      </c>
      <c r="BJ135" s="18" t="s">
        <v>80</v>
      </c>
      <c r="BK135" s="144">
        <f t="shared" si="29"/>
        <v>5544</v>
      </c>
      <c r="BL135" s="18" t="s">
        <v>213</v>
      </c>
      <c r="BM135" s="143" t="s">
        <v>993</v>
      </c>
    </row>
    <row r="136" spans="2:65" s="1" customFormat="1" ht="16.5" customHeight="1" x14ac:dyDescent="0.2">
      <c r="B136" s="33"/>
      <c r="C136" s="132" t="s">
        <v>693</v>
      </c>
      <c r="D136" s="132" t="s">
        <v>208</v>
      </c>
      <c r="E136" s="133" t="s">
        <v>2536</v>
      </c>
      <c r="F136" s="134" t="s">
        <v>2537</v>
      </c>
      <c r="G136" s="135" t="s">
        <v>247</v>
      </c>
      <c r="H136" s="136">
        <v>14.1</v>
      </c>
      <c r="I136" s="137">
        <v>32.200000000000003</v>
      </c>
      <c r="J136" s="138">
        <f t="shared" si="20"/>
        <v>454.02</v>
      </c>
      <c r="K136" s="134" t="s">
        <v>21</v>
      </c>
      <c r="L136" s="33"/>
      <c r="M136" s="139" t="s">
        <v>21</v>
      </c>
      <c r="N136" s="140" t="s">
        <v>44</v>
      </c>
      <c r="P136" s="141">
        <f t="shared" si="21"/>
        <v>0</v>
      </c>
      <c r="Q136" s="141">
        <v>0</v>
      </c>
      <c r="R136" s="141">
        <f t="shared" si="22"/>
        <v>0</v>
      </c>
      <c r="S136" s="141">
        <v>0</v>
      </c>
      <c r="T136" s="142">
        <f t="shared" si="23"/>
        <v>0</v>
      </c>
      <c r="AR136" s="143" t="s">
        <v>213</v>
      </c>
      <c r="AT136" s="143" t="s">
        <v>208</v>
      </c>
      <c r="AU136" s="143" t="s">
        <v>80</v>
      </c>
      <c r="AY136" s="18" t="s">
        <v>206</v>
      </c>
      <c r="BE136" s="144">
        <f t="shared" si="24"/>
        <v>454.02</v>
      </c>
      <c r="BF136" s="144">
        <f t="shared" si="25"/>
        <v>0</v>
      </c>
      <c r="BG136" s="144">
        <f t="shared" si="26"/>
        <v>0</v>
      </c>
      <c r="BH136" s="144">
        <f t="shared" si="27"/>
        <v>0</v>
      </c>
      <c r="BI136" s="144">
        <f t="shared" si="28"/>
        <v>0</v>
      </c>
      <c r="BJ136" s="18" t="s">
        <v>80</v>
      </c>
      <c r="BK136" s="144">
        <f t="shared" si="29"/>
        <v>454.02</v>
      </c>
      <c r="BL136" s="18" t="s">
        <v>213</v>
      </c>
      <c r="BM136" s="143" t="s">
        <v>996</v>
      </c>
    </row>
    <row r="137" spans="2:65" s="1" customFormat="1" ht="16.5" customHeight="1" x14ac:dyDescent="0.2">
      <c r="B137" s="33"/>
      <c r="C137" s="132" t="s">
        <v>699</v>
      </c>
      <c r="D137" s="132" t="s">
        <v>208</v>
      </c>
      <c r="E137" s="133" t="s">
        <v>2497</v>
      </c>
      <c r="F137" s="134" t="s">
        <v>2498</v>
      </c>
      <c r="G137" s="135" t="s">
        <v>211</v>
      </c>
      <c r="H137" s="136">
        <v>1.1000000000000001</v>
      </c>
      <c r="I137" s="137">
        <v>504</v>
      </c>
      <c r="J137" s="138">
        <f t="shared" si="20"/>
        <v>554.4</v>
      </c>
      <c r="K137" s="134" t="s">
        <v>21</v>
      </c>
      <c r="L137" s="33"/>
      <c r="M137" s="139" t="s">
        <v>21</v>
      </c>
      <c r="N137" s="140" t="s">
        <v>44</v>
      </c>
      <c r="P137" s="141">
        <f t="shared" si="21"/>
        <v>0</v>
      </c>
      <c r="Q137" s="141">
        <v>0</v>
      </c>
      <c r="R137" s="141">
        <f t="shared" si="22"/>
        <v>0</v>
      </c>
      <c r="S137" s="141">
        <v>0</v>
      </c>
      <c r="T137" s="142">
        <f t="shared" si="23"/>
        <v>0</v>
      </c>
      <c r="AR137" s="143" t="s">
        <v>213</v>
      </c>
      <c r="AT137" s="143" t="s">
        <v>208</v>
      </c>
      <c r="AU137" s="143" t="s">
        <v>80</v>
      </c>
      <c r="AY137" s="18" t="s">
        <v>206</v>
      </c>
      <c r="BE137" s="144">
        <f t="shared" si="24"/>
        <v>554.4</v>
      </c>
      <c r="BF137" s="144">
        <f t="shared" si="25"/>
        <v>0</v>
      </c>
      <c r="BG137" s="144">
        <f t="shared" si="26"/>
        <v>0</v>
      </c>
      <c r="BH137" s="144">
        <f t="shared" si="27"/>
        <v>0</v>
      </c>
      <c r="BI137" s="144">
        <f t="shared" si="28"/>
        <v>0</v>
      </c>
      <c r="BJ137" s="18" t="s">
        <v>80</v>
      </c>
      <c r="BK137" s="144">
        <f t="shared" si="29"/>
        <v>554.4</v>
      </c>
      <c r="BL137" s="18" t="s">
        <v>213</v>
      </c>
      <c r="BM137" s="143" t="s">
        <v>999</v>
      </c>
    </row>
    <row r="138" spans="2:65" s="1" customFormat="1" ht="16.5" customHeight="1" x14ac:dyDescent="0.2">
      <c r="B138" s="33"/>
      <c r="C138" s="132" t="s">
        <v>706</v>
      </c>
      <c r="D138" s="132" t="s">
        <v>208</v>
      </c>
      <c r="E138" s="133" t="s">
        <v>2517</v>
      </c>
      <c r="F138" s="134" t="s">
        <v>2518</v>
      </c>
      <c r="G138" s="135" t="s">
        <v>840</v>
      </c>
      <c r="H138" s="136">
        <v>22</v>
      </c>
      <c r="I138" s="137">
        <v>37.799999999999997</v>
      </c>
      <c r="J138" s="138">
        <f t="shared" si="20"/>
        <v>831.6</v>
      </c>
      <c r="K138" s="134" t="s">
        <v>21</v>
      </c>
      <c r="L138" s="33"/>
      <c r="M138" s="139" t="s">
        <v>21</v>
      </c>
      <c r="N138" s="140" t="s">
        <v>44</v>
      </c>
      <c r="P138" s="141">
        <f t="shared" si="21"/>
        <v>0</v>
      </c>
      <c r="Q138" s="141">
        <v>0</v>
      </c>
      <c r="R138" s="141">
        <f t="shared" si="22"/>
        <v>0</v>
      </c>
      <c r="S138" s="141">
        <v>0</v>
      </c>
      <c r="T138" s="142">
        <f t="shared" si="23"/>
        <v>0</v>
      </c>
      <c r="AR138" s="143" t="s">
        <v>213</v>
      </c>
      <c r="AT138" s="143" t="s">
        <v>208</v>
      </c>
      <c r="AU138" s="143" t="s">
        <v>80</v>
      </c>
      <c r="AY138" s="18" t="s">
        <v>206</v>
      </c>
      <c r="BE138" s="144">
        <f t="shared" si="24"/>
        <v>831.6</v>
      </c>
      <c r="BF138" s="144">
        <f t="shared" si="25"/>
        <v>0</v>
      </c>
      <c r="BG138" s="144">
        <f t="shared" si="26"/>
        <v>0</v>
      </c>
      <c r="BH138" s="144">
        <f t="shared" si="27"/>
        <v>0</v>
      </c>
      <c r="BI138" s="144">
        <f t="shared" si="28"/>
        <v>0</v>
      </c>
      <c r="BJ138" s="18" t="s">
        <v>80</v>
      </c>
      <c r="BK138" s="144">
        <f t="shared" si="29"/>
        <v>831.6</v>
      </c>
      <c r="BL138" s="18" t="s">
        <v>213</v>
      </c>
      <c r="BM138" s="143" t="s">
        <v>1002</v>
      </c>
    </row>
    <row r="139" spans="2:65" s="1" customFormat="1" ht="16.5" customHeight="1" x14ac:dyDescent="0.2">
      <c r="B139" s="33"/>
      <c r="C139" s="132" t="s">
        <v>713</v>
      </c>
      <c r="D139" s="132" t="s">
        <v>208</v>
      </c>
      <c r="E139" s="133" t="s">
        <v>2519</v>
      </c>
      <c r="F139" s="134" t="s">
        <v>2520</v>
      </c>
      <c r="G139" s="135" t="s">
        <v>840</v>
      </c>
      <c r="H139" s="136">
        <v>22</v>
      </c>
      <c r="I139" s="137">
        <v>210</v>
      </c>
      <c r="J139" s="138">
        <f t="shared" si="20"/>
        <v>4620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21"/>
        <v>0</v>
      </c>
      <c r="Q139" s="141">
        <v>0</v>
      </c>
      <c r="R139" s="141">
        <f t="shared" si="22"/>
        <v>0</v>
      </c>
      <c r="S139" s="141">
        <v>0</v>
      </c>
      <c r="T139" s="142">
        <f t="shared" si="23"/>
        <v>0</v>
      </c>
      <c r="AR139" s="143" t="s">
        <v>213</v>
      </c>
      <c r="AT139" s="143" t="s">
        <v>208</v>
      </c>
      <c r="AU139" s="143" t="s">
        <v>80</v>
      </c>
      <c r="AY139" s="18" t="s">
        <v>206</v>
      </c>
      <c r="BE139" s="144">
        <f t="shared" si="24"/>
        <v>4620</v>
      </c>
      <c r="BF139" s="144">
        <f t="shared" si="25"/>
        <v>0</v>
      </c>
      <c r="BG139" s="144">
        <f t="shared" si="26"/>
        <v>0</v>
      </c>
      <c r="BH139" s="144">
        <f t="shared" si="27"/>
        <v>0</v>
      </c>
      <c r="BI139" s="144">
        <f t="shared" si="28"/>
        <v>0</v>
      </c>
      <c r="BJ139" s="18" t="s">
        <v>80</v>
      </c>
      <c r="BK139" s="144">
        <f t="shared" si="29"/>
        <v>4620</v>
      </c>
      <c r="BL139" s="18" t="s">
        <v>213</v>
      </c>
      <c r="BM139" s="143" t="s">
        <v>1005</v>
      </c>
    </row>
    <row r="140" spans="2:65" s="1" customFormat="1" ht="16.5" customHeight="1" x14ac:dyDescent="0.2">
      <c r="B140" s="33"/>
      <c r="C140" s="132" t="s">
        <v>720</v>
      </c>
      <c r="D140" s="132" t="s">
        <v>208</v>
      </c>
      <c r="E140" s="133" t="s">
        <v>2538</v>
      </c>
      <c r="F140" s="134" t="s">
        <v>2539</v>
      </c>
      <c r="G140" s="135" t="s">
        <v>247</v>
      </c>
      <c r="H140" s="136">
        <v>41.6</v>
      </c>
      <c r="I140" s="137">
        <v>14.7</v>
      </c>
      <c r="J140" s="138">
        <f t="shared" si="20"/>
        <v>611.52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21"/>
        <v>0</v>
      </c>
      <c r="Q140" s="141">
        <v>0</v>
      </c>
      <c r="R140" s="141">
        <f t="shared" si="22"/>
        <v>0</v>
      </c>
      <c r="S140" s="141">
        <v>0</v>
      </c>
      <c r="T140" s="142">
        <f t="shared" si="23"/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 t="shared" si="24"/>
        <v>611.52</v>
      </c>
      <c r="BF140" s="144">
        <f t="shared" si="25"/>
        <v>0</v>
      </c>
      <c r="BG140" s="144">
        <f t="shared" si="26"/>
        <v>0</v>
      </c>
      <c r="BH140" s="144">
        <f t="shared" si="27"/>
        <v>0</v>
      </c>
      <c r="BI140" s="144">
        <f t="shared" si="28"/>
        <v>0</v>
      </c>
      <c r="BJ140" s="18" t="s">
        <v>80</v>
      </c>
      <c r="BK140" s="144">
        <f t="shared" si="29"/>
        <v>611.52</v>
      </c>
      <c r="BL140" s="18" t="s">
        <v>213</v>
      </c>
      <c r="BM140" s="143" t="s">
        <v>1008</v>
      </c>
    </row>
    <row r="141" spans="2:65" s="1" customFormat="1" ht="21.75" customHeight="1" x14ac:dyDescent="0.2">
      <c r="B141" s="33"/>
      <c r="C141" s="132" t="s">
        <v>380</v>
      </c>
      <c r="D141" s="132" t="s">
        <v>208</v>
      </c>
      <c r="E141" s="133" t="s">
        <v>2540</v>
      </c>
      <c r="F141" s="134" t="s">
        <v>2541</v>
      </c>
      <c r="G141" s="135" t="s">
        <v>247</v>
      </c>
      <c r="H141" s="136">
        <v>41.6</v>
      </c>
      <c r="I141" s="137">
        <v>17</v>
      </c>
      <c r="J141" s="138">
        <f t="shared" si="20"/>
        <v>707.2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21"/>
        <v>0</v>
      </c>
      <c r="Q141" s="141">
        <v>0</v>
      </c>
      <c r="R141" s="141">
        <f t="shared" si="22"/>
        <v>0</v>
      </c>
      <c r="S141" s="141">
        <v>0</v>
      </c>
      <c r="T141" s="142">
        <f t="shared" si="23"/>
        <v>0</v>
      </c>
      <c r="AR141" s="143" t="s">
        <v>213</v>
      </c>
      <c r="AT141" s="143" t="s">
        <v>208</v>
      </c>
      <c r="AU141" s="143" t="s">
        <v>80</v>
      </c>
      <c r="AY141" s="18" t="s">
        <v>206</v>
      </c>
      <c r="BE141" s="144">
        <f t="shared" si="24"/>
        <v>707.2</v>
      </c>
      <c r="BF141" s="144">
        <f t="shared" si="25"/>
        <v>0</v>
      </c>
      <c r="BG141" s="144">
        <f t="shared" si="26"/>
        <v>0</v>
      </c>
      <c r="BH141" s="144">
        <f t="shared" si="27"/>
        <v>0</v>
      </c>
      <c r="BI141" s="144">
        <f t="shared" si="28"/>
        <v>0</v>
      </c>
      <c r="BJ141" s="18" t="s">
        <v>80</v>
      </c>
      <c r="BK141" s="144">
        <f t="shared" si="29"/>
        <v>707.2</v>
      </c>
      <c r="BL141" s="18" t="s">
        <v>213</v>
      </c>
      <c r="BM141" s="143" t="s">
        <v>1011</v>
      </c>
    </row>
    <row r="142" spans="2:65" s="1" customFormat="1" ht="16.5" customHeight="1" x14ac:dyDescent="0.2">
      <c r="B142" s="33"/>
      <c r="C142" s="132" t="s">
        <v>730</v>
      </c>
      <c r="D142" s="132" t="s">
        <v>208</v>
      </c>
      <c r="E142" s="133" t="s">
        <v>2542</v>
      </c>
      <c r="F142" s="134" t="s">
        <v>2543</v>
      </c>
      <c r="G142" s="135" t="s">
        <v>211</v>
      </c>
      <c r="H142" s="136">
        <v>1.2</v>
      </c>
      <c r="I142" s="137">
        <v>1540</v>
      </c>
      <c r="J142" s="138">
        <f t="shared" si="20"/>
        <v>1848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21"/>
        <v>0</v>
      </c>
      <c r="Q142" s="141">
        <v>0</v>
      </c>
      <c r="R142" s="141">
        <f t="shared" si="22"/>
        <v>0</v>
      </c>
      <c r="S142" s="141">
        <v>0</v>
      </c>
      <c r="T142" s="142">
        <f t="shared" si="23"/>
        <v>0</v>
      </c>
      <c r="AR142" s="143" t="s">
        <v>213</v>
      </c>
      <c r="AT142" s="143" t="s">
        <v>208</v>
      </c>
      <c r="AU142" s="143" t="s">
        <v>80</v>
      </c>
      <c r="AY142" s="18" t="s">
        <v>206</v>
      </c>
      <c r="BE142" s="144">
        <f t="shared" si="24"/>
        <v>1848</v>
      </c>
      <c r="BF142" s="144">
        <f t="shared" si="25"/>
        <v>0</v>
      </c>
      <c r="BG142" s="144">
        <f t="shared" si="26"/>
        <v>0</v>
      </c>
      <c r="BH142" s="144">
        <f t="shared" si="27"/>
        <v>0</v>
      </c>
      <c r="BI142" s="144">
        <f t="shared" si="28"/>
        <v>0</v>
      </c>
      <c r="BJ142" s="18" t="s">
        <v>80</v>
      </c>
      <c r="BK142" s="144">
        <f t="shared" si="29"/>
        <v>1848</v>
      </c>
      <c r="BL142" s="18" t="s">
        <v>213</v>
      </c>
      <c r="BM142" s="143" t="s">
        <v>1014</v>
      </c>
    </row>
    <row r="143" spans="2:65" s="1" customFormat="1" ht="16.5" customHeight="1" x14ac:dyDescent="0.2">
      <c r="B143" s="33"/>
      <c r="C143" s="132" t="s">
        <v>736</v>
      </c>
      <c r="D143" s="132" t="s">
        <v>208</v>
      </c>
      <c r="E143" s="133" t="s">
        <v>2509</v>
      </c>
      <c r="F143" s="134" t="s">
        <v>2510</v>
      </c>
      <c r="G143" s="135" t="s">
        <v>247</v>
      </c>
      <c r="H143" s="136">
        <v>41.6</v>
      </c>
      <c r="I143" s="137">
        <v>25.2</v>
      </c>
      <c r="J143" s="138">
        <f t="shared" si="20"/>
        <v>1048.32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21"/>
        <v>0</v>
      </c>
      <c r="Q143" s="141">
        <v>0</v>
      </c>
      <c r="R143" s="141">
        <f t="shared" si="22"/>
        <v>0</v>
      </c>
      <c r="S143" s="141">
        <v>0</v>
      </c>
      <c r="T143" s="142">
        <f t="shared" si="23"/>
        <v>0</v>
      </c>
      <c r="AR143" s="143" t="s">
        <v>213</v>
      </c>
      <c r="AT143" s="143" t="s">
        <v>208</v>
      </c>
      <c r="AU143" s="143" t="s">
        <v>80</v>
      </c>
      <c r="AY143" s="18" t="s">
        <v>206</v>
      </c>
      <c r="BE143" s="144">
        <f t="shared" si="24"/>
        <v>1048.32</v>
      </c>
      <c r="BF143" s="144">
        <f t="shared" si="25"/>
        <v>0</v>
      </c>
      <c r="BG143" s="144">
        <f t="shared" si="26"/>
        <v>0</v>
      </c>
      <c r="BH143" s="144">
        <f t="shared" si="27"/>
        <v>0</v>
      </c>
      <c r="BI143" s="144">
        <f t="shared" si="28"/>
        <v>0</v>
      </c>
      <c r="BJ143" s="18" t="s">
        <v>80</v>
      </c>
      <c r="BK143" s="144">
        <f t="shared" si="29"/>
        <v>1048.32</v>
      </c>
      <c r="BL143" s="18" t="s">
        <v>213</v>
      </c>
      <c r="BM143" s="143" t="s">
        <v>1017</v>
      </c>
    </row>
    <row r="144" spans="2:65" s="1" customFormat="1" ht="16.5" customHeight="1" x14ac:dyDescent="0.2">
      <c r="B144" s="33"/>
      <c r="C144" s="132" t="s">
        <v>741</v>
      </c>
      <c r="D144" s="132" t="s">
        <v>208</v>
      </c>
      <c r="E144" s="133" t="s">
        <v>2544</v>
      </c>
      <c r="F144" s="134" t="s">
        <v>2545</v>
      </c>
      <c r="G144" s="135" t="s">
        <v>247</v>
      </c>
      <c r="H144" s="136">
        <v>191</v>
      </c>
      <c r="I144" s="137">
        <v>1.75</v>
      </c>
      <c r="J144" s="138">
        <f t="shared" si="20"/>
        <v>334.25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21"/>
        <v>0</v>
      </c>
      <c r="Q144" s="141">
        <v>0</v>
      </c>
      <c r="R144" s="141">
        <f t="shared" si="22"/>
        <v>0</v>
      </c>
      <c r="S144" s="141">
        <v>0</v>
      </c>
      <c r="T144" s="142">
        <f t="shared" si="23"/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 t="shared" si="24"/>
        <v>334.25</v>
      </c>
      <c r="BF144" s="144">
        <f t="shared" si="25"/>
        <v>0</v>
      </c>
      <c r="BG144" s="144">
        <f t="shared" si="26"/>
        <v>0</v>
      </c>
      <c r="BH144" s="144">
        <f t="shared" si="27"/>
        <v>0</v>
      </c>
      <c r="BI144" s="144">
        <f t="shared" si="28"/>
        <v>0</v>
      </c>
      <c r="BJ144" s="18" t="s">
        <v>80</v>
      </c>
      <c r="BK144" s="144">
        <f t="shared" si="29"/>
        <v>334.25</v>
      </c>
      <c r="BL144" s="18" t="s">
        <v>213</v>
      </c>
      <c r="BM144" s="143" t="s">
        <v>1020</v>
      </c>
    </row>
    <row r="145" spans="2:65" s="1" customFormat="1" ht="16.5" customHeight="1" x14ac:dyDescent="0.2">
      <c r="B145" s="33"/>
      <c r="C145" s="132" t="s">
        <v>747</v>
      </c>
      <c r="D145" s="132" t="s">
        <v>208</v>
      </c>
      <c r="E145" s="133" t="s">
        <v>2546</v>
      </c>
      <c r="F145" s="134" t="s">
        <v>2547</v>
      </c>
      <c r="G145" s="135" t="s">
        <v>247</v>
      </c>
      <c r="H145" s="136">
        <v>191</v>
      </c>
      <c r="I145" s="137">
        <v>17.5</v>
      </c>
      <c r="J145" s="138">
        <f t="shared" si="20"/>
        <v>3342.5</v>
      </c>
      <c r="K145" s="134" t="s">
        <v>21</v>
      </c>
      <c r="L145" s="33"/>
      <c r="M145" s="139" t="s">
        <v>21</v>
      </c>
      <c r="N145" s="140" t="s">
        <v>44</v>
      </c>
      <c r="P145" s="141">
        <f t="shared" si="21"/>
        <v>0</v>
      </c>
      <c r="Q145" s="141">
        <v>0</v>
      </c>
      <c r="R145" s="141">
        <f t="shared" si="22"/>
        <v>0</v>
      </c>
      <c r="S145" s="141">
        <v>0</v>
      </c>
      <c r="T145" s="142">
        <f t="shared" si="23"/>
        <v>0</v>
      </c>
      <c r="AR145" s="143" t="s">
        <v>213</v>
      </c>
      <c r="AT145" s="143" t="s">
        <v>208</v>
      </c>
      <c r="AU145" s="143" t="s">
        <v>80</v>
      </c>
      <c r="AY145" s="18" t="s">
        <v>206</v>
      </c>
      <c r="BE145" s="144">
        <f t="shared" si="24"/>
        <v>3342.5</v>
      </c>
      <c r="BF145" s="144">
        <f t="shared" si="25"/>
        <v>0</v>
      </c>
      <c r="BG145" s="144">
        <f t="shared" si="26"/>
        <v>0</v>
      </c>
      <c r="BH145" s="144">
        <f t="shared" si="27"/>
        <v>0</v>
      </c>
      <c r="BI145" s="144">
        <f t="shared" si="28"/>
        <v>0</v>
      </c>
      <c r="BJ145" s="18" t="s">
        <v>80</v>
      </c>
      <c r="BK145" s="144">
        <f t="shared" si="29"/>
        <v>3342.5</v>
      </c>
      <c r="BL145" s="18" t="s">
        <v>213</v>
      </c>
      <c r="BM145" s="143" t="s">
        <v>611</v>
      </c>
    </row>
    <row r="146" spans="2:65" s="1" customFormat="1" ht="24.2" customHeight="1" x14ac:dyDescent="0.2">
      <c r="B146" s="33"/>
      <c r="C146" s="132" t="s">
        <v>760</v>
      </c>
      <c r="D146" s="132" t="s">
        <v>208</v>
      </c>
      <c r="E146" s="133" t="s">
        <v>2548</v>
      </c>
      <c r="F146" s="134" t="s">
        <v>2549</v>
      </c>
      <c r="G146" s="135" t="s">
        <v>247</v>
      </c>
      <c r="H146" s="136">
        <v>191</v>
      </c>
      <c r="I146" s="137">
        <v>3.15</v>
      </c>
      <c r="J146" s="138">
        <f t="shared" si="20"/>
        <v>601.65</v>
      </c>
      <c r="K146" s="134" t="s">
        <v>21</v>
      </c>
      <c r="L146" s="33"/>
      <c r="M146" s="139" t="s">
        <v>21</v>
      </c>
      <c r="N146" s="140" t="s">
        <v>44</v>
      </c>
      <c r="P146" s="141">
        <f t="shared" si="21"/>
        <v>0</v>
      </c>
      <c r="Q146" s="141">
        <v>0</v>
      </c>
      <c r="R146" s="141">
        <f t="shared" si="22"/>
        <v>0</v>
      </c>
      <c r="S146" s="141">
        <v>0</v>
      </c>
      <c r="T146" s="142">
        <f t="shared" si="23"/>
        <v>0</v>
      </c>
      <c r="AR146" s="143" t="s">
        <v>213</v>
      </c>
      <c r="AT146" s="143" t="s">
        <v>208</v>
      </c>
      <c r="AU146" s="143" t="s">
        <v>80</v>
      </c>
      <c r="AY146" s="18" t="s">
        <v>206</v>
      </c>
      <c r="BE146" s="144">
        <f t="shared" si="24"/>
        <v>601.65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8" t="s">
        <v>80</v>
      </c>
      <c r="BK146" s="144">
        <f t="shared" si="29"/>
        <v>601.65</v>
      </c>
      <c r="BL146" s="18" t="s">
        <v>213</v>
      </c>
      <c r="BM146" s="143" t="s">
        <v>1025</v>
      </c>
    </row>
    <row r="147" spans="2:65" s="1" customFormat="1" ht="16.5" customHeight="1" x14ac:dyDescent="0.2">
      <c r="B147" s="33"/>
      <c r="C147" s="132" t="s">
        <v>765</v>
      </c>
      <c r="D147" s="132" t="s">
        <v>208</v>
      </c>
      <c r="E147" s="133" t="s">
        <v>2550</v>
      </c>
      <c r="F147" s="134" t="s">
        <v>2551</v>
      </c>
      <c r="G147" s="135" t="s">
        <v>375</v>
      </c>
      <c r="H147" s="136">
        <v>76.099999999999994</v>
      </c>
      <c r="I147" s="137">
        <v>122.5</v>
      </c>
      <c r="J147" s="138">
        <f t="shared" si="20"/>
        <v>9322.25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21"/>
        <v>0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143" t="s">
        <v>213</v>
      </c>
      <c r="AT147" s="143" t="s">
        <v>208</v>
      </c>
      <c r="AU147" s="143" t="s">
        <v>80</v>
      </c>
      <c r="AY147" s="18" t="s">
        <v>206</v>
      </c>
      <c r="BE147" s="144">
        <f t="shared" si="24"/>
        <v>9322.25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8" t="s">
        <v>80</v>
      </c>
      <c r="BK147" s="144">
        <f t="shared" si="29"/>
        <v>9322.25</v>
      </c>
      <c r="BL147" s="18" t="s">
        <v>213</v>
      </c>
      <c r="BM147" s="143" t="s">
        <v>1028</v>
      </c>
    </row>
    <row r="148" spans="2:65" s="1" customFormat="1" ht="16.5" customHeight="1" x14ac:dyDescent="0.2">
      <c r="B148" s="33"/>
      <c r="C148" s="132" t="s">
        <v>773</v>
      </c>
      <c r="D148" s="132" t="s">
        <v>208</v>
      </c>
      <c r="E148" s="133" t="s">
        <v>2552</v>
      </c>
      <c r="F148" s="134" t="s">
        <v>2553</v>
      </c>
      <c r="G148" s="135" t="s">
        <v>375</v>
      </c>
      <c r="H148" s="136">
        <v>76.099999999999994</v>
      </c>
      <c r="I148" s="137">
        <v>87.5</v>
      </c>
      <c r="J148" s="138">
        <f t="shared" si="20"/>
        <v>6658.75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 t="shared" si="24"/>
        <v>6658.75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8" t="s">
        <v>80</v>
      </c>
      <c r="BK148" s="144">
        <f t="shared" si="29"/>
        <v>6658.75</v>
      </c>
      <c r="BL148" s="18" t="s">
        <v>213</v>
      </c>
      <c r="BM148" s="143" t="s">
        <v>1031</v>
      </c>
    </row>
    <row r="149" spans="2:65" s="1" customFormat="1" ht="24.2" customHeight="1" x14ac:dyDescent="0.2">
      <c r="B149" s="33"/>
      <c r="C149" s="132" t="s">
        <v>781</v>
      </c>
      <c r="D149" s="132" t="s">
        <v>208</v>
      </c>
      <c r="E149" s="133" t="s">
        <v>2554</v>
      </c>
      <c r="F149" s="134" t="s">
        <v>2555</v>
      </c>
      <c r="G149" s="135" t="s">
        <v>840</v>
      </c>
      <c r="H149" s="136">
        <v>241</v>
      </c>
      <c r="I149" s="137">
        <v>10.5</v>
      </c>
      <c r="J149" s="138">
        <f t="shared" si="20"/>
        <v>2530.5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213</v>
      </c>
      <c r="AT149" s="143" t="s">
        <v>208</v>
      </c>
      <c r="AU149" s="143" t="s">
        <v>80</v>
      </c>
      <c r="AY149" s="18" t="s">
        <v>206</v>
      </c>
      <c r="BE149" s="144">
        <f t="shared" si="24"/>
        <v>2530.5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8" t="s">
        <v>80</v>
      </c>
      <c r="BK149" s="144">
        <f t="shared" si="29"/>
        <v>2530.5</v>
      </c>
      <c r="BL149" s="18" t="s">
        <v>213</v>
      </c>
      <c r="BM149" s="143" t="s">
        <v>1034</v>
      </c>
    </row>
    <row r="150" spans="2:65" s="1" customFormat="1" ht="16.5" customHeight="1" x14ac:dyDescent="0.2">
      <c r="B150" s="33"/>
      <c r="C150" s="132" t="s">
        <v>787</v>
      </c>
      <c r="D150" s="132" t="s">
        <v>208</v>
      </c>
      <c r="E150" s="133" t="s">
        <v>2556</v>
      </c>
      <c r="F150" s="134" t="s">
        <v>2557</v>
      </c>
      <c r="G150" s="135" t="s">
        <v>840</v>
      </c>
      <c r="H150" s="136">
        <v>241</v>
      </c>
      <c r="I150" s="137">
        <v>12.6</v>
      </c>
      <c r="J150" s="138">
        <f t="shared" si="20"/>
        <v>3036.6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213</v>
      </c>
      <c r="AT150" s="143" t="s">
        <v>208</v>
      </c>
      <c r="AU150" s="143" t="s">
        <v>80</v>
      </c>
      <c r="AY150" s="18" t="s">
        <v>206</v>
      </c>
      <c r="BE150" s="144">
        <f t="shared" si="24"/>
        <v>3036.6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8" t="s">
        <v>80</v>
      </c>
      <c r="BK150" s="144">
        <f t="shared" si="29"/>
        <v>3036.6</v>
      </c>
      <c r="BL150" s="18" t="s">
        <v>213</v>
      </c>
      <c r="BM150" s="143" t="s">
        <v>1037</v>
      </c>
    </row>
    <row r="151" spans="2:65" s="1" customFormat="1" ht="16.5" customHeight="1" x14ac:dyDescent="0.2">
      <c r="B151" s="33"/>
      <c r="C151" s="132" t="s">
        <v>792</v>
      </c>
      <c r="D151" s="132" t="s">
        <v>208</v>
      </c>
      <c r="E151" s="133" t="s">
        <v>2558</v>
      </c>
      <c r="F151" s="134" t="s">
        <v>2559</v>
      </c>
      <c r="G151" s="135" t="s">
        <v>211</v>
      </c>
      <c r="H151" s="136">
        <v>3.3</v>
      </c>
      <c r="I151" s="137">
        <v>945</v>
      </c>
      <c r="J151" s="138">
        <f t="shared" si="20"/>
        <v>3118.5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213</v>
      </c>
      <c r="AT151" s="143" t="s">
        <v>208</v>
      </c>
      <c r="AU151" s="143" t="s">
        <v>80</v>
      </c>
      <c r="AY151" s="18" t="s">
        <v>206</v>
      </c>
      <c r="BE151" s="144">
        <f t="shared" si="24"/>
        <v>3118.5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8" t="s">
        <v>80</v>
      </c>
      <c r="BK151" s="144">
        <f t="shared" si="29"/>
        <v>3118.5</v>
      </c>
      <c r="BL151" s="18" t="s">
        <v>213</v>
      </c>
      <c r="BM151" s="143" t="s">
        <v>1040</v>
      </c>
    </row>
    <row r="152" spans="2:65" s="1" customFormat="1" ht="16.5" customHeight="1" x14ac:dyDescent="0.2">
      <c r="B152" s="33"/>
      <c r="C152" s="132" t="s">
        <v>799</v>
      </c>
      <c r="D152" s="132" t="s">
        <v>208</v>
      </c>
      <c r="E152" s="133" t="s">
        <v>2560</v>
      </c>
      <c r="F152" s="134" t="s">
        <v>2561</v>
      </c>
      <c r="G152" s="135" t="s">
        <v>247</v>
      </c>
      <c r="H152" s="136">
        <v>41.6</v>
      </c>
      <c r="I152" s="137">
        <v>80.5</v>
      </c>
      <c r="J152" s="138">
        <f t="shared" si="20"/>
        <v>3348.8</v>
      </c>
      <c r="K152" s="134" t="s">
        <v>21</v>
      </c>
      <c r="L152" s="33"/>
      <c r="M152" s="139" t="s">
        <v>21</v>
      </c>
      <c r="N152" s="140" t="s">
        <v>44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213</v>
      </c>
      <c r="AT152" s="143" t="s">
        <v>208</v>
      </c>
      <c r="AU152" s="143" t="s">
        <v>80</v>
      </c>
      <c r="AY152" s="18" t="s">
        <v>206</v>
      </c>
      <c r="BE152" s="144">
        <f t="shared" si="24"/>
        <v>3348.8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8" t="s">
        <v>80</v>
      </c>
      <c r="BK152" s="144">
        <f t="shared" si="29"/>
        <v>3348.8</v>
      </c>
      <c r="BL152" s="18" t="s">
        <v>213</v>
      </c>
      <c r="BM152" s="143" t="s">
        <v>1043</v>
      </c>
    </row>
    <row r="153" spans="2:65" s="1" customFormat="1" ht="24.2" customHeight="1" x14ac:dyDescent="0.2">
      <c r="B153" s="33"/>
      <c r="C153" s="132" t="s">
        <v>805</v>
      </c>
      <c r="D153" s="132" t="s">
        <v>208</v>
      </c>
      <c r="E153" s="133" t="s">
        <v>2562</v>
      </c>
      <c r="F153" s="134" t="s">
        <v>2563</v>
      </c>
      <c r="G153" s="135" t="s">
        <v>840</v>
      </c>
      <c r="H153" s="136">
        <v>304</v>
      </c>
      <c r="I153" s="137">
        <v>17.850000000000001</v>
      </c>
      <c r="J153" s="138">
        <f t="shared" si="20"/>
        <v>5426.4</v>
      </c>
      <c r="K153" s="134" t="s">
        <v>21</v>
      </c>
      <c r="L153" s="33"/>
      <c r="M153" s="139" t="s">
        <v>21</v>
      </c>
      <c r="N153" s="140" t="s">
        <v>44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 t="shared" si="24"/>
        <v>5426.4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8" t="s">
        <v>80</v>
      </c>
      <c r="BK153" s="144">
        <f t="shared" si="29"/>
        <v>5426.4</v>
      </c>
      <c r="BL153" s="18" t="s">
        <v>213</v>
      </c>
      <c r="BM153" s="143" t="s">
        <v>1048</v>
      </c>
    </row>
    <row r="154" spans="2:65" s="1" customFormat="1" ht="21.75" customHeight="1" x14ac:dyDescent="0.2">
      <c r="B154" s="33"/>
      <c r="C154" s="132" t="s">
        <v>811</v>
      </c>
      <c r="D154" s="132" t="s">
        <v>208</v>
      </c>
      <c r="E154" s="133" t="s">
        <v>2564</v>
      </c>
      <c r="F154" s="134" t="s">
        <v>2565</v>
      </c>
      <c r="G154" s="135" t="s">
        <v>840</v>
      </c>
      <c r="H154" s="136">
        <v>304</v>
      </c>
      <c r="I154" s="137">
        <v>18.899999999999999</v>
      </c>
      <c r="J154" s="138">
        <f t="shared" si="20"/>
        <v>5745.6</v>
      </c>
      <c r="K154" s="134" t="s">
        <v>21</v>
      </c>
      <c r="L154" s="33"/>
      <c r="M154" s="139" t="s">
        <v>21</v>
      </c>
      <c r="N154" s="140" t="s">
        <v>44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213</v>
      </c>
      <c r="AT154" s="143" t="s">
        <v>208</v>
      </c>
      <c r="AU154" s="143" t="s">
        <v>80</v>
      </c>
      <c r="AY154" s="18" t="s">
        <v>206</v>
      </c>
      <c r="BE154" s="144">
        <f t="shared" si="24"/>
        <v>5745.6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8" t="s">
        <v>80</v>
      </c>
      <c r="BK154" s="144">
        <f t="shared" si="29"/>
        <v>5745.6</v>
      </c>
      <c r="BL154" s="18" t="s">
        <v>213</v>
      </c>
      <c r="BM154" s="143" t="s">
        <v>1054</v>
      </c>
    </row>
    <row r="155" spans="2:65" s="1" customFormat="1" ht="16.5" customHeight="1" x14ac:dyDescent="0.2">
      <c r="B155" s="33"/>
      <c r="C155" s="132" t="s">
        <v>818</v>
      </c>
      <c r="D155" s="132" t="s">
        <v>208</v>
      </c>
      <c r="E155" s="133" t="s">
        <v>2566</v>
      </c>
      <c r="F155" s="134" t="s">
        <v>2567</v>
      </c>
      <c r="G155" s="135" t="s">
        <v>211</v>
      </c>
      <c r="H155" s="136">
        <v>12</v>
      </c>
      <c r="I155" s="137">
        <v>945</v>
      </c>
      <c r="J155" s="138">
        <f t="shared" si="20"/>
        <v>11340</v>
      </c>
      <c r="K155" s="134" t="s">
        <v>21</v>
      </c>
      <c r="L155" s="33"/>
      <c r="M155" s="139" t="s">
        <v>21</v>
      </c>
      <c r="N155" s="140" t="s">
        <v>44</v>
      </c>
      <c r="P155" s="141">
        <f t="shared" si="21"/>
        <v>0</v>
      </c>
      <c r="Q155" s="141">
        <v>0</v>
      </c>
      <c r="R155" s="141">
        <f t="shared" si="22"/>
        <v>0</v>
      </c>
      <c r="S155" s="141">
        <v>0</v>
      </c>
      <c r="T155" s="142">
        <f t="shared" si="23"/>
        <v>0</v>
      </c>
      <c r="AR155" s="143" t="s">
        <v>213</v>
      </c>
      <c r="AT155" s="143" t="s">
        <v>208</v>
      </c>
      <c r="AU155" s="143" t="s">
        <v>80</v>
      </c>
      <c r="AY155" s="18" t="s">
        <v>206</v>
      </c>
      <c r="BE155" s="144">
        <f t="shared" si="24"/>
        <v>11340</v>
      </c>
      <c r="BF155" s="144">
        <f t="shared" si="25"/>
        <v>0</v>
      </c>
      <c r="BG155" s="144">
        <f t="shared" si="26"/>
        <v>0</v>
      </c>
      <c r="BH155" s="144">
        <f t="shared" si="27"/>
        <v>0</v>
      </c>
      <c r="BI155" s="144">
        <f t="shared" si="28"/>
        <v>0</v>
      </c>
      <c r="BJ155" s="18" t="s">
        <v>80</v>
      </c>
      <c r="BK155" s="144">
        <f t="shared" si="29"/>
        <v>11340</v>
      </c>
      <c r="BL155" s="18" t="s">
        <v>213</v>
      </c>
      <c r="BM155" s="143" t="s">
        <v>1057</v>
      </c>
    </row>
    <row r="156" spans="2:65" s="1" customFormat="1" ht="16.5" customHeight="1" x14ac:dyDescent="0.2">
      <c r="B156" s="33"/>
      <c r="C156" s="132" t="s">
        <v>825</v>
      </c>
      <c r="D156" s="132" t="s">
        <v>208</v>
      </c>
      <c r="E156" s="133" t="s">
        <v>2560</v>
      </c>
      <c r="F156" s="134" t="s">
        <v>2561</v>
      </c>
      <c r="G156" s="135" t="s">
        <v>247</v>
      </c>
      <c r="H156" s="136">
        <v>149.4</v>
      </c>
      <c r="I156" s="137">
        <v>80.5</v>
      </c>
      <c r="J156" s="138">
        <f t="shared" si="20"/>
        <v>12026.7</v>
      </c>
      <c r="K156" s="134" t="s">
        <v>21</v>
      </c>
      <c r="L156" s="33"/>
      <c r="M156" s="139" t="s">
        <v>21</v>
      </c>
      <c r="N156" s="140" t="s">
        <v>44</v>
      </c>
      <c r="P156" s="141">
        <f t="shared" si="21"/>
        <v>0</v>
      </c>
      <c r="Q156" s="141">
        <v>0</v>
      </c>
      <c r="R156" s="141">
        <f t="shared" si="22"/>
        <v>0</v>
      </c>
      <c r="S156" s="141">
        <v>0</v>
      </c>
      <c r="T156" s="142">
        <f t="shared" si="23"/>
        <v>0</v>
      </c>
      <c r="AR156" s="143" t="s">
        <v>213</v>
      </c>
      <c r="AT156" s="143" t="s">
        <v>208</v>
      </c>
      <c r="AU156" s="143" t="s">
        <v>80</v>
      </c>
      <c r="AY156" s="18" t="s">
        <v>206</v>
      </c>
      <c r="BE156" s="144">
        <f t="shared" si="24"/>
        <v>12026.7</v>
      </c>
      <c r="BF156" s="144">
        <f t="shared" si="25"/>
        <v>0</v>
      </c>
      <c r="BG156" s="144">
        <f t="shared" si="26"/>
        <v>0</v>
      </c>
      <c r="BH156" s="144">
        <f t="shared" si="27"/>
        <v>0</v>
      </c>
      <c r="BI156" s="144">
        <f t="shared" si="28"/>
        <v>0</v>
      </c>
      <c r="BJ156" s="18" t="s">
        <v>80</v>
      </c>
      <c r="BK156" s="144">
        <f t="shared" si="29"/>
        <v>12026.7</v>
      </c>
      <c r="BL156" s="18" t="s">
        <v>213</v>
      </c>
      <c r="BM156" s="143" t="s">
        <v>1331</v>
      </c>
    </row>
    <row r="157" spans="2:65" s="1" customFormat="1" ht="33" customHeight="1" x14ac:dyDescent="0.2">
      <c r="B157" s="33"/>
      <c r="C157" s="132" t="s">
        <v>830</v>
      </c>
      <c r="D157" s="132" t="s">
        <v>208</v>
      </c>
      <c r="E157" s="133" t="s">
        <v>2568</v>
      </c>
      <c r="F157" s="134" t="s">
        <v>2569</v>
      </c>
      <c r="G157" s="135" t="s">
        <v>840</v>
      </c>
      <c r="H157" s="136">
        <v>1</v>
      </c>
      <c r="I157" s="137">
        <v>37500</v>
      </c>
      <c r="J157" s="138">
        <f t="shared" si="20"/>
        <v>37500</v>
      </c>
      <c r="K157" s="134" t="s">
        <v>21</v>
      </c>
      <c r="L157" s="33"/>
      <c r="M157" s="139" t="s">
        <v>21</v>
      </c>
      <c r="N157" s="140" t="s">
        <v>44</v>
      </c>
      <c r="P157" s="141">
        <f t="shared" si="21"/>
        <v>0</v>
      </c>
      <c r="Q157" s="141">
        <v>0</v>
      </c>
      <c r="R157" s="141">
        <f t="shared" si="22"/>
        <v>0</v>
      </c>
      <c r="S157" s="141">
        <v>0</v>
      </c>
      <c r="T157" s="142">
        <f t="shared" si="23"/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 t="shared" si="24"/>
        <v>37500</v>
      </c>
      <c r="BF157" s="144">
        <f t="shared" si="25"/>
        <v>0</v>
      </c>
      <c r="BG157" s="144">
        <f t="shared" si="26"/>
        <v>0</v>
      </c>
      <c r="BH157" s="144">
        <f t="shared" si="27"/>
        <v>0</v>
      </c>
      <c r="BI157" s="144">
        <f t="shared" si="28"/>
        <v>0</v>
      </c>
      <c r="BJ157" s="18" t="s">
        <v>80</v>
      </c>
      <c r="BK157" s="144">
        <f t="shared" si="29"/>
        <v>37500</v>
      </c>
      <c r="BL157" s="18" t="s">
        <v>213</v>
      </c>
      <c r="BM157" s="143" t="s">
        <v>1335</v>
      </c>
    </row>
    <row r="158" spans="2:65" s="1" customFormat="1" ht="16.5" customHeight="1" x14ac:dyDescent="0.2">
      <c r="B158" s="33"/>
      <c r="C158" s="132" t="s">
        <v>837</v>
      </c>
      <c r="D158" s="132" t="s">
        <v>208</v>
      </c>
      <c r="E158" s="133" t="s">
        <v>2570</v>
      </c>
      <c r="F158" s="134" t="s">
        <v>2486</v>
      </c>
      <c r="G158" s="135" t="s">
        <v>840</v>
      </c>
      <c r="H158" s="136">
        <v>1</v>
      </c>
      <c r="I158" s="137">
        <v>5460</v>
      </c>
      <c r="J158" s="138">
        <f t="shared" si="20"/>
        <v>5460</v>
      </c>
      <c r="K158" s="134" t="s">
        <v>21</v>
      </c>
      <c r="L158" s="33"/>
      <c r="M158" s="139" t="s">
        <v>21</v>
      </c>
      <c r="N158" s="140" t="s">
        <v>44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213</v>
      </c>
      <c r="AT158" s="143" t="s">
        <v>208</v>
      </c>
      <c r="AU158" s="143" t="s">
        <v>80</v>
      </c>
      <c r="AY158" s="18" t="s">
        <v>206</v>
      </c>
      <c r="BE158" s="144">
        <f t="shared" si="24"/>
        <v>5460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8" t="s">
        <v>80</v>
      </c>
      <c r="BK158" s="144">
        <f t="shared" si="29"/>
        <v>5460</v>
      </c>
      <c r="BL158" s="18" t="s">
        <v>213</v>
      </c>
      <c r="BM158" s="143" t="s">
        <v>1341</v>
      </c>
    </row>
    <row r="159" spans="2:65" s="11" customFormat="1" ht="25.9" customHeight="1" x14ac:dyDescent="0.2">
      <c r="B159" s="120"/>
      <c r="D159" s="121" t="s">
        <v>72</v>
      </c>
      <c r="E159" s="122" t="s">
        <v>2571</v>
      </c>
      <c r="F159" s="122" t="s">
        <v>2572</v>
      </c>
      <c r="I159" s="123"/>
      <c r="J159" s="124">
        <f>BK159</f>
        <v>129325</v>
      </c>
      <c r="L159" s="120"/>
      <c r="M159" s="125"/>
      <c r="P159" s="126">
        <f>SUM(P160:P165)</f>
        <v>0</v>
      </c>
      <c r="R159" s="126">
        <f>SUM(R160:R165)</f>
        <v>0</v>
      </c>
      <c r="T159" s="127">
        <f>SUM(T160:T165)</f>
        <v>0</v>
      </c>
      <c r="AR159" s="121" t="s">
        <v>80</v>
      </c>
      <c r="AT159" s="128" t="s">
        <v>72</v>
      </c>
      <c r="AU159" s="128" t="s">
        <v>73</v>
      </c>
      <c r="AY159" s="121" t="s">
        <v>206</v>
      </c>
      <c r="BK159" s="129">
        <f>SUM(BK160:BK165)</f>
        <v>129325</v>
      </c>
    </row>
    <row r="160" spans="2:65" s="1" customFormat="1" ht="16.5" customHeight="1" x14ac:dyDescent="0.2">
      <c r="B160" s="33"/>
      <c r="C160" s="178" t="s">
        <v>843</v>
      </c>
      <c r="D160" s="178" t="s">
        <v>437</v>
      </c>
      <c r="E160" s="179" t="s">
        <v>2573</v>
      </c>
      <c r="F160" s="180" t="s">
        <v>2574</v>
      </c>
      <c r="G160" s="181" t="s">
        <v>840</v>
      </c>
      <c r="H160" s="182">
        <v>8</v>
      </c>
      <c r="I160" s="183">
        <v>6125</v>
      </c>
      <c r="J160" s="184">
        <f t="shared" ref="J160:J165" si="30">ROUND(I160*H160,2)</f>
        <v>49000</v>
      </c>
      <c r="K160" s="180" t="s">
        <v>21</v>
      </c>
      <c r="L160" s="185"/>
      <c r="M160" s="186" t="s">
        <v>21</v>
      </c>
      <c r="N160" s="187" t="s">
        <v>44</v>
      </c>
      <c r="P160" s="141">
        <f t="shared" ref="P160:P165" si="31">O160*H160</f>
        <v>0</v>
      </c>
      <c r="Q160" s="141">
        <v>0</v>
      </c>
      <c r="R160" s="141">
        <f t="shared" ref="R160:R165" si="32">Q160*H160</f>
        <v>0</v>
      </c>
      <c r="S160" s="141">
        <v>0</v>
      </c>
      <c r="T160" s="142">
        <f t="shared" ref="T160:T165" si="33">S160*H160</f>
        <v>0</v>
      </c>
      <c r="AR160" s="143" t="s">
        <v>289</v>
      </c>
      <c r="AT160" s="143" t="s">
        <v>437</v>
      </c>
      <c r="AU160" s="143" t="s">
        <v>80</v>
      </c>
      <c r="AY160" s="18" t="s">
        <v>206</v>
      </c>
      <c r="BE160" s="144">
        <f t="shared" ref="BE160:BE165" si="34">IF(N160="základní",J160,0)</f>
        <v>49000</v>
      </c>
      <c r="BF160" s="144">
        <f t="shared" ref="BF160:BF165" si="35">IF(N160="snížená",J160,0)</f>
        <v>0</v>
      </c>
      <c r="BG160" s="144">
        <f t="shared" ref="BG160:BG165" si="36">IF(N160="zákl. přenesená",J160,0)</f>
        <v>0</v>
      </c>
      <c r="BH160" s="144">
        <f t="shared" ref="BH160:BH165" si="37">IF(N160="sníž. přenesená",J160,0)</f>
        <v>0</v>
      </c>
      <c r="BI160" s="144">
        <f t="shared" ref="BI160:BI165" si="38">IF(N160="nulová",J160,0)</f>
        <v>0</v>
      </c>
      <c r="BJ160" s="18" t="s">
        <v>80</v>
      </c>
      <c r="BK160" s="144">
        <f t="shared" ref="BK160:BK165" si="39">ROUND(I160*H160,2)</f>
        <v>49000</v>
      </c>
      <c r="BL160" s="18" t="s">
        <v>213</v>
      </c>
      <c r="BM160" s="143" t="s">
        <v>1345</v>
      </c>
    </row>
    <row r="161" spans="2:65" s="1" customFormat="1" ht="16.5" customHeight="1" x14ac:dyDescent="0.2">
      <c r="B161" s="33"/>
      <c r="C161" s="178" t="s">
        <v>847</v>
      </c>
      <c r="D161" s="178" t="s">
        <v>437</v>
      </c>
      <c r="E161" s="179" t="s">
        <v>2575</v>
      </c>
      <c r="F161" s="180" t="s">
        <v>2576</v>
      </c>
      <c r="G161" s="181" t="s">
        <v>840</v>
      </c>
      <c r="H161" s="182">
        <v>2</v>
      </c>
      <c r="I161" s="183">
        <v>4536</v>
      </c>
      <c r="J161" s="184">
        <f t="shared" si="30"/>
        <v>9072</v>
      </c>
      <c r="K161" s="180" t="s">
        <v>21</v>
      </c>
      <c r="L161" s="185"/>
      <c r="M161" s="186" t="s">
        <v>21</v>
      </c>
      <c r="N161" s="187" t="s">
        <v>44</v>
      </c>
      <c r="P161" s="141">
        <f t="shared" si="31"/>
        <v>0</v>
      </c>
      <c r="Q161" s="141">
        <v>0</v>
      </c>
      <c r="R161" s="141">
        <f t="shared" si="32"/>
        <v>0</v>
      </c>
      <c r="S161" s="141">
        <v>0</v>
      </c>
      <c r="T161" s="142">
        <f t="shared" si="33"/>
        <v>0</v>
      </c>
      <c r="AR161" s="143" t="s">
        <v>289</v>
      </c>
      <c r="AT161" s="143" t="s">
        <v>437</v>
      </c>
      <c r="AU161" s="143" t="s">
        <v>80</v>
      </c>
      <c r="AY161" s="18" t="s">
        <v>206</v>
      </c>
      <c r="BE161" s="144">
        <f t="shared" si="34"/>
        <v>9072</v>
      </c>
      <c r="BF161" s="144">
        <f t="shared" si="35"/>
        <v>0</v>
      </c>
      <c r="BG161" s="144">
        <f t="shared" si="36"/>
        <v>0</v>
      </c>
      <c r="BH161" s="144">
        <f t="shared" si="37"/>
        <v>0</v>
      </c>
      <c r="BI161" s="144">
        <f t="shared" si="38"/>
        <v>0</v>
      </c>
      <c r="BJ161" s="18" t="s">
        <v>80</v>
      </c>
      <c r="BK161" s="144">
        <f t="shared" si="39"/>
        <v>9072</v>
      </c>
      <c r="BL161" s="18" t="s">
        <v>213</v>
      </c>
      <c r="BM161" s="143" t="s">
        <v>1348</v>
      </c>
    </row>
    <row r="162" spans="2:65" s="1" customFormat="1" ht="16.5" customHeight="1" x14ac:dyDescent="0.2">
      <c r="B162" s="33"/>
      <c r="C162" s="178" t="s">
        <v>860</v>
      </c>
      <c r="D162" s="178" t="s">
        <v>437</v>
      </c>
      <c r="E162" s="179" t="s">
        <v>2577</v>
      </c>
      <c r="F162" s="180" t="s">
        <v>2578</v>
      </c>
      <c r="G162" s="181" t="s">
        <v>840</v>
      </c>
      <c r="H162" s="182">
        <v>3</v>
      </c>
      <c r="I162" s="183">
        <v>10486</v>
      </c>
      <c r="J162" s="184">
        <f t="shared" si="30"/>
        <v>31458</v>
      </c>
      <c r="K162" s="180" t="s">
        <v>21</v>
      </c>
      <c r="L162" s="185"/>
      <c r="M162" s="186" t="s">
        <v>21</v>
      </c>
      <c r="N162" s="187" t="s">
        <v>44</v>
      </c>
      <c r="P162" s="141">
        <f t="shared" si="31"/>
        <v>0</v>
      </c>
      <c r="Q162" s="141">
        <v>0</v>
      </c>
      <c r="R162" s="141">
        <f t="shared" si="32"/>
        <v>0</v>
      </c>
      <c r="S162" s="141">
        <v>0</v>
      </c>
      <c r="T162" s="142">
        <f t="shared" si="33"/>
        <v>0</v>
      </c>
      <c r="AR162" s="143" t="s">
        <v>289</v>
      </c>
      <c r="AT162" s="143" t="s">
        <v>437</v>
      </c>
      <c r="AU162" s="143" t="s">
        <v>80</v>
      </c>
      <c r="AY162" s="18" t="s">
        <v>206</v>
      </c>
      <c r="BE162" s="144">
        <f t="shared" si="34"/>
        <v>31458</v>
      </c>
      <c r="BF162" s="144">
        <f t="shared" si="35"/>
        <v>0</v>
      </c>
      <c r="BG162" s="144">
        <f t="shared" si="36"/>
        <v>0</v>
      </c>
      <c r="BH162" s="144">
        <f t="shared" si="37"/>
        <v>0</v>
      </c>
      <c r="BI162" s="144">
        <f t="shared" si="38"/>
        <v>0</v>
      </c>
      <c r="BJ162" s="18" t="s">
        <v>80</v>
      </c>
      <c r="BK162" s="144">
        <f t="shared" si="39"/>
        <v>31458</v>
      </c>
      <c r="BL162" s="18" t="s">
        <v>213</v>
      </c>
      <c r="BM162" s="143" t="s">
        <v>1354</v>
      </c>
    </row>
    <row r="163" spans="2:65" s="1" customFormat="1" ht="16.5" customHeight="1" x14ac:dyDescent="0.2">
      <c r="B163" s="33"/>
      <c r="C163" s="178" t="s">
        <v>866</v>
      </c>
      <c r="D163" s="178" t="s">
        <v>437</v>
      </c>
      <c r="E163" s="179" t="s">
        <v>2579</v>
      </c>
      <c r="F163" s="180" t="s">
        <v>2580</v>
      </c>
      <c r="G163" s="181" t="s">
        <v>840</v>
      </c>
      <c r="H163" s="182">
        <v>4</v>
      </c>
      <c r="I163" s="183">
        <v>5285</v>
      </c>
      <c r="J163" s="184">
        <f t="shared" si="30"/>
        <v>21140</v>
      </c>
      <c r="K163" s="180" t="s">
        <v>21</v>
      </c>
      <c r="L163" s="185"/>
      <c r="M163" s="186" t="s">
        <v>21</v>
      </c>
      <c r="N163" s="187" t="s">
        <v>44</v>
      </c>
      <c r="P163" s="141">
        <f t="shared" si="31"/>
        <v>0</v>
      </c>
      <c r="Q163" s="141">
        <v>0</v>
      </c>
      <c r="R163" s="141">
        <f t="shared" si="32"/>
        <v>0</v>
      </c>
      <c r="S163" s="141">
        <v>0</v>
      </c>
      <c r="T163" s="142">
        <f t="shared" si="33"/>
        <v>0</v>
      </c>
      <c r="AR163" s="143" t="s">
        <v>289</v>
      </c>
      <c r="AT163" s="143" t="s">
        <v>437</v>
      </c>
      <c r="AU163" s="143" t="s">
        <v>80</v>
      </c>
      <c r="AY163" s="18" t="s">
        <v>206</v>
      </c>
      <c r="BE163" s="144">
        <f t="shared" si="34"/>
        <v>21140</v>
      </c>
      <c r="BF163" s="144">
        <f t="shared" si="35"/>
        <v>0</v>
      </c>
      <c r="BG163" s="144">
        <f t="shared" si="36"/>
        <v>0</v>
      </c>
      <c r="BH163" s="144">
        <f t="shared" si="37"/>
        <v>0</v>
      </c>
      <c r="BI163" s="144">
        <f t="shared" si="38"/>
        <v>0</v>
      </c>
      <c r="BJ163" s="18" t="s">
        <v>80</v>
      </c>
      <c r="BK163" s="144">
        <f t="shared" si="39"/>
        <v>21140</v>
      </c>
      <c r="BL163" s="18" t="s">
        <v>213</v>
      </c>
      <c r="BM163" s="143" t="s">
        <v>1359</v>
      </c>
    </row>
    <row r="164" spans="2:65" s="1" customFormat="1" ht="16.5" customHeight="1" x14ac:dyDescent="0.2">
      <c r="B164" s="33"/>
      <c r="C164" s="178" t="s">
        <v>873</v>
      </c>
      <c r="D164" s="178" t="s">
        <v>437</v>
      </c>
      <c r="E164" s="179" t="s">
        <v>2581</v>
      </c>
      <c r="F164" s="180" t="s">
        <v>2582</v>
      </c>
      <c r="G164" s="181" t="s">
        <v>840</v>
      </c>
      <c r="H164" s="182">
        <v>4</v>
      </c>
      <c r="I164" s="183">
        <v>3731</v>
      </c>
      <c r="J164" s="184">
        <f t="shared" si="30"/>
        <v>14924</v>
      </c>
      <c r="K164" s="180" t="s">
        <v>21</v>
      </c>
      <c r="L164" s="185"/>
      <c r="M164" s="186" t="s">
        <v>21</v>
      </c>
      <c r="N164" s="187" t="s">
        <v>44</v>
      </c>
      <c r="P164" s="141">
        <f t="shared" si="31"/>
        <v>0</v>
      </c>
      <c r="Q164" s="141">
        <v>0</v>
      </c>
      <c r="R164" s="141">
        <f t="shared" si="32"/>
        <v>0</v>
      </c>
      <c r="S164" s="141">
        <v>0</v>
      </c>
      <c r="T164" s="142">
        <f t="shared" si="33"/>
        <v>0</v>
      </c>
      <c r="AR164" s="143" t="s">
        <v>289</v>
      </c>
      <c r="AT164" s="143" t="s">
        <v>437</v>
      </c>
      <c r="AU164" s="143" t="s">
        <v>80</v>
      </c>
      <c r="AY164" s="18" t="s">
        <v>206</v>
      </c>
      <c r="BE164" s="144">
        <f t="shared" si="34"/>
        <v>14924</v>
      </c>
      <c r="BF164" s="144">
        <f t="shared" si="35"/>
        <v>0</v>
      </c>
      <c r="BG164" s="144">
        <f t="shared" si="36"/>
        <v>0</v>
      </c>
      <c r="BH164" s="144">
        <f t="shared" si="37"/>
        <v>0</v>
      </c>
      <c r="BI164" s="144">
        <f t="shared" si="38"/>
        <v>0</v>
      </c>
      <c r="BJ164" s="18" t="s">
        <v>80</v>
      </c>
      <c r="BK164" s="144">
        <f t="shared" si="39"/>
        <v>14924</v>
      </c>
      <c r="BL164" s="18" t="s">
        <v>213</v>
      </c>
      <c r="BM164" s="143" t="s">
        <v>1363</v>
      </c>
    </row>
    <row r="165" spans="2:65" s="1" customFormat="1" ht="16.5" customHeight="1" x14ac:dyDescent="0.2">
      <c r="B165" s="33"/>
      <c r="C165" s="178" t="s">
        <v>880</v>
      </c>
      <c r="D165" s="178" t="s">
        <v>437</v>
      </c>
      <c r="E165" s="179" t="s">
        <v>2583</v>
      </c>
      <c r="F165" s="180" t="s">
        <v>2584</v>
      </c>
      <c r="G165" s="181" t="s">
        <v>840</v>
      </c>
      <c r="H165" s="182">
        <v>1</v>
      </c>
      <c r="I165" s="183">
        <v>3731</v>
      </c>
      <c r="J165" s="184">
        <f t="shared" si="30"/>
        <v>3731</v>
      </c>
      <c r="K165" s="180" t="s">
        <v>21</v>
      </c>
      <c r="L165" s="185"/>
      <c r="M165" s="186" t="s">
        <v>21</v>
      </c>
      <c r="N165" s="187" t="s">
        <v>44</v>
      </c>
      <c r="P165" s="141">
        <f t="shared" si="31"/>
        <v>0</v>
      </c>
      <c r="Q165" s="141">
        <v>0</v>
      </c>
      <c r="R165" s="141">
        <f t="shared" si="32"/>
        <v>0</v>
      </c>
      <c r="S165" s="141">
        <v>0</v>
      </c>
      <c r="T165" s="142">
        <f t="shared" si="33"/>
        <v>0</v>
      </c>
      <c r="AR165" s="143" t="s">
        <v>289</v>
      </c>
      <c r="AT165" s="143" t="s">
        <v>437</v>
      </c>
      <c r="AU165" s="143" t="s">
        <v>80</v>
      </c>
      <c r="AY165" s="18" t="s">
        <v>206</v>
      </c>
      <c r="BE165" s="144">
        <f t="shared" si="34"/>
        <v>3731</v>
      </c>
      <c r="BF165" s="144">
        <f t="shared" si="35"/>
        <v>0</v>
      </c>
      <c r="BG165" s="144">
        <f t="shared" si="36"/>
        <v>0</v>
      </c>
      <c r="BH165" s="144">
        <f t="shared" si="37"/>
        <v>0</v>
      </c>
      <c r="BI165" s="144">
        <f t="shared" si="38"/>
        <v>0</v>
      </c>
      <c r="BJ165" s="18" t="s">
        <v>80</v>
      </c>
      <c r="BK165" s="144">
        <f t="shared" si="39"/>
        <v>3731</v>
      </c>
      <c r="BL165" s="18" t="s">
        <v>213</v>
      </c>
      <c r="BM165" s="143" t="s">
        <v>1374</v>
      </c>
    </row>
    <row r="166" spans="2:65" s="11" customFormat="1" ht="25.9" customHeight="1" x14ac:dyDescent="0.2">
      <c r="B166" s="120"/>
      <c r="D166" s="121" t="s">
        <v>72</v>
      </c>
      <c r="E166" s="122" t="s">
        <v>2585</v>
      </c>
      <c r="F166" s="122" t="s">
        <v>2586</v>
      </c>
      <c r="I166" s="123"/>
      <c r="J166" s="124">
        <f>BK166</f>
        <v>22276.1</v>
      </c>
      <c r="L166" s="120"/>
      <c r="M166" s="125"/>
      <c r="P166" s="126">
        <f>P167+P171</f>
        <v>0</v>
      </c>
      <c r="R166" s="126">
        <f>R167+R171</f>
        <v>0</v>
      </c>
      <c r="T166" s="127">
        <f>T167+T171</f>
        <v>0</v>
      </c>
      <c r="AR166" s="121" t="s">
        <v>80</v>
      </c>
      <c r="AT166" s="128" t="s">
        <v>72</v>
      </c>
      <c r="AU166" s="128" t="s">
        <v>73</v>
      </c>
      <c r="AY166" s="121" t="s">
        <v>206</v>
      </c>
      <c r="BK166" s="129">
        <f>BK167+BK171</f>
        <v>22276.1</v>
      </c>
    </row>
    <row r="167" spans="2:65" s="11" customFormat="1" ht="22.9" customHeight="1" x14ac:dyDescent="0.2">
      <c r="B167" s="120"/>
      <c r="D167" s="121" t="s">
        <v>72</v>
      </c>
      <c r="E167" s="130" t="s">
        <v>1526</v>
      </c>
      <c r="F167" s="130" t="s">
        <v>2587</v>
      </c>
      <c r="I167" s="123"/>
      <c r="J167" s="131">
        <f>BK167</f>
        <v>12343.8</v>
      </c>
      <c r="L167" s="120"/>
      <c r="M167" s="125"/>
      <c r="P167" s="126">
        <f>SUM(P168:P170)</f>
        <v>0</v>
      </c>
      <c r="R167" s="126">
        <f>SUM(R168:R170)</f>
        <v>0</v>
      </c>
      <c r="T167" s="127">
        <f>SUM(T168:T170)</f>
        <v>0</v>
      </c>
      <c r="AR167" s="121" t="s">
        <v>80</v>
      </c>
      <c r="AT167" s="128" t="s">
        <v>72</v>
      </c>
      <c r="AU167" s="128" t="s">
        <v>80</v>
      </c>
      <c r="AY167" s="121" t="s">
        <v>206</v>
      </c>
      <c r="BK167" s="129">
        <f>SUM(BK168:BK170)</f>
        <v>12343.8</v>
      </c>
    </row>
    <row r="168" spans="2:65" s="1" customFormat="1" ht="16.5" customHeight="1" x14ac:dyDescent="0.2">
      <c r="B168" s="33"/>
      <c r="C168" s="178" t="s">
        <v>885</v>
      </c>
      <c r="D168" s="178" t="s">
        <v>437</v>
      </c>
      <c r="E168" s="179" t="s">
        <v>2588</v>
      </c>
      <c r="F168" s="180" t="s">
        <v>2589</v>
      </c>
      <c r="G168" s="181" t="s">
        <v>840</v>
      </c>
      <c r="H168" s="182">
        <v>81</v>
      </c>
      <c r="I168" s="183">
        <v>42</v>
      </c>
      <c r="J168" s="184">
        <f>ROUND(I168*H168,2)</f>
        <v>3402</v>
      </c>
      <c r="K168" s="180" t="s">
        <v>21</v>
      </c>
      <c r="L168" s="185"/>
      <c r="M168" s="186" t="s">
        <v>21</v>
      </c>
      <c r="N168" s="187" t="s">
        <v>44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289</v>
      </c>
      <c r="AT168" s="143" t="s">
        <v>437</v>
      </c>
      <c r="AU168" s="143" t="s">
        <v>82</v>
      </c>
      <c r="AY168" s="18" t="s">
        <v>206</v>
      </c>
      <c r="BE168" s="144">
        <f>IF(N168="základní",J168,0)</f>
        <v>3402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80</v>
      </c>
      <c r="BK168" s="144">
        <f>ROUND(I168*H168,2)</f>
        <v>3402</v>
      </c>
      <c r="BL168" s="18" t="s">
        <v>213</v>
      </c>
      <c r="BM168" s="143" t="s">
        <v>1381</v>
      </c>
    </row>
    <row r="169" spans="2:65" s="1" customFormat="1" ht="16.5" customHeight="1" x14ac:dyDescent="0.2">
      <c r="B169" s="33"/>
      <c r="C169" s="178" t="s">
        <v>522</v>
      </c>
      <c r="D169" s="178" t="s">
        <v>437</v>
      </c>
      <c r="E169" s="179" t="s">
        <v>2590</v>
      </c>
      <c r="F169" s="180" t="s">
        <v>2591</v>
      </c>
      <c r="G169" s="181" t="s">
        <v>840</v>
      </c>
      <c r="H169" s="182">
        <v>123</v>
      </c>
      <c r="I169" s="183">
        <v>40.6</v>
      </c>
      <c r="J169" s="184">
        <f>ROUND(I169*H169,2)</f>
        <v>4993.8</v>
      </c>
      <c r="K169" s="180" t="s">
        <v>21</v>
      </c>
      <c r="L169" s="185"/>
      <c r="M169" s="186" t="s">
        <v>21</v>
      </c>
      <c r="N169" s="187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289</v>
      </c>
      <c r="AT169" s="143" t="s">
        <v>437</v>
      </c>
      <c r="AU169" s="143" t="s">
        <v>82</v>
      </c>
      <c r="AY169" s="18" t="s">
        <v>206</v>
      </c>
      <c r="BE169" s="144">
        <f>IF(N169="základní",J169,0)</f>
        <v>4993.8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4993.8</v>
      </c>
      <c r="BL169" s="18" t="s">
        <v>213</v>
      </c>
      <c r="BM169" s="143" t="s">
        <v>1385</v>
      </c>
    </row>
    <row r="170" spans="2:65" s="1" customFormat="1" ht="16.5" customHeight="1" x14ac:dyDescent="0.2">
      <c r="B170" s="33"/>
      <c r="C170" s="178" t="s">
        <v>530</v>
      </c>
      <c r="D170" s="178" t="s">
        <v>437</v>
      </c>
      <c r="E170" s="179" t="s">
        <v>2592</v>
      </c>
      <c r="F170" s="180" t="s">
        <v>2593</v>
      </c>
      <c r="G170" s="181" t="s">
        <v>840</v>
      </c>
      <c r="H170" s="182">
        <v>94</v>
      </c>
      <c r="I170" s="183">
        <v>42</v>
      </c>
      <c r="J170" s="184">
        <f>ROUND(I170*H170,2)</f>
        <v>3948</v>
      </c>
      <c r="K170" s="180" t="s">
        <v>21</v>
      </c>
      <c r="L170" s="185"/>
      <c r="M170" s="186" t="s">
        <v>21</v>
      </c>
      <c r="N170" s="187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289</v>
      </c>
      <c r="AT170" s="143" t="s">
        <v>437</v>
      </c>
      <c r="AU170" s="143" t="s">
        <v>82</v>
      </c>
      <c r="AY170" s="18" t="s">
        <v>206</v>
      </c>
      <c r="BE170" s="144">
        <f>IF(N170="základní",J170,0)</f>
        <v>3948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3948</v>
      </c>
      <c r="BL170" s="18" t="s">
        <v>213</v>
      </c>
      <c r="BM170" s="143" t="s">
        <v>1258</v>
      </c>
    </row>
    <row r="171" spans="2:65" s="11" customFormat="1" ht="22.9" customHeight="1" x14ac:dyDescent="0.2">
      <c r="B171" s="120"/>
      <c r="D171" s="121" t="s">
        <v>72</v>
      </c>
      <c r="E171" s="130" t="s">
        <v>2594</v>
      </c>
      <c r="F171" s="130" t="s">
        <v>2595</v>
      </c>
      <c r="I171" s="123"/>
      <c r="J171" s="131">
        <f>BK171</f>
        <v>9932.2999999999993</v>
      </c>
      <c r="L171" s="120"/>
      <c r="M171" s="125"/>
      <c r="P171" s="126">
        <f>SUM(P172:P179)</f>
        <v>0</v>
      </c>
      <c r="R171" s="126">
        <f>SUM(R172:R179)</f>
        <v>0</v>
      </c>
      <c r="T171" s="127">
        <f>SUM(T172:T179)</f>
        <v>0</v>
      </c>
      <c r="AR171" s="121" t="s">
        <v>80</v>
      </c>
      <c r="AT171" s="128" t="s">
        <v>72</v>
      </c>
      <c r="AU171" s="128" t="s">
        <v>80</v>
      </c>
      <c r="AY171" s="121" t="s">
        <v>206</v>
      </c>
      <c r="BK171" s="129">
        <f>SUM(BK172:BK179)</f>
        <v>9932.2999999999993</v>
      </c>
    </row>
    <row r="172" spans="2:65" s="1" customFormat="1" ht="16.5" customHeight="1" x14ac:dyDescent="0.2">
      <c r="B172" s="33"/>
      <c r="C172" s="178" t="s">
        <v>549</v>
      </c>
      <c r="D172" s="178" t="s">
        <v>437</v>
      </c>
      <c r="E172" s="179" t="s">
        <v>2596</v>
      </c>
      <c r="F172" s="180" t="s">
        <v>2597</v>
      </c>
      <c r="G172" s="181" t="s">
        <v>840</v>
      </c>
      <c r="H172" s="182">
        <v>50</v>
      </c>
      <c r="I172" s="183">
        <v>59.5</v>
      </c>
      <c r="J172" s="184">
        <f t="shared" ref="J172:J179" si="40">ROUND(I172*H172,2)</f>
        <v>2975</v>
      </c>
      <c r="K172" s="180" t="s">
        <v>21</v>
      </c>
      <c r="L172" s="185"/>
      <c r="M172" s="186" t="s">
        <v>21</v>
      </c>
      <c r="N172" s="187" t="s">
        <v>44</v>
      </c>
      <c r="P172" s="141">
        <f t="shared" ref="P172:P179" si="41">O172*H172</f>
        <v>0</v>
      </c>
      <c r="Q172" s="141">
        <v>0</v>
      </c>
      <c r="R172" s="141">
        <f t="shared" ref="R172:R179" si="42">Q172*H172</f>
        <v>0</v>
      </c>
      <c r="S172" s="141">
        <v>0</v>
      </c>
      <c r="T172" s="142">
        <f t="shared" ref="T172:T179" si="43">S172*H172</f>
        <v>0</v>
      </c>
      <c r="AR172" s="143" t="s">
        <v>289</v>
      </c>
      <c r="AT172" s="143" t="s">
        <v>437</v>
      </c>
      <c r="AU172" s="143" t="s">
        <v>82</v>
      </c>
      <c r="AY172" s="18" t="s">
        <v>206</v>
      </c>
      <c r="BE172" s="144">
        <f t="shared" ref="BE172:BE179" si="44">IF(N172="základní",J172,0)</f>
        <v>2975</v>
      </c>
      <c r="BF172" s="144">
        <f t="shared" ref="BF172:BF179" si="45">IF(N172="snížená",J172,0)</f>
        <v>0</v>
      </c>
      <c r="BG172" s="144">
        <f t="shared" ref="BG172:BG179" si="46">IF(N172="zákl. přenesená",J172,0)</f>
        <v>0</v>
      </c>
      <c r="BH172" s="144">
        <f t="shared" ref="BH172:BH179" si="47">IF(N172="sníž. přenesená",J172,0)</f>
        <v>0</v>
      </c>
      <c r="BI172" s="144">
        <f t="shared" ref="BI172:BI179" si="48">IF(N172="nulová",J172,0)</f>
        <v>0</v>
      </c>
      <c r="BJ172" s="18" t="s">
        <v>80</v>
      </c>
      <c r="BK172" s="144">
        <f t="shared" ref="BK172:BK179" si="49">ROUND(I172*H172,2)</f>
        <v>2975</v>
      </c>
      <c r="BL172" s="18" t="s">
        <v>213</v>
      </c>
      <c r="BM172" s="143" t="s">
        <v>1397</v>
      </c>
    </row>
    <row r="173" spans="2:65" s="1" customFormat="1" ht="16.5" customHeight="1" x14ac:dyDescent="0.2">
      <c r="B173" s="33"/>
      <c r="C173" s="178" t="s">
        <v>535</v>
      </c>
      <c r="D173" s="178" t="s">
        <v>437</v>
      </c>
      <c r="E173" s="179" t="s">
        <v>2598</v>
      </c>
      <c r="F173" s="180" t="s">
        <v>2599</v>
      </c>
      <c r="G173" s="181" t="s">
        <v>840</v>
      </c>
      <c r="H173" s="182">
        <v>23</v>
      </c>
      <c r="I173" s="183">
        <v>40.6</v>
      </c>
      <c r="J173" s="184">
        <f t="shared" si="40"/>
        <v>933.8</v>
      </c>
      <c r="K173" s="180" t="s">
        <v>21</v>
      </c>
      <c r="L173" s="185"/>
      <c r="M173" s="186" t="s">
        <v>21</v>
      </c>
      <c r="N173" s="187" t="s">
        <v>44</v>
      </c>
      <c r="P173" s="141">
        <f t="shared" si="41"/>
        <v>0</v>
      </c>
      <c r="Q173" s="141">
        <v>0</v>
      </c>
      <c r="R173" s="141">
        <f t="shared" si="42"/>
        <v>0</v>
      </c>
      <c r="S173" s="141">
        <v>0</v>
      </c>
      <c r="T173" s="142">
        <f t="shared" si="43"/>
        <v>0</v>
      </c>
      <c r="AR173" s="143" t="s">
        <v>289</v>
      </c>
      <c r="AT173" s="143" t="s">
        <v>437</v>
      </c>
      <c r="AU173" s="143" t="s">
        <v>82</v>
      </c>
      <c r="AY173" s="18" t="s">
        <v>206</v>
      </c>
      <c r="BE173" s="144">
        <f t="shared" si="44"/>
        <v>933.8</v>
      </c>
      <c r="BF173" s="144">
        <f t="shared" si="45"/>
        <v>0</v>
      </c>
      <c r="BG173" s="144">
        <f t="shared" si="46"/>
        <v>0</v>
      </c>
      <c r="BH173" s="144">
        <f t="shared" si="47"/>
        <v>0</v>
      </c>
      <c r="BI173" s="144">
        <f t="shared" si="48"/>
        <v>0</v>
      </c>
      <c r="BJ173" s="18" t="s">
        <v>80</v>
      </c>
      <c r="BK173" s="144">
        <f t="shared" si="49"/>
        <v>933.8</v>
      </c>
      <c r="BL173" s="18" t="s">
        <v>213</v>
      </c>
      <c r="BM173" s="143" t="s">
        <v>1401</v>
      </c>
    </row>
    <row r="174" spans="2:65" s="1" customFormat="1" ht="16.5" customHeight="1" x14ac:dyDescent="0.2">
      <c r="B174" s="33"/>
      <c r="C174" s="178" t="s">
        <v>542</v>
      </c>
      <c r="D174" s="178" t="s">
        <v>437</v>
      </c>
      <c r="E174" s="179" t="s">
        <v>2600</v>
      </c>
      <c r="F174" s="180" t="s">
        <v>2601</v>
      </c>
      <c r="G174" s="181" t="s">
        <v>840</v>
      </c>
      <c r="H174" s="182">
        <v>45</v>
      </c>
      <c r="I174" s="183">
        <v>38.5</v>
      </c>
      <c r="J174" s="184">
        <f t="shared" si="40"/>
        <v>1732.5</v>
      </c>
      <c r="K174" s="180" t="s">
        <v>21</v>
      </c>
      <c r="L174" s="185"/>
      <c r="M174" s="186" t="s">
        <v>21</v>
      </c>
      <c r="N174" s="187" t="s">
        <v>44</v>
      </c>
      <c r="P174" s="141">
        <f t="shared" si="41"/>
        <v>0</v>
      </c>
      <c r="Q174" s="141">
        <v>0</v>
      </c>
      <c r="R174" s="141">
        <f t="shared" si="42"/>
        <v>0</v>
      </c>
      <c r="S174" s="141">
        <v>0</v>
      </c>
      <c r="T174" s="142">
        <f t="shared" si="43"/>
        <v>0</v>
      </c>
      <c r="AR174" s="143" t="s">
        <v>289</v>
      </c>
      <c r="AT174" s="143" t="s">
        <v>437</v>
      </c>
      <c r="AU174" s="143" t="s">
        <v>82</v>
      </c>
      <c r="AY174" s="18" t="s">
        <v>206</v>
      </c>
      <c r="BE174" s="144">
        <f t="shared" si="44"/>
        <v>1732.5</v>
      </c>
      <c r="BF174" s="144">
        <f t="shared" si="45"/>
        <v>0</v>
      </c>
      <c r="BG174" s="144">
        <f t="shared" si="46"/>
        <v>0</v>
      </c>
      <c r="BH174" s="144">
        <f t="shared" si="47"/>
        <v>0</v>
      </c>
      <c r="BI174" s="144">
        <f t="shared" si="48"/>
        <v>0</v>
      </c>
      <c r="BJ174" s="18" t="s">
        <v>80</v>
      </c>
      <c r="BK174" s="144">
        <f t="shared" si="49"/>
        <v>1732.5</v>
      </c>
      <c r="BL174" s="18" t="s">
        <v>213</v>
      </c>
      <c r="BM174" s="143" t="s">
        <v>1412</v>
      </c>
    </row>
    <row r="175" spans="2:65" s="1" customFormat="1" ht="16.5" customHeight="1" x14ac:dyDescent="0.2">
      <c r="B175" s="33"/>
      <c r="C175" s="178" t="s">
        <v>561</v>
      </c>
      <c r="D175" s="178" t="s">
        <v>437</v>
      </c>
      <c r="E175" s="179" t="s">
        <v>2602</v>
      </c>
      <c r="F175" s="180" t="s">
        <v>2603</v>
      </c>
      <c r="G175" s="181" t="s">
        <v>840</v>
      </c>
      <c r="H175" s="182">
        <v>27</v>
      </c>
      <c r="I175" s="183">
        <v>31.5</v>
      </c>
      <c r="J175" s="184">
        <f t="shared" si="40"/>
        <v>850.5</v>
      </c>
      <c r="K175" s="180" t="s">
        <v>21</v>
      </c>
      <c r="L175" s="185"/>
      <c r="M175" s="186" t="s">
        <v>21</v>
      </c>
      <c r="N175" s="187" t="s">
        <v>44</v>
      </c>
      <c r="P175" s="141">
        <f t="shared" si="41"/>
        <v>0</v>
      </c>
      <c r="Q175" s="141">
        <v>0</v>
      </c>
      <c r="R175" s="141">
        <f t="shared" si="42"/>
        <v>0</v>
      </c>
      <c r="S175" s="141">
        <v>0</v>
      </c>
      <c r="T175" s="142">
        <f t="shared" si="43"/>
        <v>0</v>
      </c>
      <c r="AR175" s="143" t="s">
        <v>289</v>
      </c>
      <c r="AT175" s="143" t="s">
        <v>437</v>
      </c>
      <c r="AU175" s="143" t="s">
        <v>82</v>
      </c>
      <c r="AY175" s="18" t="s">
        <v>206</v>
      </c>
      <c r="BE175" s="144">
        <f t="shared" si="44"/>
        <v>850.5</v>
      </c>
      <c r="BF175" s="144">
        <f t="shared" si="45"/>
        <v>0</v>
      </c>
      <c r="BG175" s="144">
        <f t="shared" si="46"/>
        <v>0</v>
      </c>
      <c r="BH175" s="144">
        <f t="shared" si="47"/>
        <v>0</v>
      </c>
      <c r="BI175" s="144">
        <f t="shared" si="48"/>
        <v>0</v>
      </c>
      <c r="BJ175" s="18" t="s">
        <v>80</v>
      </c>
      <c r="BK175" s="144">
        <f t="shared" si="49"/>
        <v>850.5</v>
      </c>
      <c r="BL175" s="18" t="s">
        <v>213</v>
      </c>
      <c r="BM175" s="143" t="s">
        <v>1418</v>
      </c>
    </row>
    <row r="176" spans="2:65" s="1" customFormat="1" ht="16.5" customHeight="1" x14ac:dyDescent="0.2">
      <c r="B176" s="33"/>
      <c r="C176" s="178" t="s">
        <v>993</v>
      </c>
      <c r="D176" s="178" t="s">
        <v>437</v>
      </c>
      <c r="E176" s="179" t="s">
        <v>2604</v>
      </c>
      <c r="F176" s="180" t="s">
        <v>2605</v>
      </c>
      <c r="G176" s="181" t="s">
        <v>840</v>
      </c>
      <c r="H176" s="182">
        <v>22</v>
      </c>
      <c r="I176" s="183">
        <v>35</v>
      </c>
      <c r="J176" s="184">
        <f t="shared" si="40"/>
        <v>770</v>
      </c>
      <c r="K176" s="180" t="s">
        <v>21</v>
      </c>
      <c r="L176" s="185"/>
      <c r="M176" s="186" t="s">
        <v>21</v>
      </c>
      <c r="N176" s="187" t="s">
        <v>44</v>
      </c>
      <c r="P176" s="141">
        <f t="shared" si="41"/>
        <v>0</v>
      </c>
      <c r="Q176" s="141">
        <v>0</v>
      </c>
      <c r="R176" s="141">
        <f t="shared" si="42"/>
        <v>0</v>
      </c>
      <c r="S176" s="141">
        <v>0</v>
      </c>
      <c r="T176" s="142">
        <f t="shared" si="43"/>
        <v>0</v>
      </c>
      <c r="AR176" s="143" t="s">
        <v>289</v>
      </c>
      <c r="AT176" s="143" t="s">
        <v>437</v>
      </c>
      <c r="AU176" s="143" t="s">
        <v>82</v>
      </c>
      <c r="AY176" s="18" t="s">
        <v>206</v>
      </c>
      <c r="BE176" s="144">
        <f t="shared" si="44"/>
        <v>770</v>
      </c>
      <c r="BF176" s="144">
        <f t="shared" si="45"/>
        <v>0</v>
      </c>
      <c r="BG176" s="144">
        <f t="shared" si="46"/>
        <v>0</v>
      </c>
      <c r="BH176" s="144">
        <f t="shared" si="47"/>
        <v>0</v>
      </c>
      <c r="BI176" s="144">
        <f t="shared" si="48"/>
        <v>0</v>
      </c>
      <c r="BJ176" s="18" t="s">
        <v>80</v>
      </c>
      <c r="BK176" s="144">
        <f t="shared" si="49"/>
        <v>770</v>
      </c>
      <c r="BL176" s="18" t="s">
        <v>213</v>
      </c>
      <c r="BM176" s="143" t="s">
        <v>1423</v>
      </c>
    </row>
    <row r="177" spans="2:65" s="1" customFormat="1" ht="16.5" customHeight="1" x14ac:dyDescent="0.2">
      <c r="B177" s="33"/>
      <c r="C177" s="178" t="s">
        <v>1425</v>
      </c>
      <c r="D177" s="178" t="s">
        <v>437</v>
      </c>
      <c r="E177" s="179" t="s">
        <v>2606</v>
      </c>
      <c r="F177" s="180" t="s">
        <v>2607</v>
      </c>
      <c r="G177" s="181" t="s">
        <v>840</v>
      </c>
      <c r="H177" s="182">
        <v>12</v>
      </c>
      <c r="I177" s="183">
        <v>31.5</v>
      </c>
      <c r="J177" s="184">
        <f t="shared" si="40"/>
        <v>378</v>
      </c>
      <c r="K177" s="180" t="s">
        <v>21</v>
      </c>
      <c r="L177" s="185"/>
      <c r="M177" s="186" t="s">
        <v>21</v>
      </c>
      <c r="N177" s="187" t="s">
        <v>44</v>
      </c>
      <c r="P177" s="141">
        <f t="shared" si="41"/>
        <v>0</v>
      </c>
      <c r="Q177" s="141">
        <v>0</v>
      </c>
      <c r="R177" s="141">
        <f t="shared" si="42"/>
        <v>0</v>
      </c>
      <c r="S177" s="141">
        <v>0</v>
      </c>
      <c r="T177" s="142">
        <f t="shared" si="43"/>
        <v>0</v>
      </c>
      <c r="AR177" s="143" t="s">
        <v>289</v>
      </c>
      <c r="AT177" s="143" t="s">
        <v>437</v>
      </c>
      <c r="AU177" s="143" t="s">
        <v>82</v>
      </c>
      <c r="AY177" s="18" t="s">
        <v>206</v>
      </c>
      <c r="BE177" s="144">
        <f t="shared" si="44"/>
        <v>378</v>
      </c>
      <c r="BF177" s="144">
        <f t="shared" si="45"/>
        <v>0</v>
      </c>
      <c r="BG177" s="144">
        <f t="shared" si="46"/>
        <v>0</v>
      </c>
      <c r="BH177" s="144">
        <f t="shared" si="47"/>
        <v>0</v>
      </c>
      <c r="BI177" s="144">
        <f t="shared" si="48"/>
        <v>0</v>
      </c>
      <c r="BJ177" s="18" t="s">
        <v>80</v>
      </c>
      <c r="BK177" s="144">
        <f t="shared" si="49"/>
        <v>378</v>
      </c>
      <c r="BL177" s="18" t="s">
        <v>213</v>
      </c>
      <c r="BM177" s="143" t="s">
        <v>1428</v>
      </c>
    </row>
    <row r="178" spans="2:65" s="1" customFormat="1" ht="16.5" customHeight="1" x14ac:dyDescent="0.2">
      <c r="B178" s="33"/>
      <c r="C178" s="178" t="s">
        <v>996</v>
      </c>
      <c r="D178" s="178" t="s">
        <v>437</v>
      </c>
      <c r="E178" s="179" t="s">
        <v>2608</v>
      </c>
      <c r="F178" s="180" t="s">
        <v>2609</v>
      </c>
      <c r="G178" s="181" t="s">
        <v>840</v>
      </c>
      <c r="H178" s="182">
        <v>27</v>
      </c>
      <c r="I178" s="183">
        <v>35</v>
      </c>
      <c r="J178" s="184">
        <f t="shared" si="40"/>
        <v>945</v>
      </c>
      <c r="K178" s="180" t="s">
        <v>21</v>
      </c>
      <c r="L178" s="185"/>
      <c r="M178" s="186" t="s">
        <v>21</v>
      </c>
      <c r="N178" s="187" t="s">
        <v>44</v>
      </c>
      <c r="P178" s="141">
        <f t="shared" si="41"/>
        <v>0</v>
      </c>
      <c r="Q178" s="141">
        <v>0</v>
      </c>
      <c r="R178" s="141">
        <f t="shared" si="42"/>
        <v>0</v>
      </c>
      <c r="S178" s="141">
        <v>0</v>
      </c>
      <c r="T178" s="142">
        <f t="shared" si="43"/>
        <v>0</v>
      </c>
      <c r="AR178" s="143" t="s">
        <v>289</v>
      </c>
      <c r="AT178" s="143" t="s">
        <v>437</v>
      </c>
      <c r="AU178" s="143" t="s">
        <v>82</v>
      </c>
      <c r="AY178" s="18" t="s">
        <v>206</v>
      </c>
      <c r="BE178" s="144">
        <f t="shared" si="44"/>
        <v>945</v>
      </c>
      <c r="BF178" s="144">
        <f t="shared" si="45"/>
        <v>0</v>
      </c>
      <c r="BG178" s="144">
        <f t="shared" si="46"/>
        <v>0</v>
      </c>
      <c r="BH178" s="144">
        <f t="shared" si="47"/>
        <v>0</v>
      </c>
      <c r="BI178" s="144">
        <f t="shared" si="48"/>
        <v>0</v>
      </c>
      <c r="BJ178" s="18" t="s">
        <v>80</v>
      </c>
      <c r="BK178" s="144">
        <f t="shared" si="49"/>
        <v>945</v>
      </c>
      <c r="BL178" s="18" t="s">
        <v>213</v>
      </c>
      <c r="BM178" s="143" t="s">
        <v>1432</v>
      </c>
    </row>
    <row r="179" spans="2:65" s="1" customFormat="1" ht="16.5" customHeight="1" x14ac:dyDescent="0.2">
      <c r="B179" s="33"/>
      <c r="C179" s="178" t="s">
        <v>1434</v>
      </c>
      <c r="D179" s="178" t="s">
        <v>437</v>
      </c>
      <c r="E179" s="179" t="s">
        <v>2610</v>
      </c>
      <c r="F179" s="180" t="s">
        <v>2611</v>
      </c>
      <c r="G179" s="181" t="s">
        <v>840</v>
      </c>
      <c r="H179" s="182">
        <v>35</v>
      </c>
      <c r="I179" s="183">
        <v>38.5</v>
      </c>
      <c r="J179" s="184">
        <f t="shared" si="40"/>
        <v>1347.5</v>
      </c>
      <c r="K179" s="180" t="s">
        <v>21</v>
      </c>
      <c r="L179" s="185"/>
      <c r="M179" s="186" t="s">
        <v>21</v>
      </c>
      <c r="N179" s="187" t="s">
        <v>44</v>
      </c>
      <c r="P179" s="141">
        <f t="shared" si="41"/>
        <v>0</v>
      </c>
      <c r="Q179" s="141">
        <v>0</v>
      </c>
      <c r="R179" s="141">
        <f t="shared" si="42"/>
        <v>0</v>
      </c>
      <c r="S179" s="141">
        <v>0</v>
      </c>
      <c r="T179" s="142">
        <f t="shared" si="43"/>
        <v>0</v>
      </c>
      <c r="AR179" s="143" t="s">
        <v>289</v>
      </c>
      <c r="AT179" s="143" t="s">
        <v>437</v>
      </c>
      <c r="AU179" s="143" t="s">
        <v>82</v>
      </c>
      <c r="AY179" s="18" t="s">
        <v>206</v>
      </c>
      <c r="BE179" s="144">
        <f t="shared" si="44"/>
        <v>1347.5</v>
      </c>
      <c r="BF179" s="144">
        <f t="shared" si="45"/>
        <v>0</v>
      </c>
      <c r="BG179" s="144">
        <f t="shared" si="46"/>
        <v>0</v>
      </c>
      <c r="BH179" s="144">
        <f t="shared" si="47"/>
        <v>0</v>
      </c>
      <c r="BI179" s="144">
        <f t="shared" si="48"/>
        <v>0</v>
      </c>
      <c r="BJ179" s="18" t="s">
        <v>80</v>
      </c>
      <c r="BK179" s="144">
        <f t="shared" si="49"/>
        <v>1347.5</v>
      </c>
      <c r="BL179" s="18" t="s">
        <v>213</v>
      </c>
      <c r="BM179" s="143" t="s">
        <v>1437</v>
      </c>
    </row>
    <row r="180" spans="2:65" s="11" customFormat="1" ht="25.9" customHeight="1" x14ac:dyDescent="0.2">
      <c r="B180" s="120"/>
      <c r="D180" s="121" t="s">
        <v>72</v>
      </c>
      <c r="E180" s="122" t="s">
        <v>2612</v>
      </c>
      <c r="F180" s="122" t="s">
        <v>2613</v>
      </c>
      <c r="I180" s="123"/>
      <c r="J180" s="124">
        <f>BK180</f>
        <v>1218</v>
      </c>
      <c r="L180" s="120"/>
      <c r="M180" s="125"/>
      <c r="P180" s="126">
        <f>P181</f>
        <v>0</v>
      </c>
      <c r="R180" s="126">
        <f>R181</f>
        <v>0</v>
      </c>
      <c r="T180" s="127">
        <f>T181</f>
        <v>0</v>
      </c>
      <c r="AR180" s="121" t="s">
        <v>80</v>
      </c>
      <c r="AT180" s="128" t="s">
        <v>72</v>
      </c>
      <c r="AU180" s="128" t="s">
        <v>73</v>
      </c>
      <c r="AY180" s="121" t="s">
        <v>206</v>
      </c>
      <c r="BK180" s="129">
        <f>BK181</f>
        <v>1218</v>
      </c>
    </row>
    <row r="181" spans="2:65" s="1" customFormat="1" ht="16.5" customHeight="1" x14ac:dyDescent="0.2">
      <c r="B181" s="33"/>
      <c r="C181" s="178" t="s">
        <v>999</v>
      </c>
      <c r="D181" s="178" t="s">
        <v>437</v>
      </c>
      <c r="E181" s="179" t="s">
        <v>2614</v>
      </c>
      <c r="F181" s="180" t="s">
        <v>2615</v>
      </c>
      <c r="G181" s="181" t="s">
        <v>840</v>
      </c>
      <c r="H181" s="182">
        <v>6</v>
      </c>
      <c r="I181" s="183">
        <v>203</v>
      </c>
      <c r="J181" s="184">
        <f>ROUND(I181*H181,2)</f>
        <v>1218</v>
      </c>
      <c r="K181" s="180" t="s">
        <v>21</v>
      </c>
      <c r="L181" s="185"/>
      <c r="M181" s="186" t="s">
        <v>21</v>
      </c>
      <c r="N181" s="187" t="s">
        <v>44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289</v>
      </c>
      <c r="AT181" s="143" t="s">
        <v>437</v>
      </c>
      <c r="AU181" s="143" t="s">
        <v>80</v>
      </c>
      <c r="AY181" s="18" t="s">
        <v>206</v>
      </c>
      <c r="BE181" s="144">
        <f>IF(N181="základní",J181,0)</f>
        <v>1218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80</v>
      </c>
      <c r="BK181" s="144">
        <f>ROUND(I181*H181,2)</f>
        <v>1218</v>
      </c>
      <c r="BL181" s="18" t="s">
        <v>213</v>
      </c>
      <c r="BM181" s="143" t="s">
        <v>1441</v>
      </c>
    </row>
    <row r="182" spans="2:65" s="11" customFormat="1" ht="25.9" customHeight="1" x14ac:dyDescent="0.2">
      <c r="B182" s="120"/>
      <c r="D182" s="121" t="s">
        <v>72</v>
      </c>
      <c r="E182" s="122" t="s">
        <v>2616</v>
      </c>
      <c r="F182" s="122" t="s">
        <v>2617</v>
      </c>
      <c r="I182" s="123"/>
      <c r="J182" s="124">
        <f>BK182</f>
        <v>162538.80000000002</v>
      </c>
      <c r="L182" s="120"/>
      <c r="M182" s="125"/>
      <c r="P182" s="126">
        <f>SUM(P183:P193)</f>
        <v>0</v>
      </c>
      <c r="R182" s="126">
        <f>SUM(R183:R193)</f>
        <v>0</v>
      </c>
      <c r="T182" s="127">
        <f>SUM(T183:T193)</f>
        <v>0</v>
      </c>
      <c r="AR182" s="121" t="s">
        <v>80</v>
      </c>
      <c r="AT182" s="128" t="s">
        <v>72</v>
      </c>
      <c r="AU182" s="128" t="s">
        <v>73</v>
      </c>
      <c r="AY182" s="121" t="s">
        <v>206</v>
      </c>
      <c r="BK182" s="129">
        <f>SUM(BK183:BK193)</f>
        <v>162538.80000000002</v>
      </c>
    </row>
    <row r="183" spans="2:65" s="1" customFormat="1" ht="21.75" customHeight="1" x14ac:dyDescent="0.2">
      <c r="B183" s="33"/>
      <c r="C183" s="132" t="s">
        <v>1443</v>
      </c>
      <c r="D183" s="132" t="s">
        <v>208</v>
      </c>
      <c r="E183" s="133" t="s">
        <v>2618</v>
      </c>
      <c r="F183" s="134" t="s">
        <v>2619</v>
      </c>
      <c r="G183" s="135" t="s">
        <v>247</v>
      </c>
      <c r="H183" s="136">
        <v>994</v>
      </c>
      <c r="I183" s="137">
        <v>5</v>
      </c>
      <c r="J183" s="138">
        <f t="shared" ref="J183:J193" si="50">ROUND(I183*H183,2)</f>
        <v>4970</v>
      </c>
      <c r="K183" s="134" t="s">
        <v>21</v>
      </c>
      <c r="L183" s="33"/>
      <c r="M183" s="139" t="s">
        <v>21</v>
      </c>
      <c r="N183" s="140" t="s">
        <v>44</v>
      </c>
      <c r="P183" s="141">
        <f t="shared" ref="P183:P193" si="51">O183*H183</f>
        <v>0</v>
      </c>
      <c r="Q183" s="141">
        <v>0</v>
      </c>
      <c r="R183" s="141">
        <f t="shared" ref="R183:R193" si="52">Q183*H183</f>
        <v>0</v>
      </c>
      <c r="S183" s="141">
        <v>0</v>
      </c>
      <c r="T183" s="142">
        <f t="shared" ref="T183:T193" si="53">S183*H183</f>
        <v>0</v>
      </c>
      <c r="AR183" s="143" t="s">
        <v>213</v>
      </c>
      <c r="AT183" s="143" t="s">
        <v>208</v>
      </c>
      <c r="AU183" s="143" t="s">
        <v>80</v>
      </c>
      <c r="AY183" s="18" t="s">
        <v>206</v>
      </c>
      <c r="BE183" s="144">
        <f t="shared" ref="BE183:BE193" si="54">IF(N183="základní",J183,0)</f>
        <v>4970</v>
      </c>
      <c r="BF183" s="144">
        <f t="shared" ref="BF183:BF193" si="55">IF(N183="snížená",J183,0)</f>
        <v>0</v>
      </c>
      <c r="BG183" s="144">
        <f t="shared" ref="BG183:BG193" si="56">IF(N183="zákl. přenesená",J183,0)</f>
        <v>0</v>
      </c>
      <c r="BH183" s="144">
        <f t="shared" ref="BH183:BH193" si="57">IF(N183="sníž. přenesená",J183,0)</f>
        <v>0</v>
      </c>
      <c r="BI183" s="144">
        <f t="shared" ref="BI183:BI193" si="58">IF(N183="nulová",J183,0)</f>
        <v>0</v>
      </c>
      <c r="BJ183" s="18" t="s">
        <v>80</v>
      </c>
      <c r="BK183" s="144">
        <f t="shared" ref="BK183:BK193" si="59">ROUND(I183*H183,2)</f>
        <v>4970</v>
      </c>
      <c r="BL183" s="18" t="s">
        <v>213</v>
      </c>
      <c r="BM183" s="143" t="s">
        <v>1446</v>
      </c>
    </row>
    <row r="184" spans="2:65" s="1" customFormat="1" ht="24.2" customHeight="1" x14ac:dyDescent="0.2">
      <c r="B184" s="33"/>
      <c r="C184" s="132" t="s">
        <v>1002</v>
      </c>
      <c r="D184" s="132" t="s">
        <v>208</v>
      </c>
      <c r="E184" s="133" t="s">
        <v>2620</v>
      </c>
      <c r="F184" s="134" t="s">
        <v>2621</v>
      </c>
      <c r="G184" s="135" t="s">
        <v>247</v>
      </c>
      <c r="H184" s="136">
        <v>994</v>
      </c>
      <c r="I184" s="137">
        <v>15</v>
      </c>
      <c r="J184" s="138">
        <f t="shared" si="50"/>
        <v>14910</v>
      </c>
      <c r="K184" s="134" t="s">
        <v>21</v>
      </c>
      <c r="L184" s="33"/>
      <c r="M184" s="139" t="s">
        <v>21</v>
      </c>
      <c r="N184" s="140" t="s">
        <v>44</v>
      </c>
      <c r="P184" s="141">
        <f t="shared" si="51"/>
        <v>0</v>
      </c>
      <c r="Q184" s="141">
        <v>0</v>
      </c>
      <c r="R184" s="141">
        <f t="shared" si="52"/>
        <v>0</v>
      </c>
      <c r="S184" s="141">
        <v>0</v>
      </c>
      <c r="T184" s="142">
        <f t="shared" si="53"/>
        <v>0</v>
      </c>
      <c r="AR184" s="143" t="s">
        <v>213</v>
      </c>
      <c r="AT184" s="143" t="s">
        <v>208</v>
      </c>
      <c r="AU184" s="143" t="s">
        <v>80</v>
      </c>
      <c r="AY184" s="18" t="s">
        <v>206</v>
      </c>
      <c r="BE184" s="144">
        <f t="shared" si="54"/>
        <v>14910</v>
      </c>
      <c r="BF184" s="144">
        <f t="shared" si="55"/>
        <v>0</v>
      </c>
      <c r="BG184" s="144">
        <f t="shared" si="56"/>
        <v>0</v>
      </c>
      <c r="BH184" s="144">
        <f t="shared" si="57"/>
        <v>0</v>
      </c>
      <c r="BI184" s="144">
        <f t="shared" si="58"/>
        <v>0</v>
      </c>
      <c r="BJ184" s="18" t="s">
        <v>80</v>
      </c>
      <c r="BK184" s="144">
        <f t="shared" si="59"/>
        <v>14910</v>
      </c>
      <c r="BL184" s="18" t="s">
        <v>213</v>
      </c>
      <c r="BM184" s="143" t="s">
        <v>1449</v>
      </c>
    </row>
    <row r="185" spans="2:65" s="1" customFormat="1" ht="16.5" customHeight="1" x14ac:dyDescent="0.2">
      <c r="B185" s="33"/>
      <c r="C185" s="132" t="s">
        <v>1450</v>
      </c>
      <c r="D185" s="132" t="s">
        <v>208</v>
      </c>
      <c r="E185" s="133" t="s">
        <v>2622</v>
      </c>
      <c r="F185" s="134" t="s">
        <v>2623</v>
      </c>
      <c r="G185" s="135" t="s">
        <v>211</v>
      </c>
      <c r="H185" s="136">
        <v>69</v>
      </c>
      <c r="I185" s="137">
        <v>850</v>
      </c>
      <c r="J185" s="138">
        <f t="shared" si="50"/>
        <v>58650</v>
      </c>
      <c r="K185" s="134" t="s">
        <v>21</v>
      </c>
      <c r="L185" s="33"/>
      <c r="M185" s="139" t="s">
        <v>21</v>
      </c>
      <c r="N185" s="140" t="s">
        <v>44</v>
      </c>
      <c r="P185" s="141">
        <f t="shared" si="51"/>
        <v>0</v>
      </c>
      <c r="Q185" s="141">
        <v>0</v>
      </c>
      <c r="R185" s="141">
        <f t="shared" si="52"/>
        <v>0</v>
      </c>
      <c r="S185" s="141">
        <v>0</v>
      </c>
      <c r="T185" s="142">
        <f t="shared" si="53"/>
        <v>0</v>
      </c>
      <c r="AR185" s="143" t="s">
        <v>213</v>
      </c>
      <c r="AT185" s="143" t="s">
        <v>208</v>
      </c>
      <c r="AU185" s="143" t="s">
        <v>80</v>
      </c>
      <c r="AY185" s="18" t="s">
        <v>206</v>
      </c>
      <c r="BE185" s="144">
        <f t="shared" si="54"/>
        <v>58650</v>
      </c>
      <c r="BF185" s="144">
        <f t="shared" si="55"/>
        <v>0</v>
      </c>
      <c r="BG185" s="144">
        <f t="shared" si="56"/>
        <v>0</v>
      </c>
      <c r="BH185" s="144">
        <f t="shared" si="57"/>
        <v>0</v>
      </c>
      <c r="BI185" s="144">
        <f t="shared" si="58"/>
        <v>0</v>
      </c>
      <c r="BJ185" s="18" t="s">
        <v>80</v>
      </c>
      <c r="BK185" s="144">
        <f t="shared" si="59"/>
        <v>58650</v>
      </c>
      <c r="BL185" s="18" t="s">
        <v>213</v>
      </c>
      <c r="BM185" s="143" t="s">
        <v>1454</v>
      </c>
    </row>
    <row r="186" spans="2:65" s="1" customFormat="1" ht="24.2" customHeight="1" x14ac:dyDescent="0.2">
      <c r="B186" s="33"/>
      <c r="C186" s="132" t="s">
        <v>1005</v>
      </c>
      <c r="D186" s="132" t="s">
        <v>208</v>
      </c>
      <c r="E186" s="133" t="s">
        <v>2624</v>
      </c>
      <c r="F186" s="134" t="s">
        <v>2625</v>
      </c>
      <c r="G186" s="135" t="s">
        <v>247</v>
      </c>
      <c r="H186" s="136">
        <v>1385</v>
      </c>
      <c r="I186" s="137">
        <v>15</v>
      </c>
      <c r="J186" s="138">
        <f t="shared" si="50"/>
        <v>20775</v>
      </c>
      <c r="K186" s="134" t="s">
        <v>21</v>
      </c>
      <c r="L186" s="33"/>
      <c r="M186" s="139" t="s">
        <v>21</v>
      </c>
      <c r="N186" s="140" t="s">
        <v>44</v>
      </c>
      <c r="P186" s="141">
        <f t="shared" si="51"/>
        <v>0</v>
      </c>
      <c r="Q186" s="141">
        <v>0</v>
      </c>
      <c r="R186" s="141">
        <f t="shared" si="52"/>
        <v>0</v>
      </c>
      <c r="S186" s="141">
        <v>0</v>
      </c>
      <c r="T186" s="142">
        <f t="shared" si="53"/>
        <v>0</v>
      </c>
      <c r="AR186" s="143" t="s">
        <v>213</v>
      </c>
      <c r="AT186" s="143" t="s">
        <v>208</v>
      </c>
      <c r="AU186" s="143" t="s">
        <v>80</v>
      </c>
      <c r="AY186" s="18" t="s">
        <v>206</v>
      </c>
      <c r="BE186" s="144">
        <f t="shared" si="54"/>
        <v>20775</v>
      </c>
      <c r="BF186" s="144">
        <f t="shared" si="55"/>
        <v>0</v>
      </c>
      <c r="BG186" s="144">
        <f t="shared" si="56"/>
        <v>0</v>
      </c>
      <c r="BH186" s="144">
        <f t="shared" si="57"/>
        <v>0</v>
      </c>
      <c r="BI186" s="144">
        <f t="shared" si="58"/>
        <v>0</v>
      </c>
      <c r="BJ186" s="18" t="s">
        <v>80</v>
      </c>
      <c r="BK186" s="144">
        <f t="shared" si="59"/>
        <v>20775</v>
      </c>
      <c r="BL186" s="18" t="s">
        <v>213</v>
      </c>
      <c r="BM186" s="143" t="s">
        <v>1457</v>
      </c>
    </row>
    <row r="187" spans="2:65" s="1" customFormat="1" ht="16.5" customHeight="1" x14ac:dyDescent="0.2">
      <c r="B187" s="33"/>
      <c r="C187" s="132" t="s">
        <v>1337</v>
      </c>
      <c r="D187" s="132" t="s">
        <v>208</v>
      </c>
      <c r="E187" s="133" t="s">
        <v>2544</v>
      </c>
      <c r="F187" s="134" t="s">
        <v>2545</v>
      </c>
      <c r="G187" s="135" t="s">
        <v>247</v>
      </c>
      <c r="H187" s="136">
        <v>1896</v>
      </c>
      <c r="I187" s="137">
        <v>1.75</v>
      </c>
      <c r="J187" s="138">
        <f t="shared" si="50"/>
        <v>3318</v>
      </c>
      <c r="K187" s="134" t="s">
        <v>21</v>
      </c>
      <c r="L187" s="33"/>
      <c r="M187" s="139" t="s">
        <v>21</v>
      </c>
      <c r="N187" s="140" t="s">
        <v>44</v>
      </c>
      <c r="P187" s="141">
        <f t="shared" si="51"/>
        <v>0</v>
      </c>
      <c r="Q187" s="141">
        <v>0</v>
      </c>
      <c r="R187" s="141">
        <f t="shared" si="52"/>
        <v>0</v>
      </c>
      <c r="S187" s="141">
        <v>0</v>
      </c>
      <c r="T187" s="142">
        <f t="shared" si="53"/>
        <v>0</v>
      </c>
      <c r="AR187" s="143" t="s">
        <v>213</v>
      </c>
      <c r="AT187" s="143" t="s">
        <v>208</v>
      </c>
      <c r="AU187" s="143" t="s">
        <v>80</v>
      </c>
      <c r="AY187" s="18" t="s">
        <v>206</v>
      </c>
      <c r="BE187" s="144">
        <f t="shared" si="54"/>
        <v>3318</v>
      </c>
      <c r="BF187" s="144">
        <f t="shared" si="55"/>
        <v>0</v>
      </c>
      <c r="BG187" s="144">
        <f t="shared" si="56"/>
        <v>0</v>
      </c>
      <c r="BH187" s="144">
        <f t="shared" si="57"/>
        <v>0</v>
      </c>
      <c r="BI187" s="144">
        <f t="shared" si="58"/>
        <v>0</v>
      </c>
      <c r="BJ187" s="18" t="s">
        <v>80</v>
      </c>
      <c r="BK187" s="144">
        <f t="shared" si="59"/>
        <v>3318</v>
      </c>
      <c r="BL187" s="18" t="s">
        <v>213</v>
      </c>
      <c r="BM187" s="143" t="s">
        <v>1462</v>
      </c>
    </row>
    <row r="188" spans="2:65" s="1" customFormat="1" ht="24.2" customHeight="1" x14ac:dyDescent="0.2">
      <c r="B188" s="33"/>
      <c r="C188" s="132" t="s">
        <v>1008</v>
      </c>
      <c r="D188" s="132" t="s">
        <v>208</v>
      </c>
      <c r="E188" s="133" t="s">
        <v>2626</v>
      </c>
      <c r="F188" s="134" t="s">
        <v>2627</v>
      </c>
      <c r="G188" s="135" t="s">
        <v>247</v>
      </c>
      <c r="H188" s="136">
        <v>1896</v>
      </c>
      <c r="I188" s="137">
        <v>8.4</v>
      </c>
      <c r="J188" s="138">
        <f t="shared" si="50"/>
        <v>15926.4</v>
      </c>
      <c r="K188" s="134" t="s">
        <v>21</v>
      </c>
      <c r="L188" s="33"/>
      <c r="M188" s="139" t="s">
        <v>21</v>
      </c>
      <c r="N188" s="140" t="s">
        <v>44</v>
      </c>
      <c r="P188" s="141">
        <f t="shared" si="51"/>
        <v>0</v>
      </c>
      <c r="Q188" s="141">
        <v>0</v>
      </c>
      <c r="R188" s="141">
        <f t="shared" si="52"/>
        <v>0</v>
      </c>
      <c r="S188" s="141">
        <v>0</v>
      </c>
      <c r="T188" s="142">
        <f t="shared" si="53"/>
        <v>0</v>
      </c>
      <c r="AR188" s="143" t="s">
        <v>213</v>
      </c>
      <c r="AT188" s="143" t="s">
        <v>208</v>
      </c>
      <c r="AU188" s="143" t="s">
        <v>80</v>
      </c>
      <c r="AY188" s="18" t="s">
        <v>206</v>
      </c>
      <c r="BE188" s="144">
        <f t="shared" si="54"/>
        <v>15926.4</v>
      </c>
      <c r="BF188" s="144">
        <f t="shared" si="55"/>
        <v>0</v>
      </c>
      <c r="BG188" s="144">
        <f t="shared" si="56"/>
        <v>0</v>
      </c>
      <c r="BH188" s="144">
        <f t="shared" si="57"/>
        <v>0</v>
      </c>
      <c r="BI188" s="144">
        <f t="shared" si="58"/>
        <v>0</v>
      </c>
      <c r="BJ188" s="18" t="s">
        <v>80</v>
      </c>
      <c r="BK188" s="144">
        <f t="shared" si="59"/>
        <v>15926.4</v>
      </c>
      <c r="BL188" s="18" t="s">
        <v>213</v>
      </c>
      <c r="BM188" s="143" t="s">
        <v>1465</v>
      </c>
    </row>
    <row r="189" spans="2:65" s="1" customFormat="1" ht="16.5" customHeight="1" x14ac:dyDescent="0.2">
      <c r="B189" s="33"/>
      <c r="C189" s="132" t="s">
        <v>1471</v>
      </c>
      <c r="D189" s="132" t="s">
        <v>208</v>
      </c>
      <c r="E189" s="133" t="s">
        <v>2628</v>
      </c>
      <c r="F189" s="134" t="s">
        <v>2629</v>
      </c>
      <c r="G189" s="135" t="s">
        <v>247</v>
      </c>
      <c r="H189" s="136">
        <v>1896</v>
      </c>
      <c r="I189" s="137">
        <v>12.6</v>
      </c>
      <c r="J189" s="138">
        <f t="shared" si="50"/>
        <v>23889.599999999999</v>
      </c>
      <c r="K189" s="134" t="s">
        <v>21</v>
      </c>
      <c r="L189" s="33"/>
      <c r="M189" s="139" t="s">
        <v>21</v>
      </c>
      <c r="N189" s="140" t="s">
        <v>44</v>
      </c>
      <c r="P189" s="141">
        <f t="shared" si="51"/>
        <v>0</v>
      </c>
      <c r="Q189" s="141">
        <v>0</v>
      </c>
      <c r="R189" s="141">
        <f t="shared" si="52"/>
        <v>0</v>
      </c>
      <c r="S189" s="141">
        <v>0</v>
      </c>
      <c r="T189" s="142">
        <f t="shared" si="53"/>
        <v>0</v>
      </c>
      <c r="AR189" s="143" t="s">
        <v>213</v>
      </c>
      <c r="AT189" s="143" t="s">
        <v>208</v>
      </c>
      <c r="AU189" s="143" t="s">
        <v>80</v>
      </c>
      <c r="AY189" s="18" t="s">
        <v>206</v>
      </c>
      <c r="BE189" s="144">
        <f t="shared" si="54"/>
        <v>23889.599999999999</v>
      </c>
      <c r="BF189" s="144">
        <f t="shared" si="55"/>
        <v>0</v>
      </c>
      <c r="BG189" s="144">
        <f t="shared" si="56"/>
        <v>0</v>
      </c>
      <c r="BH189" s="144">
        <f t="shared" si="57"/>
        <v>0</v>
      </c>
      <c r="BI189" s="144">
        <f t="shared" si="58"/>
        <v>0</v>
      </c>
      <c r="BJ189" s="18" t="s">
        <v>80</v>
      </c>
      <c r="BK189" s="144">
        <f t="shared" si="59"/>
        <v>23889.599999999999</v>
      </c>
      <c r="BL189" s="18" t="s">
        <v>213</v>
      </c>
      <c r="BM189" s="143" t="s">
        <v>1474</v>
      </c>
    </row>
    <row r="190" spans="2:65" s="1" customFormat="1" ht="16.5" customHeight="1" x14ac:dyDescent="0.2">
      <c r="B190" s="33"/>
      <c r="C190" s="132" t="s">
        <v>1011</v>
      </c>
      <c r="D190" s="132" t="s">
        <v>208</v>
      </c>
      <c r="E190" s="133" t="s">
        <v>2630</v>
      </c>
      <c r="F190" s="134" t="s">
        <v>2631</v>
      </c>
      <c r="G190" s="135" t="s">
        <v>573</v>
      </c>
      <c r="H190" s="136">
        <v>56.9</v>
      </c>
      <c r="I190" s="137">
        <v>154</v>
      </c>
      <c r="J190" s="138">
        <f t="shared" si="50"/>
        <v>8762.6</v>
      </c>
      <c r="K190" s="134" t="s">
        <v>21</v>
      </c>
      <c r="L190" s="33"/>
      <c r="M190" s="139" t="s">
        <v>21</v>
      </c>
      <c r="N190" s="140" t="s">
        <v>44</v>
      </c>
      <c r="P190" s="141">
        <f t="shared" si="51"/>
        <v>0</v>
      </c>
      <c r="Q190" s="141">
        <v>0</v>
      </c>
      <c r="R190" s="141">
        <f t="shared" si="52"/>
        <v>0</v>
      </c>
      <c r="S190" s="141">
        <v>0</v>
      </c>
      <c r="T190" s="142">
        <f t="shared" si="53"/>
        <v>0</v>
      </c>
      <c r="AR190" s="143" t="s">
        <v>213</v>
      </c>
      <c r="AT190" s="143" t="s">
        <v>208</v>
      </c>
      <c r="AU190" s="143" t="s">
        <v>80</v>
      </c>
      <c r="AY190" s="18" t="s">
        <v>206</v>
      </c>
      <c r="BE190" s="144">
        <f t="shared" si="54"/>
        <v>8762.6</v>
      </c>
      <c r="BF190" s="144">
        <f t="shared" si="55"/>
        <v>0</v>
      </c>
      <c r="BG190" s="144">
        <f t="shared" si="56"/>
        <v>0</v>
      </c>
      <c r="BH190" s="144">
        <f t="shared" si="57"/>
        <v>0</v>
      </c>
      <c r="BI190" s="144">
        <f t="shared" si="58"/>
        <v>0</v>
      </c>
      <c r="BJ190" s="18" t="s">
        <v>80</v>
      </c>
      <c r="BK190" s="144">
        <f t="shared" si="59"/>
        <v>8762.6</v>
      </c>
      <c r="BL190" s="18" t="s">
        <v>213</v>
      </c>
      <c r="BM190" s="143" t="s">
        <v>1479</v>
      </c>
    </row>
    <row r="191" spans="2:65" s="1" customFormat="1" ht="16.5" customHeight="1" x14ac:dyDescent="0.2">
      <c r="B191" s="33"/>
      <c r="C191" s="132" t="s">
        <v>1350</v>
      </c>
      <c r="D191" s="132" t="s">
        <v>208</v>
      </c>
      <c r="E191" s="133" t="s">
        <v>2632</v>
      </c>
      <c r="F191" s="134" t="s">
        <v>2633</v>
      </c>
      <c r="G191" s="135" t="s">
        <v>247</v>
      </c>
      <c r="H191" s="136">
        <v>1896</v>
      </c>
      <c r="I191" s="137">
        <v>0.7</v>
      </c>
      <c r="J191" s="138">
        <f t="shared" si="50"/>
        <v>1327.2</v>
      </c>
      <c r="K191" s="134" t="s">
        <v>21</v>
      </c>
      <c r="L191" s="33"/>
      <c r="M191" s="139" t="s">
        <v>21</v>
      </c>
      <c r="N191" s="140" t="s">
        <v>44</v>
      </c>
      <c r="P191" s="141">
        <f t="shared" si="51"/>
        <v>0</v>
      </c>
      <c r="Q191" s="141">
        <v>0</v>
      </c>
      <c r="R191" s="141">
        <f t="shared" si="52"/>
        <v>0</v>
      </c>
      <c r="S191" s="141">
        <v>0</v>
      </c>
      <c r="T191" s="142">
        <f t="shared" si="53"/>
        <v>0</v>
      </c>
      <c r="AR191" s="143" t="s">
        <v>213</v>
      </c>
      <c r="AT191" s="143" t="s">
        <v>208</v>
      </c>
      <c r="AU191" s="143" t="s">
        <v>80</v>
      </c>
      <c r="AY191" s="18" t="s">
        <v>206</v>
      </c>
      <c r="BE191" s="144">
        <f t="shared" si="54"/>
        <v>1327.2</v>
      </c>
      <c r="BF191" s="144">
        <f t="shared" si="55"/>
        <v>0</v>
      </c>
      <c r="BG191" s="144">
        <f t="shared" si="56"/>
        <v>0</v>
      </c>
      <c r="BH191" s="144">
        <f t="shared" si="57"/>
        <v>0</v>
      </c>
      <c r="BI191" s="144">
        <f t="shared" si="58"/>
        <v>0</v>
      </c>
      <c r="BJ191" s="18" t="s">
        <v>80</v>
      </c>
      <c r="BK191" s="144">
        <f t="shared" si="59"/>
        <v>1327.2</v>
      </c>
      <c r="BL191" s="18" t="s">
        <v>213</v>
      </c>
      <c r="BM191" s="143" t="s">
        <v>1486</v>
      </c>
    </row>
    <row r="192" spans="2:65" s="1" customFormat="1" ht="16.5" customHeight="1" x14ac:dyDescent="0.2">
      <c r="B192" s="33"/>
      <c r="C192" s="132" t="s">
        <v>1014</v>
      </c>
      <c r="D192" s="132" t="s">
        <v>208</v>
      </c>
      <c r="E192" s="133" t="s">
        <v>2634</v>
      </c>
      <c r="F192" s="134" t="s">
        <v>2635</v>
      </c>
      <c r="G192" s="135" t="s">
        <v>211</v>
      </c>
      <c r="H192" s="136">
        <v>19</v>
      </c>
      <c r="I192" s="137">
        <v>385</v>
      </c>
      <c r="J192" s="138">
        <f t="shared" si="50"/>
        <v>7315</v>
      </c>
      <c r="K192" s="134" t="s">
        <v>21</v>
      </c>
      <c r="L192" s="33"/>
      <c r="M192" s="139" t="s">
        <v>21</v>
      </c>
      <c r="N192" s="140" t="s">
        <v>44</v>
      </c>
      <c r="P192" s="141">
        <f t="shared" si="51"/>
        <v>0</v>
      </c>
      <c r="Q192" s="141">
        <v>0</v>
      </c>
      <c r="R192" s="141">
        <f t="shared" si="52"/>
        <v>0</v>
      </c>
      <c r="S192" s="141">
        <v>0</v>
      </c>
      <c r="T192" s="142">
        <f t="shared" si="53"/>
        <v>0</v>
      </c>
      <c r="AR192" s="143" t="s">
        <v>213</v>
      </c>
      <c r="AT192" s="143" t="s">
        <v>208</v>
      </c>
      <c r="AU192" s="143" t="s">
        <v>80</v>
      </c>
      <c r="AY192" s="18" t="s">
        <v>206</v>
      </c>
      <c r="BE192" s="144">
        <f t="shared" si="54"/>
        <v>7315</v>
      </c>
      <c r="BF192" s="144">
        <f t="shared" si="55"/>
        <v>0</v>
      </c>
      <c r="BG192" s="144">
        <f t="shared" si="56"/>
        <v>0</v>
      </c>
      <c r="BH192" s="144">
        <f t="shared" si="57"/>
        <v>0</v>
      </c>
      <c r="BI192" s="144">
        <f t="shared" si="58"/>
        <v>0</v>
      </c>
      <c r="BJ192" s="18" t="s">
        <v>80</v>
      </c>
      <c r="BK192" s="144">
        <f t="shared" si="59"/>
        <v>7315</v>
      </c>
      <c r="BL192" s="18" t="s">
        <v>213</v>
      </c>
      <c r="BM192" s="143" t="s">
        <v>1492</v>
      </c>
    </row>
    <row r="193" spans="2:65" s="1" customFormat="1" ht="16.5" customHeight="1" x14ac:dyDescent="0.2">
      <c r="B193" s="33"/>
      <c r="C193" s="132" t="s">
        <v>1408</v>
      </c>
      <c r="D193" s="132" t="s">
        <v>208</v>
      </c>
      <c r="E193" s="133" t="s">
        <v>2636</v>
      </c>
      <c r="F193" s="134" t="s">
        <v>2486</v>
      </c>
      <c r="G193" s="135" t="s">
        <v>840</v>
      </c>
      <c r="H193" s="136">
        <v>1</v>
      </c>
      <c r="I193" s="137">
        <v>2695</v>
      </c>
      <c r="J193" s="138">
        <f t="shared" si="50"/>
        <v>2695</v>
      </c>
      <c r="K193" s="134" t="s">
        <v>21</v>
      </c>
      <c r="L193" s="33"/>
      <c r="M193" s="139" t="s">
        <v>21</v>
      </c>
      <c r="N193" s="140" t="s">
        <v>44</v>
      </c>
      <c r="P193" s="141">
        <f t="shared" si="51"/>
        <v>0</v>
      </c>
      <c r="Q193" s="141">
        <v>0</v>
      </c>
      <c r="R193" s="141">
        <f t="shared" si="52"/>
        <v>0</v>
      </c>
      <c r="S193" s="141">
        <v>0</v>
      </c>
      <c r="T193" s="142">
        <f t="shared" si="53"/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 t="shared" si="54"/>
        <v>2695</v>
      </c>
      <c r="BF193" s="144">
        <f t="shared" si="55"/>
        <v>0</v>
      </c>
      <c r="BG193" s="144">
        <f t="shared" si="56"/>
        <v>0</v>
      </c>
      <c r="BH193" s="144">
        <f t="shared" si="57"/>
        <v>0</v>
      </c>
      <c r="BI193" s="144">
        <f t="shared" si="58"/>
        <v>0</v>
      </c>
      <c r="BJ193" s="18" t="s">
        <v>80</v>
      </c>
      <c r="BK193" s="144">
        <f t="shared" si="59"/>
        <v>2695</v>
      </c>
      <c r="BL193" s="18" t="s">
        <v>213</v>
      </c>
      <c r="BM193" s="143" t="s">
        <v>1499</v>
      </c>
    </row>
    <row r="194" spans="2:65" s="11" customFormat="1" ht="25.9" customHeight="1" x14ac:dyDescent="0.2">
      <c r="B194" s="120"/>
      <c r="D194" s="121" t="s">
        <v>72</v>
      </c>
      <c r="E194" s="122" t="s">
        <v>2637</v>
      </c>
      <c r="F194" s="122" t="s">
        <v>2638</v>
      </c>
      <c r="I194" s="123"/>
      <c r="J194" s="124">
        <f>BK194</f>
        <v>328069</v>
      </c>
      <c r="L194" s="120"/>
      <c r="M194" s="125"/>
      <c r="P194" s="126">
        <f>SUM(P195:P199)</f>
        <v>0</v>
      </c>
      <c r="R194" s="126">
        <f>SUM(R195:R199)</f>
        <v>0</v>
      </c>
      <c r="T194" s="127">
        <f>SUM(T195:T199)</f>
        <v>0</v>
      </c>
      <c r="AR194" s="121" t="s">
        <v>80</v>
      </c>
      <c r="AT194" s="128" t="s">
        <v>72</v>
      </c>
      <c r="AU194" s="128" t="s">
        <v>73</v>
      </c>
      <c r="AY194" s="121" t="s">
        <v>206</v>
      </c>
      <c r="BK194" s="129">
        <f>SUM(BK195:BK199)</f>
        <v>328069</v>
      </c>
    </row>
    <row r="195" spans="2:65" s="1" customFormat="1" ht="16.5" customHeight="1" x14ac:dyDescent="0.2">
      <c r="B195" s="33"/>
      <c r="C195" s="132" t="s">
        <v>1017</v>
      </c>
      <c r="D195" s="132" t="s">
        <v>208</v>
      </c>
      <c r="E195" s="133" t="s">
        <v>2639</v>
      </c>
      <c r="F195" s="134" t="s">
        <v>2640</v>
      </c>
      <c r="G195" s="135" t="s">
        <v>247</v>
      </c>
      <c r="H195" s="136">
        <v>342</v>
      </c>
      <c r="I195" s="137">
        <v>455</v>
      </c>
      <c r="J195" s="138">
        <f>ROUND(I195*H195,2)</f>
        <v>155610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213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155610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155610</v>
      </c>
      <c r="BL195" s="18" t="s">
        <v>213</v>
      </c>
      <c r="BM195" s="143" t="s">
        <v>1505</v>
      </c>
    </row>
    <row r="196" spans="2:65" s="1" customFormat="1" ht="16.5" customHeight="1" x14ac:dyDescent="0.2">
      <c r="B196" s="33"/>
      <c r="C196" s="132" t="s">
        <v>972</v>
      </c>
      <c r="D196" s="132" t="s">
        <v>208</v>
      </c>
      <c r="E196" s="133" t="s">
        <v>2641</v>
      </c>
      <c r="F196" s="134" t="s">
        <v>2642</v>
      </c>
      <c r="G196" s="135" t="s">
        <v>247</v>
      </c>
      <c r="H196" s="136">
        <v>342</v>
      </c>
      <c r="I196" s="137">
        <v>80.5</v>
      </c>
      <c r="J196" s="138">
        <f>ROUND(I196*H196,2)</f>
        <v>27531</v>
      </c>
      <c r="K196" s="134" t="s">
        <v>21</v>
      </c>
      <c r="L196" s="33"/>
      <c r="M196" s="139" t="s">
        <v>21</v>
      </c>
      <c r="N196" s="140" t="s">
        <v>44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213</v>
      </c>
      <c r="AT196" s="143" t="s">
        <v>208</v>
      </c>
      <c r="AU196" s="143" t="s">
        <v>80</v>
      </c>
      <c r="AY196" s="18" t="s">
        <v>206</v>
      </c>
      <c r="BE196" s="144">
        <f>IF(N196="základní",J196,0)</f>
        <v>27531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80</v>
      </c>
      <c r="BK196" s="144">
        <f>ROUND(I196*H196,2)</f>
        <v>27531</v>
      </c>
      <c r="BL196" s="18" t="s">
        <v>213</v>
      </c>
      <c r="BM196" s="143" t="s">
        <v>1513</v>
      </c>
    </row>
    <row r="197" spans="2:65" s="1" customFormat="1" ht="16.5" customHeight="1" x14ac:dyDescent="0.2">
      <c r="B197" s="33"/>
      <c r="C197" s="132" t="s">
        <v>1020</v>
      </c>
      <c r="D197" s="132" t="s">
        <v>208</v>
      </c>
      <c r="E197" s="133" t="s">
        <v>2634</v>
      </c>
      <c r="F197" s="134" t="s">
        <v>2635</v>
      </c>
      <c r="G197" s="135" t="s">
        <v>211</v>
      </c>
      <c r="H197" s="136">
        <v>3.4</v>
      </c>
      <c r="I197" s="137">
        <v>385</v>
      </c>
      <c r="J197" s="138">
        <f>ROUND(I197*H197,2)</f>
        <v>1309</v>
      </c>
      <c r="K197" s="134" t="s">
        <v>21</v>
      </c>
      <c r="L197" s="33"/>
      <c r="M197" s="139" t="s">
        <v>21</v>
      </c>
      <c r="N197" s="140" t="s">
        <v>44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213</v>
      </c>
      <c r="AT197" s="143" t="s">
        <v>208</v>
      </c>
      <c r="AU197" s="143" t="s">
        <v>80</v>
      </c>
      <c r="AY197" s="18" t="s">
        <v>206</v>
      </c>
      <c r="BE197" s="144">
        <f>IF(N197="základní",J197,0)</f>
        <v>1309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80</v>
      </c>
      <c r="BK197" s="144">
        <f>ROUND(I197*H197,2)</f>
        <v>1309</v>
      </c>
      <c r="BL197" s="18" t="s">
        <v>213</v>
      </c>
      <c r="BM197" s="143" t="s">
        <v>1520</v>
      </c>
    </row>
    <row r="198" spans="2:65" s="1" customFormat="1" ht="16.5" customHeight="1" x14ac:dyDescent="0.2">
      <c r="B198" s="33"/>
      <c r="C198" s="132" t="s">
        <v>1482</v>
      </c>
      <c r="D198" s="132" t="s">
        <v>208</v>
      </c>
      <c r="E198" s="133" t="s">
        <v>2643</v>
      </c>
      <c r="F198" s="134" t="s">
        <v>2486</v>
      </c>
      <c r="G198" s="135" t="s">
        <v>840</v>
      </c>
      <c r="H198" s="136">
        <v>1</v>
      </c>
      <c r="I198" s="137">
        <v>10794</v>
      </c>
      <c r="J198" s="138">
        <f>ROUND(I198*H198,2)</f>
        <v>10794</v>
      </c>
      <c r="K198" s="134" t="s">
        <v>21</v>
      </c>
      <c r="L198" s="33"/>
      <c r="M198" s="139" t="s">
        <v>21</v>
      </c>
      <c r="N198" s="140" t="s">
        <v>44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213</v>
      </c>
      <c r="AT198" s="143" t="s">
        <v>208</v>
      </c>
      <c r="AU198" s="143" t="s">
        <v>80</v>
      </c>
      <c r="AY198" s="18" t="s">
        <v>206</v>
      </c>
      <c r="BE198" s="144">
        <f>IF(N198="základní",J198,0)</f>
        <v>10794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80</v>
      </c>
      <c r="BK198" s="144">
        <f>ROUND(I198*H198,2)</f>
        <v>10794</v>
      </c>
      <c r="BL198" s="18" t="s">
        <v>213</v>
      </c>
      <c r="BM198" s="143" t="s">
        <v>1525</v>
      </c>
    </row>
    <row r="199" spans="2:65" s="1" customFormat="1" ht="16.5" customHeight="1" x14ac:dyDescent="0.2">
      <c r="B199" s="33"/>
      <c r="C199" s="132" t="s">
        <v>611</v>
      </c>
      <c r="D199" s="132" t="s">
        <v>208</v>
      </c>
      <c r="E199" s="133" t="s">
        <v>2644</v>
      </c>
      <c r="F199" s="134" t="s">
        <v>2645</v>
      </c>
      <c r="G199" s="135" t="s">
        <v>840</v>
      </c>
      <c r="H199" s="136">
        <v>22</v>
      </c>
      <c r="I199" s="137">
        <v>6037.5</v>
      </c>
      <c r="J199" s="138">
        <f>ROUND(I199*H199,2)</f>
        <v>132825</v>
      </c>
      <c r="K199" s="134" t="s">
        <v>21</v>
      </c>
      <c r="L199" s="33"/>
      <c r="M199" s="194" t="s">
        <v>21</v>
      </c>
      <c r="N199" s="195" t="s">
        <v>44</v>
      </c>
      <c r="O199" s="189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AR199" s="143" t="s">
        <v>213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132825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132825</v>
      </c>
      <c r="BL199" s="18" t="s">
        <v>213</v>
      </c>
      <c r="BM199" s="143" t="s">
        <v>1530</v>
      </c>
    </row>
    <row r="200" spans="2:65" s="1" customFormat="1" ht="6.95" customHeight="1" x14ac:dyDescent="0.2"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33"/>
    </row>
  </sheetData>
  <sheetProtection algorithmName="SHA-512" hashValue="neDaXFY81Jl1Vka6654Sz2yb8BIZTVOqAVb15yG7JF1Upwl9QD9RelPpqVJq1B/tHyBoD99EOTej67ERNElinQ==" saltValue="rftfu1ZjvE8u+IQJmcMFSvJjCIN7suN0H4jN1CDvj7Ax5mLFnb0oZnj4CoS7knC0lv7rMfAmsHDU85wPxXVH5g==" spinCount="100000" sheet="1" objects="1" scenarios="1" formatColumns="0" formatRows="0" autoFilter="0"/>
  <autoFilter ref="C94:K199" xr:uid="{00000000-0009-0000-0000-000010000000}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63"/>
  <sheetViews>
    <sheetView showGridLines="0" topLeftCell="F138" zoomScale="90" zoomScaleNormal="90" workbookViewId="0">
      <selection activeCell="I92" sqref="I92:I16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159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2646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2647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ROUND(J90, 2)</f>
        <v>998837.2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ROUND((SUM(BE90:BE162)),  2)</f>
        <v>998837.2</v>
      </c>
      <c r="I35" s="94">
        <v>0.21</v>
      </c>
      <c r="J35" s="84">
        <f>ROUND(((SUM(BE90:BE162))*I35),  2)</f>
        <v>209755.81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ROUND((SUM(BF90:BF162)),  2)</f>
        <v>0</v>
      </c>
      <c r="I36" s="94">
        <v>0.12</v>
      </c>
      <c r="J36" s="84">
        <f>ROUND(((SUM(BF90:BF162))*I36),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ROUND((SUM(BG90:BG162)),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ROUND((SUM(BH90:BH162)),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ROUND((SUM(BI90:BI162)),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1208593.01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2646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D.2.10 - Přípojka a přeložka horkovodu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J90</f>
        <v>998837.2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892</v>
      </c>
      <c r="E64" s="106"/>
      <c r="F64" s="106"/>
      <c r="G64" s="106"/>
      <c r="H64" s="106"/>
      <c r="I64" s="106"/>
      <c r="J64" s="107">
        <f>J91</f>
        <v>144134.20000000001</v>
      </c>
      <c r="L64" s="104"/>
    </row>
    <row r="65" spans="2:12" s="8" customFormat="1" ht="24.95" customHeight="1" x14ac:dyDescent="0.2">
      <c r="B65" s="104"/>
      <c r="D65" s="105" t="s">
        <v>2648</v>
      </c>
      <c r="E65" s="106"/>
      <c r="F65" s="106"/>
      <c r="G65" s="106"/>
      <c r="H65" s="106"/>
      <c r="I65" s="106"/>
      <c r="J65" s="107">
        <f>J109</f>
        <v>17953.2</v>
      </c>
      <c r="L65" s="104"/>
    </row>
    <row r="66" spans="2:12" s="8" customFormat="1" ht="24.95" customHeight="1" x14ac:dyDescent="0.2">
      <c r="B66" s="104"/>
      <c r="D66" s="105" t="s">
        <v>2649</v>
      </c>
      <c r="E66" s="106"/>
      <c r="F66" s="106"/>
      <c r="G66" s="106"/>
      <c r="H66" s="106"/>
      <c r="I66" s="106"/>
      <c r="J66" s="107">
        <f>J112</f>
        <v>736758.89999999991</v>
      </c>
      <c r="L66" s="104"/>
    </row>
    <row r="67" spans="2:12" s="8" customFormat="1" ht="24.95" customHeight="1" x14ac:dyDescent="0.2">
      <c r="B67" s="104"/>
      <c r="D67" s="105" t="s">
        <v>2650</v>
      </c>
      <c r="E67" s="106"/>
      <c r="F67" s="106"/>
      <c r="G67" s="106"/>
      <c r="H67" s="106"/>
      <c r="I67" s="106"/>
      <c r="J67" s="107">
        <f>J147</f>
        <v>32400.9</v>
      </c>
      <c r="L67" s="104"/>
    </row>
    <row r="68" spans="2:12" s="8" customFormat="1" ht="24.95" customHeight="1" x14ac:dyDescent="0.2">
      <c r="B68" s="104"/>
      <c r="D68" s="105" t="s">
        <v>2651</v>
      </c>
      <c r="E68" s="106"/>
      <c r="F68" s="106"/>
      <c r="G68" s="106"/>
      <c r="H68" s="106"/>
      <c r="I68" s="106"/>
      <c r="J68" s="107">
        <f>J153</f>
        <v>67590</v>
      </c>
      <c r="L68" s="104"/>
    </row>
    <row r="69" spans="2:12" s="1" customFormat="1" ht="21.75" customHeight="1" x14ac:dyDescent="0.2">
      <c r="B69" s="33"/>
      <c r="L69" s="33"/>
    </row>
    <row r="70" spans="2:12" s="1" customFormat="1" ht="6.9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3"/>
    </row>
    <row r="74" spans="2:12" s="1" customFormat="1" ht="6.95" customHeight="1" x14ac:dyDescent="0.2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33"/>
    </row>
    <row r="75" spans="2:12" s="1" customFormat="1" ht="24.95" customHeight="1" x14ac:dyDescent="0.2">
      <c r="B75" s="33"/>
      <c r="C75" s="22" t="s">
        <v>191</v>
      </c>
      <c r="L75" s="33"/>
    </row>
    <row r="76" spans="2:12" s="1" customFormat="1" ht="6.95" customHeight="1" x14ac:dyDescent="0.2">
      <c r="B76" s="33"/>
      <c r="L76" s="33"/>
    </row>
    <row r="77" spans="2:12" s="1" customFormat="1" ht="12" customHeight="1" x14ac:dyDescent="0.2">
      <c r="B77" s="33"/>
      <c r="C77" s="28" t="s">
        <v>16</v>
      </c>
      <c r="L77" s="33"/>
    </row>
    <row r="78" spans="2:12" s="1" customFormat="1" ht="26.25" customHeight="1" x14ac:dyDescent="0.2">
      <c r="B78" s="33"/>
      <c r="E78" s="315" t="str">
        <f>E7</f>
        <v>Novostavba Onkologické kliniky P4 - Přeložky, Přípojky, OS, Komunikace, chodníky a přístřešky, Sadové úpravy</v>
      </c>
      <c r="F78" s="316"/>
      <c r="G78" s="316"/>
      <c r="H78" s="316"/>
      <c r="L78" s="33"/>
    </row>
    <row r="79" spans="2:12" ht="12" customHeight="1" x14ac:dyDescent="0.2">
      <c r="B79" s="21"/>
      <c r="C79" s="28" t="s">
        <v>174</v>
      </c>
      <c r="L79" s="21"/>
    </row>
    <row r="80" spans="2:12" s="1" customFormat="1" ht="16.5" customHeight="1" x14ac:dyDescent="0.2">
      <c r="B80" s="33"/>
      <c r="E80" s="315" t="s">
        <v>2646</v>
      </c>
      <c r="F80" s="314"/>
      <c r="G80" s="314"/>
      <c r="H80" s="314"/>
      <c r="L80" s="33"/>
    </row>
    <row r="81" spans="2:65" s="1" customFormat="1" ht="12" customHeight="1" x14ac:dyDescent="0.2">
      <c r="B81" s="33"/>
      <c r="C81" s="28" t="s">
        <v>176</v>
      </c>
      <c r="L81" s="33"/>
    </row>
    <row r="82" spans="2:65" s="1" customFormat="1" ht="16.5" customHeight="1" x14ac:dyDescent="0.2">
      <c r="B82" s="33"/>
      <c r="E82" s="307" t="str">
        <f>E11</f>
        <v>D.2.10 - Přípojka a přeložka horkovodu</v>
      </c>
      <c r="F82" s="314"/>
      <c r="G82" s="314"/>
      <c r="H82" s="314"/>
      <c r="L82" s="33"/>
    </row>
    <row r="83" spans="2:65" s="1" customFormat="1" ht="6.95" customHeight="1" x14ac:dyDescent="0.2">
      <c r="B83" s="33"/>
      <c r="L83" s="33"/>
    </row>
    <row r="84" spans="2:65" s="1" customFormat="1" ht="12" customHeight="1" x14ac:dyDescent="0.2">
      <c r="B84" s="33"/>
      <c r="C84" s="28" t="s">
        <v>22</v>
      </c>
      <c r="F84" s="26" t="str">
        <f>F14</f>
        <v>Olomouc</v>
      </c>
      <c r="I84" s="28" t="s">
        <v>24</v>
      </c>
      <c r="J84" s="50" t="str">
        <f>IF(J14="","",J14)</f>
        <v>16. 2. 2024</v>
      </c>
      <c r="L84" s="33"/>
    </row>
    <row r="85" spans="2:65" s="1" customFormat="1" ht="6.95" customHeight="1" x14ac:dyDescent="0.2">
      <c r="B85" s="33"/>
      <c r="L85" s="33"/>
    </row>
    <row r="86" spans="2:65" s="1" customFormat="1" ht="25.7" customHeight="1" x14ac:dyDescent="0.2">
      <c r="B86" s="33"/>
      <c r="C86" s="28" t="s">
        <v>26</v>
      </c>
      <c r="F86" s="26" t="str">
        <f>E17</f>
        <v>Fakultní nemocnice Olomouc</v>
      </c>
      <c r="I86" s="28" t="s">
        <v>32</v>
      </c>
      <c r="J86" s="31" t="str">
        <f>E23</f>
        <v>Adam Rujbr Architects</v>
      </c>
      <c r="L86" s="33"/>
    </row>
    <row r="87" spans="2:65" s="1" customFormat="1" ht="15.2" customHeight="1" x14ac:dyDescent="0.2">
      <c r="B87" s="33"/>
      <c r="C87" s="28" t="s">
        <v>30</v>
      </c>
      <c r="F87" s="26" t="str">
        <f>IF(E20="","",E20)</f>
        <v>Vyplň údaj</v>
      </c>
      <c r="I87" s="28" t="s">
        <v>35</v>
      </c>
      <c r="J87" s="31" t="str">
        <f>E26</f>
        <v xml:space="preserve"> </v>
      </c>
      <c r="L87" s="33"/>
    </row>
    <row r="88" spans="2:65" s="1" customFormat="1" ht="10.35" customHeight="1" x14ac:dyDescent="0.2">
      <c r="B88" s="33"/>
      <c r="L88" s="33"/>
    </row>
    <row r="89" spans="2:65" s="10" customFormat="1" ht="29.25" customHeight="1" x14ac:dyDescent="0.2">
      <c r="B89" s="112"/>
      <c r="C89" s="113" t="s">
        <v>192</v>
      </c>
      <c r="D89" s="114" t="s">
        <v>58</v>
      </c>
      <c r="E89" s="114" t="s">
        <v>54</v>
      </c>
      <c r="F89" s="114" t="s">
        <v>55</v>
      </c>
      <c r="G89" s="114" t="s">
        <v>193</v>
      </c>
      <c r="H89" s="114" t="s">
        <v>194</v>
      </c>
      <c r="I89" s="114" t="s">
        <v>195</v>
      </c>
      <c r="J89" s="114" t="s">
        <v>180</v>
      </c>
      <c r="K89" s="115" t="s">
        <v>196</v>
      </c>
      <c r="L89" s="112"/>
      <c r="M89" s="57" t="s">
        <v>21</v>
      </c>
      <c r="N89" s="58" t="s">
        <v>43</v>
      </c>
      <c r="O89" s="58" t="s">
        <v>197</v>
      </c>
      <c r="P89" s="58" t="s">
        <v>198</v>
      </c>
      <c r="Q89" s="58" t="s">
        <v>199</v>
      </c>
      <c r="R89" s="58" t="s">
        <v>200</v>
      </c>
      <c r="S89" s="58" t="s">
        <v>201</v>
      </c>
      <c r="T89" s="59" t="s">
        <v>202</v>
      </c>
    </row>
    <row r="90" spans="2:65" s="1" customFormat="1" ht="22.9" customHeight="1" x14ac:dyDescent="0.25">
      <c r="B90" s="33"/>
      <c r="C90" s="62" t="s">
        <v>203</v>
      </c>
      <c r="J90" s="116">
        <f>BK90</f>
        <v>998837.2</v>
      </c>
      <c r="L90" s="33"/>
      <c r="M90" s="60"/>
      <c r="N90" s="51"/>
      <c r="O90" s="51"/>
      <c r="P90" s="117">
        <f>P91+P109+P112+P147+P153</f>
        <v>0</v>
      </c>
      <c r="Q90" s="51"/>
      <c r="R90" s="117">
        <f>R91+R109+R112+R147+R153</f>
        <v>0</v>
      </c>
      <c r="S90" s="51"/>
      <c r="T90" s="118">
        <f>T91+T109+T112+T147+T153</f>
        <v>0</v>
      </c>
      <c r="AT90" s="18" t="s">
        <v>72</v>
      </c>
      <c r="AU90" s="18" t="s">
        <v>181</v>
      </c>
      <c r="BK90" s="119">
        <f>BK91+BK109+BK112+BK147+BK153</f>
        <v>998837.2</v>
      </c>
    </row>
    <row r="91" spans="2:65" s="11" customFormat="1" ht="25.9" customHeight="1" x14ac:dyDescent="0.2">
      <c r="B91" s="120"/>
      <c r="D91" s="121" t="s">
        <v>72</v>
      </c>
      <c r="E91" s="122" t="s">
        <v>80</v>
      </c>
      <c r="F91" s="122" t="s">
        <v>898</v>
      </c>
      <c r="I91" s="123"/>
      <c r="J91" s="124">
        <f>BK91</f>
        <v>144134.20000000001</v>
      </c>
      <c r="L91" s="120"/>
      <c r="M91" s="125"/>
      <c r="P91" s="126">
        <f>SUM(P92:P108)</f>
        <v>0</v>
      </c>
      <c r="R91" s="126">
        <f>SUM(R92:R108)</f>
        <v>0</v>
      </c>
      <c r="T91" s="127">
        <f>SUM(T92:T108)</f>
        <v>0</v>
      </c>
      <c r="AR91" s="121" t="s">
        <v>80</v>
      </c>
      <c r="AT91" s="128" t="s">
        <v>72</v>
      </c>
      <c r="AU91" s="128" t="s">
        <v>73</v>
      </c>
      <c r="AY91" s="121" t="s">
        <v>206</v>
      </c>
      <c r="BK91" s="129">
        <f>SUM(BK92:BK108)</f>
        <v>144134.20000000001</v>
      </c>
    </row>
    <row r="92" spans="2:65" s="1" customFormat="1" ht="16.5" customHeight="1" x14ac:dyDescent="0.2">
      <c r="B92" s="33"/>
      <c r="C92" s="132" t="s">
        <v>80</v>
      </c>
      <c r="D92" s="132" t="s">
        <v>208</v>
      </c>
      <c r="E92" s="133" t="s">
        <v>2652</v>
      </c>
      <c r="F92" s="134" t="s">
        <v>2653</v>
      </c>
      <c r="G92" s="135" t="s">
        <v>211</v>
      </c>
      <c r="H92" s="136">
        <v>120</v>
      </c>
      <c r="I92" s="137">
        <v>8.8000000000000007</v>
      </c>
      <c r="J92" s="138">
        <f>ROUND(I92*H92,2)</f>
        <v>1056</v>
      </c>
      <c r="K92" s="134" t="s">
        <v>901</v>
      </c>
      <c r="L92" s="33"/>
      <c r="M92" s="139" t="s">
        <v>21</v>
      </c>
      <c r="N92" s="140" t="s">
        <v>44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213</v>
      </c>
      <c r="AT92" s="143" t="s">
        <v>208</v>
      </c>
      <c r="AU92" s="143" t="s">
        <v>80</v>
      </c>
      <c r="AY92" s="18" t="s">
        <v>206</v>
      </c>
      <c r="BE92" s="144">
        <f>IF(N92="základní",J92,0)</f>
        <v>1056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80</v>
      </c>
      <c r="BK92" s="144">
        <f>ROUND(I92*H92,2)</f>
        <v>1056</v>
      </c>
      <c r="BL92" s="18" t="s">
        <v>213</v>
      </c>
      <c r="BM92" s="143" t="s">
        <v>82</v>
      </c>
    </row>
    <row r="93" spans="2:65" s="1" customFormat="1" ht="19.5" x14ac:dyDescent="0.2">
      <c r="B93" s="33"/>
      <c r="D93" s="149" t="s">
        <v>217</v>
      </c>
      <c r="F93" s="150" t="s">
        <v>2654</v>
      </c>
      <c r="I93" s="147"/>
      <c r="L93" s="33"/>
      <c r="M93" s="148"/>
      <c r="T93" s="54"/>
      <c r="AT93" s="18" t="s">
        <v>217</v>
      </c>
      <c r="AU93" s="18" t="s">
        <v>80</v>
      </c>
    </row>
    <row r="94" spans="2:65" s="1" customFormat="1" ht="16.5" customHeight="1" x14ac:dyDescent="0.2">
      <c r="B94" s="33"/>
      <c r="C94" s="132" t="s">
        <v>82</v>
      </c>
      <c r="D94" s="132" t="s">
        <v>208</v>
      </c>
      <c r="E94" s="133" t="s">
        <v>2655</v>
      </c>
      <c r="F94" s="134" t="s">
        <v>2656</v>
      </c>
      <c r="G94" s="135" t="s">
        <v>211</v>
      </c>
      <c r="H94" s="136">
        <v>96</v>
      </c>
      <c r="I94" s="137">
        <v>318</v>
      </c>
      <c r="J94" s="138">
        <f>ROUND(I94*H94,2)</f>
        <v>30528</v>
      </c>
      <c r="K94" s="134" t="s">
        <v>901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213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30528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30528</v>
      </c>
      <c r="BL94" s="18" t="s">
        <v>213</v>
      </c>
      <c r="BM94" s="143" t="s">
        <v>213</v>
      </c>
    </row>
    <row r="95" spans="2:65" s="1" customFormat="1" ht="39" x14ac:dyDescent="0.2">
      <c r="B95" s="33"/>
      <c r="D95" s="149" t="s">
        <v>217</v>
      </c>
      <c r="F95" s="150" t="s">
        <v>2657</v>
      </c>
      <c r="I95" s="147"/>
      <c r="L95" s="33"/>
      <c r="M95" s="148"/>
      <c r="T95" s="54"/>
      <c r="AT95" s="18" t="s">
        <v>217</v>
      </c>
      <c r="AU95" s="18" t="s">
        <v>80</v>
      </c>
    </row>
    <row r="96" spans="2:65" s="1" customFormat="1" ht="16.5" customHeight="1" x14ac:dyDescent="0.2">
      <c r="B96" s="33"/>
      <c r="C96" s="132" t="s">
        <v>244</v>
      </c>
      <c r="D96" s="132" t="s">
        <v>208</v>
      </c>
      <c r="E96" s="133" t="s">
        <v>2658</v>
      </c>
      <c r="F96" s="134" t="s">
        <v>2659</v>
      </c>
      <c r="G96" s="135" t="s">
        <v>211</v>
      </c>
      <c r="H96" s="136">
        <v>24</v>
      </c>
      <c r="I96" s="137">
        <v>837.7</v>
      </c>
      <c r="J96" s="138">
        <f>ROUND(I96*H96,2)</f>
        <v>20104.8</v>
      </c>
      <c r="K96" s="134" t="s">
        <v>901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213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20104.8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20104.8</v>
      </c>
      <c r="BL96" s="18" t="s">
        <v>213</v>
      </c>
      <c r="BM96" s="143" t="s">
        <v>268</v>
      </c>
    </row>
    <row r="97" spans="2:65" s="1" customFormat="1" ht="19.5" x14ac:dyDescent="0.2">
      <c r="B97" s="33"/>
      <c r="D97" s="149" t="s">
        <v>217</v>
      </c>
      <c r="F97" s="150" t="s">
        <v>2660</v>
      </c>
      <c r="I97" s="147"/>
      <c r="L97" s="33"/>
      <c r="M97" s="148"/>
      <c r="T97" s="54"/>
      <c r="AT97" s="18" t="s">
        <v>217</v>
      </c>
      <c r="AU97" s="18" t="s">
        <v>80</v>
      </c>
    </row>
    <row r="98" spans="2:65" s="1" customFormat="1" ht="16.5" customHeight="1" x14ac:dyDescent="0.2">
      <c r="B98" s="33"/>
      <c r="C98" s="132" t="s">
        <v>213</v>
      </c>
      <c r="D98" s="132" t="s">
        <v>208</v>
      </c>
      <c r="E98" s="133" t="s">
        <v>2661</v>
      </c>
      <c r="F98" s="134" t="s">
        <v>2662</v>
      </c>
      <c r="G98" s="135" t="s">
        <v>211</v>
      </c>
      <c r="H98" s="136">
        <v>120</v>
      </c>
      <c r="I98" s="137">
        <v>103.4</v>
      </c>
      <c r="J98" s="138">
        <f>ROUND(I98*H98,2)</f>
        <v>12408</v>
      </c>
      <c r="K98" s="134" t="s">
        <v>901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12408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12408</v>
      </c>
      <c r="BL98" s="18" t="s">
        <v>213</v>
      </c>
      <c r="BM98" s="143" t="s">
        <v>289</v>
      </c>
    </row>
    <row r="99" spans="2:65" s="1" customFormat="1" ht="19.5" x14ac:dyDescent="0.2">
      <c r="B99" s="33"/>
      <c r="D99" s="149" t="s">
        <v>217</v>
      </c>
      <c r="F99" s="150" t="s">
        <v>2663</v>
      </c>
      <c r="I99" s="147"/>
      <c r="L99" s="33"/>
      <c r="M99" s="148"/>
      <c r="T99" s="54"/>
      <c r="AT99" s="18" t="s">
        <v>217</v>
      </c>
      <c r="AU99" s="18" t="s">
        <v>80</v>
      </c>
    </row>
    <row r="100" spans="2:65" s="1" customFormat="1" ht="16.5" customHeight="1" x14ac:dyDescent="0.2">
      <c r="B100" s="33"/>
      <c r="C100" s="132" t="s">
        <v>257</v>
      </c>
      <c r="D100" s="132" t="s">
        <v>208</v>
      </c>
      <c r="E100" s="133" t="s">
        <v>2664</v>
      </c>
      <c r="F100" s="134" t="s">
        <v>2665</v>
      </c>
      <c r="G100" s="135" t="s">
        <v>211</v>
      </c>
      <c r="H100" s="136">
        <v>87</v>
      </c>
      <c r="I100" s="137">
        <v>52</v>
      </c>
      <c r="J100" s="138">
        <f>ROUND(I100*H100,2)</f>
        <v>4524</v>
      </c>
      <c r="K100" s="134" t="s">
        <v>901</v>
      </c>
      <c r="L100" s="33"/>
      <c r="M100" s="139" t="s">
        <v>21</v>
      </c>
      <c r="N100" s="140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>IF(N100="základní",J100,0)</f>
        <v>4524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4524</v>
      </c>
      <c r="BL100" s="18" t="s">
        <v>213</v>
      </c>
      <c r="BM100" s="143" t="s">
        <v>304</v>
      </c>
    </row>
    <row r="101" spans="2:65" s="1" customFormat="1" ht="19.5" x14ac:dyDescent="0.2">
      <c r="B101" s="33"/>
      <c r="D101" s="149" t="s">
        <v>217</v>
      </c>
      <c r="F101" s="150" t="s">
        <v>2666</v>
      </c>
      <c r="I101" s="147"/>
      <c r="L101" s="33"/>
      <c r="M101" s="148"/>
      <c r="T101" s="54"/>
      <c r="AT101" s="18" t="s">
        <v>217</v>
      </c>
      <c r="AU101" s="18" t="s">
        <v>80</v>
      </c>
    </row>
    <row r="102" spans="2:65" s="1" customFormat="1" ht="16.5" customHeight="1" x14ac:dyDescent="0.2">
      <c r="B102" s="33"/>
      <c r="C102" s="132" t="s">
        <v>268</v>
      </c>
      <c r="D102" s="132" t="s">
        <v>208</v>
      </c>
      <c r="E102" s="133" t="s">
        <v>2667</v>
      </c>
      <c r="F102" s="134" t="s">
        <v>2668</v>
      </c>
      <c r="G102" s="135" t="s">
        <v>211</v>
      </c>
      <c r="H102" s="136">
        <v>33</v>
      </c>
      <c r="I102" s="137">
        <v>99</v>
      </c>
      <c r="J102" s="138">
        <f>ROUND(I102*H102,2)</f>
        <v>3267</v>
      </c>
      <c r="K102" s="134" t="s">
        <v>901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>IF(N102="základní",J102,0)</f>
        <v>3267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3267</v>
      </c>
      <c r="BL102" s="18" t="s">
        <v>213</v>
      </c>
      <c r="BM102" s="143" t="s">
        <v>8</v>
      </c>
    </row>
    <row r="103" spans="2:65" s="1" customFormat="1" ht="19.5" x14ac:dyDescent="0.2">
      <c r="B103" s="33"/>
      <c r="D103" s="149" t="s">
        <v>217</v>
      </c>
      <c r="F103" s="150" t="s">
        <v>2666</v>
      </c>
      <c r="I103" s="147"/>
      <c r="L103" s="33"/>
      <c r="M103" s="148"/>
      <c r="T103" s="54"/>
      <c r="AT103" s="18" t="s">
        <v>217</v>
      </c>
      <c r="AU103" s="18" t="s">
        <v>80</v>
      </c>
    </row>
    <row r="104" spans="2:65" s="1" customFormat="1" ht="16.5" customHeight="1" x14ac:dyDescent="0.2">
      <c r="B104" s="33"/>
      <c r="C104" s="132" t="s">
        <v>275</v>
      </c>
      <c r="D104" s="132" t="s">
        <v>208</v>
      </c>
      <c r="E104" s="133" t="s">
        <v>2669</v>
      </c>
      <c r="F104" s="134" t="s">
        <v>2670</v>
      </c>
      <c r="G104" s="135" t="s">
        <v>211</v>
      </c>
      <c r="H104" s="136">
        <v>120</v>
      </c>
      <c r="I104" s="137">
        <v>145.5</v>
      </c>
      <c r="J104" s="138">
        <f>ROUND(I104*H104,2)</f>
        <v>17460</v>
      </c>
      <c r="K104" s="134" t="s">
        <v>901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17460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17460</v>
      </c>
      <c r="BL104" s="18" t="s">
        <v>213</v>
      </c>
      <c r="BM104" s="143" t="s">
        <v>332</v>
      </c>
    </row>
    <row r="105" spans="2:65" s="1" customFormat="1" ht="29.25" x14ac:dyDescent="0.2">
      <c r="B105" s="33"/>
      <c r="D105" s="149" t="s">
        <v>217</v>
      </c>
      <c r="F105" s="150" t="s">
        <v>2671</v>
      </c>
      <c r="I105" s="147"/>
      <c r="L105" s="33"/>
      <c r="M105" s="148"/>
      <c r="T105" s="54"/>
      <c r="AT105" s="18" t="s">
        <v>217</v>
      </c>
      <c r="AU105" s="18" t="s">
        <v>80</v>
      </c>
    </row>
    <row r="106" spans="2:65" s="1" customFormat="1" ht="16.5" customHeight="1" x14ac:dyDescent="0.2">
      <c r="B106" s="33"/>
      <c r="C106" s="132" t="s">
        <v>289</v>
      </c>
      <c r="D106" s="132" t="s">
        <v>208</v>
      </c>
      <c r="E106" s="133" t="s">
        <v>2672</v>
      </c>
      <c r="F106" s="134" t="s">
        <v>2673</v>
      </c>
      <c r="G106" s="135" t="s">
        <v>327</v>
      </c>
      <c r="H106" s="136">
        <v>63</v>
      </c>
      <c r="I106" s="137">
        <v>330</v>
      </c>
      <c r="J106" s="138">
        <f>ROUND(I106*H106,2)</f>
        <v>20790</v>
      </c>
      <c r="K106" s="134" t="s">
        <v>901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20790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20790</v>
      </c>
      <c r="BL106" s="18" t="s">
        <v>213</v>
      </c>
      <c r="BM106" s="143" t="s">
        <v>350</v>
      </c>
    </row>
    <row r="107" spans="2:65" s="1" customFormat="1" ht="16.5" customHeight="1" x14ac:dyDescent="0.2">
      <c r="B107" s="33"/>
      <c r="C107" s="132" t="s">
        <v>295</v>
      </c>
      <c r="D107" s="132" t="s">
        <v>208</v>
      </c>
      <c r="E107" s="133" t="s">
        <v>2674</v>
      </c>
      <c r="F107" s="134" t="s">
        <v>2675</v>
      </c>
      <c r="G107" s="135" t="s">
        <v>327</v>
      </c>
      <c r="H107" s="136">
        <v>25</v>
      </c>
      <c r="I107" s="137">
        <v>504.4</v>
      </c>
      <c r="J107" s="138">
        <f>ROUND(I107*H107,2)</f>
        <v>12610</v>
      </c>
      <c r="K107" s="134" t="s">
        <v>901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12610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12610</v>
      </c>
      <c r="BL107" s="18" t="s">
        <v>213</v>
      </c>
      <c r="BM107" s="143" t="s">
        <v>365</v>
      </c>
    </row>
    <row r="108" spans="2:65" s="1" customFormat="1" ht="16.5" customHeight="1" x14ac:dyDescent="0.2">
      <c r="B108" s="33"/>
      <c r="C108" s="132" t="s">
        <v>304</v>
      </c>
      <c r="D108" s="132" t="s">
        <v>208</v>
      </c>
      <c r="E108" s="133" t="s">
        <v>2676</v>
      </c>
      <c r="F108" s="134" t="s">
        <v>2677</v>
      </c>
      <c r="G108" s="135" t="s">
        <v>327</v>
      </c>
      <c r="H108" s="136">
        <v>38</v>
      </c>
      <c r="I108" s="137">
        <v>562.79999999999995</v>
      </c>
      <c r="J108" s="138">
        <f>ROUND(I108*H108,2)</f>
        <v>21386.400000000001</v>
      </c>
      <c r="K108" s="134" t="s">
        <v>901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21386.400000000001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21386.400000000001</v>
      </c>
      <c r="BL108" s="18" t="s">
        <v>213</v>
      </c>
      <c r="BM108" s="143" t="s">
        <v>382</v>
      </c>
    </row>
    <row r="109" spans="2:65" s="11" customFormat="1" ht="25.9" customHeight="1" x14ac:dyDescent="0.2">
      <c r="B109" s="120"/>
      <c r="D109" s="121" t="s">
        <v>72</v>
      </c>
      <c r="E109" s="122" t="s">
        <v>2678</v>
      </c>
      <c r="F109" s="122" t="s">
        <v>2679</v>
      </c>
      <c r="I109" s="123"/>
      <c r="J109" s="124">
        <f>BK109</f>
        <v>17953.2</v>
      </c>
      <c r="L109" s="120"/>
      <c r="M109" s="125"/>
      <c r="P109" s="126">
        <f>SUM(P110:P111)</f>
        <v>0</v>
      </c>
      <c r="R109" s="126">
        <f>SUM(R110:R111)</f>
        <v>0</v>
      </c>
      <c r="T109" s="127">
        <f>SUM(T110:T111)</f>
        <v>0</v>
      </c>
      <c r="AR109" s="121" t="s">
        <v>82</v>
      </c>
      <c r="AT109" s="128" t="s">
        <v>72</v>
      </c>
      <c r="AU109" s="128" t="s">
        <v>73</v>
      </c>
      <c r="AY109" s="121" t="s">
        <v>206</v>
      </c>
      <c r="BK109" s="129">
        <f>SUM(BK110:BK111)</f>
        <v>17953.2</v>
      </c>
    </row>
    <row r="110" spans="2:65" s="1" customFormat="1" ht="16.5" customHeight="1" x14ac:dyDescent="0.2">
      <c r="B110" s="33"/>
      <c r="C110" s="132" t="s">
        <v>313</v>
      </c>
      <c r="D110" s="132" t="s">
        <v>208</v>
      </c>
      <c r="E110" s="133" t="s">
        <v>2680</v>
      </c>
      <c r="F110" s="134" t="s">
        <v>2681</v>
      </c>
      <c r="G110" s="135" t="s">
        <v>375</v>
      </c>
      <c r="H110" s="136">
        <v>6</v>
      </c>
      <c r="I110" s="137">
        <v>367.2</v>
      </c>
      <c r="J110" s="138">
        <f>ROUND(I110*H110,2)</f>
        <v>2203.1999999999998</v>
      </c>
      <c r="K110" s="134" t="s">
        <v>901</v>
      </c>
      <c r="L110" s="33"/>
      <c r="M110" s="139" t="s">
        <v>21</v>
      </c>
      <c r="N110" s="140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350</v>
      </c>
      <c r="AT110" s="143" t="s">
        <v>208</v>
      </c>
      <c r="AU110" s="143" t="s">
        <v>80</v>
      </c>
      <c r="AY110" s="18" t="s">
        <v>206</v>
      </c>
      <c r="BE110" s="144">
        <f>IF(N110="základní",J110,0)</f>
        <v>2203.1999999999998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2203.1999999999998</v>
      </c>
      <c r="BL110" s="18" t="s">
        <v>350</v>
      </c>
      <c r="BM110" s="143" t="s">
        <v>400</v>
      </c>
    </row>
    <row r="111" spans="2:65" s="1" customFormat="1" ht="16.5" customHeight="1" x14ac:dyDescent="0.2">
      <c r="B111" s="33"/>
      <c r="C111" s="132" t="s">
        <v>8</v>
      </c>
      <c r="D111" s="132" t="s">
        <v>208</v>
      </c>
      <c r="E111" s="133" t="s">
        <v>2682</v>
      </c>
      <c r="F111" s="134" t="s">
        <v>2683</v>
      </c>
      <c r="G111" s="135" t="s">
        <v>2684</v>
      </c>
      <c r="H111" s="136">
        <v>1</v>
      </c>
      <c r="I111" s="137">
        <v>15750</v>
      </c>
      <c r="J111" s="138">
        <f>ROUND(I111*H111,2)</f>
        <v>15750</v>
      </c>
      <c r="K111" s="134" t="s">
        <v>967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350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15750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15750</v>
      </c>
      <c r="BL111" s="18" t="s">
        <v>350</v>
      </c>
      <c r="BM111" s="143" t="s">
        <v>415</v>
      </c>
    </row>
    <row r="112" spans="2:65" s="11" customFormat="1" ht="25.9" customHeight="1" x14ac:dyDescent="0.2">
      <c r="B112" s="120"/>
      <c r="D112" s="121" t="s">
        <v>72</v>
      </c>
      <c r="E112" s="122" t="s">
        <v>2685</v>
      </c>
      <c r="F112" s="122" t="s">
        <v>2686</v>
      </c>
      <c r="I112" s="123"/>
      <c r="J112" s="124">
        <f>BK112</f>
        <v>736758.89999999991</v>
      </c>
      <c r="L112" s="120"/>
      <c r="M112" s="125"/>
      <c r="P112" s="126">
        <f>SUM(P113:P146)</f>
        <v>0</v>
      </c>
      <c r="R112" s="126">
        <f>SUM(R113:R146)</f>
        <v>0</v>
      </c>
      <c r="T112" s="127">
        <f>SUM(T113:T146)</f>
        <v>0</v>
      </c>
      <c r="AR112" s="121" t="s">
        <v>82</v>
      </c>
      <c r="AT112" s="128" t="s">
        <v>72</v>
      </c>
      <c r="AU112" s="128" t="s">
        <v>73</v>
      </c>
      <c r="AY112" s="121" t="s">
        <v>206</v>
      </c>
      <c r="BK112" s="129">
        <f>SUM(BK113:BK146)</f>
        <v>736758.89999999991</v>
      </c>
    </row>
    <row r="113" spans="2:65" s="1" customFormat="1" ht="16.5" customHeight="1" x14ac:dyDescent="0.2">
      <c r="B113" s="33"/>
      <c r="C113" s="132" t="s">
        <v>324</v>
      </c>
      <c r="D113" s="132" t="s">
        <v>208</v>
      </c>
      <c r="E113" s="133" t="s">
        <v>2687</v>
      </c>
      <c r="F113" s="134" t="s">
        <v>2688</v>
      </c>
      <c r="G113" s="135" t="s">
        <v>840</v>
      </c>
      <c r="H113" s="136">
        <v>10</v>
      </c>
      <c r="I113" s="137">
        <v>688.5</v>
      </c>
      <c r="J113" s="138">
        <f>ROUND(I113*H113,2)</f>
        <v>6885</v>
      </c>
      <c r="K113" s="134" t="s">
        <v>967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350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6885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6885</v>
      </c>
      <c r="BL113" s="18" t="s">
        <v>350</v>
      </c>
      <c r="BM113" s="143" t="s">
        <v>429</v>
      </c>
    </row>
    <row r="114" spans="2:65" s="1" customFormat="1" ht="16.5" customHeight="1" x14ac:dyDescent="0.2">
      <c r="B114" s="33"/>
      <c r="C114" s="132" t="s">
        <v>332</v>
      </c>
      <c r="D114" s="132" t="s">
        <v>208</v>
      </c>
      <c r="E114" s="133" t="s">
        <v>2689</v>
      </c>
      <c r="F114" s="134" t="s">
        <v>2690</v>
      </c>
      <c r="G114" s="135" t="s">
        <v>840</v>
      </c>
      <c r="H114" s="136">
        <v>36</v>
      </c>
      <c r="I114" s="137">
        <v>1215</v>
      </c>
      <c r="J114" s="138">
        <f>ROUND(I114*H114,2)</f>
        <v>43740</v>
      </c>
      <c r="K114" s="134" t="s">
        <v>967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350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43740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43740</v>
      </c>
      <c r="BL114" s="18" t="s">
        <v>350</v>
      </c>
      <c r="BM114" s="143" t="s">
        <v>444</v>
      </c>
    </row>
    <row r="115" spans="2:65" s="1" customFormat="1" ht="16.5" customHeight="1" x14ac:dyDescent="0.2">
      <c r="B115" s="33"/>
      <c r="C115" s="132" t="s">
        <v>342</v>
      </c>
      <c r="D115" s="132" t="s">
        <v>208</v>
      </c>
      <c r="E115" s="133" t="s">
        <v>2691</v>
      </c>
      <c r="F115" s="134" t="s">
        <v>2692</v>
      </c>
      <c r="G115" s="135" t="s">
        <v>375</v>
      </c>
      <c r="H115" s="136">
        <v>26</v>
      </c>
      <c r="I115" s="137">
        <v>551.70000000000005</v>
      </c>
      <c r="J115" s="138">
        <f>ROUND(I115*H115,2)</f>
        <v>14344.2</v>
      </c>
      <c r="K115" s="134" t="s">
        <v>901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350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14344.2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14344.2</v>
      </c>
      <c r="BL115" s="18" t="s">
        <v>350</v>
      </c>
      <c r="BM115" s="143" t="s">
        <v>462</v>
      </c>
    </row>
    <row r="116" spans="2:65" s="1" customFormat="1" ht="19.5" x14ac:dyDescent="0.2">
      <c r="B116" s="33"/>
      <c r="D116" s="149" t="s">
        <v>217</v>
      </c>
      <c r="F116" s="150" t="s">
        <v>2693</v>
      </c>
      <c r="I116" s="147"/>
      <c r="L116" s="33"/>
      <c r="M116" s="148"/>
      <c r="T116" s="54"/>
      <c r="AT116" s="18" t="s">
        <v>217</v>
      </c>
      <c r="AU116" s="18" t="s">
        <v>80</v>
      </c>
    </row>
    <row r="117" spans="2:65" s="1" customFormat="1" ht="16.5" customHeight="1" x14ac:dyDescent="0.2">
      <c r="B117" s="33"/>
      <c r="C117" s="132" t="s">
        <v>350</v>
      </c>
      <c r="D117" s="132" t="s">
        <v>208</v>
      </c>
      <c r="E117" s="133" t="s">
        <v>2694</v>
      </c>
      <c r="F117" s="134" t="s">
        <v>2695</v>
      </c>
      <c r="G117" s="135" t="s">
        <v>375</v>
      </c>
      <c r="H117" s="136">
        <v>106</v>
      </c>
      <c r="I117" s="137">
        <v>1043.0999999999999</v>
      </c>
      <c r="J117" s="138">
        <f>ROUND(I117*H117,2)</f>
        <v>110568.6</v>
      </c>
      <c r="K117" s="134" t="s">
        <v>901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350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110568.6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110568.6</v>
      </c>
      <c r="BL117" s="18" t="s">
        <v>350</v>
      </c>
      <c r="BM117" s="143" t="s">
        <v>643</v>
      </c>
    </row>
    <row r="118" spans="2:65" s="1" customFormat="1" ht="19.5" x14ac:dyDescent="0.2">
      <c r="B118" s="33"/>
      <c r="D118" s="149" t="s">
        <v>217</v>
      </c>
      <c r="F118" s="150" t="s">
        <v>2693</v>
      </c>
      <c r="I118" s="147"/>
      <c r="L118" s="33"/>
      <c r="M118" s="148"/>
      <c r="T118" s="54"/>
      <c r="AT118" s="18" t="s">
        <v>217</v>
      </c>
      <c r="AU118" s="18" t="s">
        <v>80</v>
      </c>
    </row>
    <row r="119" spans="2:65" s="1" customFormat="1" ht="16.5" customHeight="1" x14ac:dyDescent="0.2">
      <c r="B119" s="33"/>
      <c r="C119" s="132" t="s">
        <v>359</v>
      </c>
      <c r="D119" s="132" t="s">
        <v>208</v>
      </c>
      <c r="E119" s="133" t="s">
        <v>2696</v>
      </c>
      <c r="F119" s="134" t="s">
        <v>2697</v>
      </c>
      <c r="G119" s="135" t="s">
        <v>840</v>
      </c>
      <c r="H119" s="136">
        <v>5</v>
      </c>
      <c r="I119" s="137">
        <v>1319.4</v>
      </c>
      <c r="J119" s="138">
        <f t="shared" ref="J119:J146" si="0">ROUND(I119*H119,2)</f>
        <v>6597</v>
      </c>
      <c r="K119" s="134" t="s">
        <v>967</v>
      </c>
      <c r="L119" s="33"/>
      <c r="M119" s="139" t="s">
        <v>21</v>
      </c>
      <c r="N119" s="140" t="s">
        <v>44</v>
      </c>
      <c r="P119" s="141">
        <f t="shared" ref="P119:P146" si="1">O119*H119</f>
        <v>0</v>
      </c>
      <c r="Q119" s="141">
        <v>0</v>
      </c>
      <c r="R119" s="141">
        <f t="shared" ref="R119:R146" si="2">Q119*H119</f>
        <v>0</v>
      </c>
      <c r="S119" s="141">
        <v>0</v>
      </c>
      <c r="T119" s="142">
        <f t="shared" ref="T119:T146" si="3">S119*H119</f>
        <v>0</v>
      </c>
      <c r="AR119" s="143" t="s">
        <v>350</v>
      </c>
      <c r="AT119" s="143" t="s">
        <v>208</v>
      </c>
      <c r="AU119" s="143" t="s">
        <v>80</v>
      </c>
      <c r="AY119" s="18" t="s">
        <v>206</v>
      </c>
      <c r="BE119" s="144">
        <f t="shared" ref="BE119:BE146" si="4">IF(N119="základní",J119,0)</f>
        <v>6597</v>
      </c>
      <c r="BF119" s="144">
        <f t="shared" ref="BF119:BF146" si="5">IF(N119="snížená",J119,0)</f>
        <v>0</v>
      </c>
      <c r="BG119" s="144">
        <f t="shared" ref="BG119:BG146" si="6">IF(N119="zákl. přenesená",J119,0)</f>
        <v>0</v>
      </c>
      <c r="BH119" s="144">
        <f t="shared" ref="BH119:BH146" si="7">IF(N119="sníž. přenesená",J119,0)</f>
        <v>0</v>
      </c>
      <c r="BI119" s="144">
        <f t="shared" ref="BI119:BI146" si="8">IF(N119="nulová",J119,0)</f>
        <v>0</v>
      </c>
      <c r="BJ119" s="18" t="s">
        <v>80</v>
      </c>
      <c r="BK119" s="144">
        <f t="shared" ref="BK119:BK146" si="9">ROUND(I119*H119,2)</f>
        <v>6597</v>
      </c>
      <c r="BL119" s="18" t="s">
        <v>350</v>
      </c>
      <c r="BM119" s="143" t="s">
        <v>663</v>
      </c>
    </row>
    <row r="120" spans="2:65" s="1" customFormat="1" ht="16.5" customHeight="1" x14ac:dyDescent="0.2">
      <c r="B120" s="33"/>
      <c r="C120" s="132" t="s">
        <v>365</v>
      </c>
      <c r="D120" s="132" t="s">
        <v>208</v>
      </c>
      <c r="E120" s="133" t="s">
        <v>2698</v>
      </c>
      <c r="F120" s="134" t="s">
        <v>2699</v>
      </c>
      <c r="G120" s="135" t="s">
        <v>723</v>
      </c>
      <c r="H120" s="136">
        <v>4</v>
      </c>
      <c r="I120" s="137">
        <v>1111.5</v>
      </c>
      <c r="J120" s="138">
        <f t="shared" si="0"/>
        <v>4446</v>
      </c>
      <c r="K120" s="134" t="s">
        <v>901</v>
      </c>
      <c r="L120" s="33"/>
      <c r="M120" s="139" t="s">
        <v>21</v>
      </c>
      <c r="N120" s="140" t="s">
        <v>44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350</v>
      </c>
      <c r="AT120" s="143" t="s">
        <v>208</v>
      </c>
      <c r="AU120" s="143" t="s">
        <v>80</v>
      </c>
      <c r="AY120" s="18" t="s">
        <v>206</v>
      </c>
      <c r="BE120" s="144">
        <f t="shared" si="4"/>
        <v>4446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8" t="s">
        <v>80</v>
      </c>
      <c r="BK120" s="144">
        <f t="shared" si="9"/>
        <v>4446</v>
      </c>
      <c r="BL120" s="18" t="s">
        <v>350</v>
      </c>
      <c r="BM120" s="143" t="s">
        <v>681</v>
      </c>
    </row>
    <row r="121" spans="2:65" s="1" customFormat="1" ht="24.2" customHeight="1" x14ac:dyDescent="0.2">
      <c r="B121" s="33"/>
      <c r="C121" s="132" t="s">
        <v>372</v>
      </c>
      <c r="D121" s="132" t="s">
        <v>208</v>
      </c>
      <c r="E121" s="133" t="s">
        <v>2700</v>
      </c>
      <c r="F121" s="134" t="s">
        <v>2701</v>
      </c>
      <c r="G121" s="135" t="s">
        <v>723</v>
      </c>
      <c r="H121" s="136">
        <v>4</v>
      </c>
      <c r="I121" s="137">
        <v>1338.3</v>
      </c>
      <c r="J121" s="138">
        <f t="shared" si="0"/>
        <v>5353.2</v>
      </c>
      <c r="K121" s="134" t="s">
        <v>901</v>
      </c>
      <c r="L121" s="33"/>
      <c r="M121" s="139" t="s">
        <v>21</v>
      </c>
      <c r="N121" s="140" t="s">
        <v>44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350</v>
      </c>
      <c r="AT121" s="143" t="s">
        <v>208</v>
      </c>
      <c r="AU121" s="143" t="s">
        <v>80</v>
      </c>
      <c r="AY121" s="18" t="s">
        <v>206</v>
      </c>
      <c r="BE121" s="144">
        <f t="shared" si="4"/>
        <v>5353.2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80</v>
      </c>
      <c r="BK121" s="144">
        <f t="shared" si="9"/>
        <v>5353.2</v>
      </c>
      <c r="BL121" s="18" t="s">
        <v>350</v>
      </c>
      <c r="BM121" s="143" t="s">
        <v>693</v>
      </c>
    </row>
    <row r="122" spans="2:65" s="1" customFormat="1" ht="16.5" customHeight="1" x14ac:dyDescent="0.2">
      <c r="B122" s="33"/>
      <c r="C122" s="132" t="s">
        <v>382</v>
      </c>
      <c r="D122" s="132" t="s">
        <v>208</v>
      </c>
      <c r="E122" s="133" t="s">
        <v>2702</v>
      </c>
      <c r="F122" s="134" t="s">
        <v>2703</v>
      </c>
      <c r="G122" s="135" t="s">
        <v>375</v>
      </c>
      <c r="H122" s="136">
        <v>6</v>
      </c>
      <c r="I122" s="137">
        <v>760.5</v>
      </c>
      <c r="J122" s="138">
        <f t="shared" si="0"/>
        <v>4563</v>
      </c>
      <c r="K122" s="134" t="s">
        <v>967</v>
      </c>
      <c r="L122" s="33"/>
      <c r="M122" s="139" t="s">
        <v>21</v>
      </c>
      <c r="N122" s="140" t="s">
        <v>44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350</v>
      </c>
      <c r="AT122" s="143" t="s">
        <v>208</v>
      </c>
      <c r="AU122" s="143" t="s">
        <v>80</v>
      </c>
      <c r="AY122" s="18" t="s">
        <v>206</v>
      </c>
      <c r="BE122" s="144">
        <f t="shared" si="4"/>
        <v>4563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80</v>
      </c>
      <c r="BK122" s="144">
        <f t="shared" si="9"/>
        <v>4563</v>
      </c>
      <c r="BL122" s="18" t="s">
        <v>350</v>
      </c>
      <c r="BM122" s="143" t="s">
        <v>706</v>
      </c>
    </row>
    <row r="123" spans="2:65" s="1" customFormat="1" ht="16.5" customHeight="1" x14ac:dyDescent="0.2">
      <c r="B123" s="33"/>
      <c r="C123" s="132" t="s">
        <v>7</v>
      </c>
      <c r="D123" s="132" t="s">
        <v>208</v>
      </c>
      <c r="E123" s="133" t="s">
        <v>2704</v>
      </c>
      <c r="F123" s="134" t="s">
        <v>2705</v>
      </c>
      <c r="G123" s="135" t="s">
        <v>375</v>
      </c>
      <c r="H123" s="136">
        <v>96</v>
      </c>
      <c r="I123" s="137">
        <v>1710.9</v>
      </c>
      <c r="J123" s="138">
        <f t="shared" si="0"/>
        <v>164246.39999999999</v>
      </c>
      <c r="K123" s="134" t="s">
        <v>967</v>
      </c>
      <c r="L123" s="33"/>
      <c r="M123" s="139" t="s">
        <v>21</v>
      </c>
      <c r="N123" s="140" t="s">
        <v>44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350</v>
      </c>
      <c r="AT123" s="143" t="s">
        <v>208</v>
      </c>
      <c r="AU123" s="143" t="s">
        <v>80</v>
      </c>
      <c r="AY123" s="18" t="s">
        <v>206</v>
      </c>
      <c r="BE123" s="144">
        <f t="shared" si="4"/>
        <v>164246.39999999999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80</v>
      </c>
      <c r="BK123" s="144">
        <f t="shared" si="9"/>
        <v>164246.39999999999</v>
      </c>
      <c r="BL123" s="18" t="s">
        <v>350</v>
      </c>
      <c r="BM123" s="143" t="s">
        <v>720</v>
      </c>
    </row>
    <row r="124" spans="2:65" s="1" customFormat="1" ht="16.5" customHeight="1" x14ac:dyDescent="0.2">
      <c r="B124" s="33"/>
      <c r="C124" s="132" t="s">
        <v>400</v>
      </c>
      <c r="D124" s="132" t="s">
        <v>208</v>
      </c>
      <c r="E124" s="133" t="s">
        <v>2706</v>
      </c>
      <c r="F124" s="134" t="s">
        <v>2707</v>
      </c>
      <c r="G124" s="135" t="s">
        <v>840</v>
      </c>
      <c r="H124" s="136">
        <v>2</v>
      </c>
      <c r="I124" s="137">
        <v>4438.8</v>
      </c>
      <c r="J124" s="138">
        <f t="shared" si="0"/>
        <v>8877.6</v>
      </c>
      <c r="K124" s="134" t="s">
        <v>967</v>
      </c>
      <c r="L124" s="33"/>
      <c r="M124" s="139" t="s">
        <v>21</v>
      </c>
      <c r="N124" s="140" t="s">
        <v>44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350</v>
      </c>
      <c r="AT124" s="143" t="s">
        <v>208</v>
      </c>
      <c r="AU124" s="143" t="s">
        <v>80</v>
      </c>
      <c r="AY124" s="18" t="s">
        <v>206</v>
      </c>
      <c r="BE124" s="144">
        <f t="shared" si="4"/>
        <v>8877.6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80</v>
      </c>
      <c r="BK124" s="144">
        <f t="shared" si="9"/>
        <v>8877.6</v>
      </c>
      <c r="BL124" s="18" t="s">
        <v>350</v>
      </c>
      <c r="BM124" s="143" t="s">
        <v>730</v>
      </c>
    </row>
    <row r="125" spans="2:65" s="1" customFormat="1" ht="16.5" customHeight="1" x14ac:dyDescent="0.2">
      <c r="B125" s="33"/>
      <c r="C125" s="132" t="s">
        <v>409</v>
      </c>
      <c r="D125" s="132" t="s">
        <v>208</v>
      </c>
      <c r="E125" s="133" t="s">
        <v>2708</v>
      </c>
      <c r="F125" s="134" t="s">
        <v>2709</v>
      </c>
      <c r="G125" s="135" t="s">
        <v>840</v>
      </c>
      <c r="H125" s="136">
        <v>2</v>
      </c>
      <c r="I125" s="137">
        <v>5769.9</v>
      </c>
      <c r="J125" s="138">
        <f t="shared" si="0"/>
        <v>11539.8</v>
      </c>
      <c r="K125" s="134" t="s">
        <v>967</v>
      </c>
      <c r="L125" s="33"/>
      <c r="M125" s="139" t="s">
        <v>21</v>
      </c>
      <c r="N125" s="140" t="s">
        <v>44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350</v>
      </c>
      <c r="AT125" s="143" t="s">
        <v>208</v>
      </c>
      <c r="AU125" s="143" t="s">
        <v>80</v>
      </c>
      <c r="AY125" s="18" t="s">
        <v>206</v>
      </c>
      <c r="BE125" s="144">
        <f t="shared" si="4"/>
        <v>11539.8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80</v>
      </c>
      <c r="BK125" s="144">
        <f t="shared" si="9"/>
        <v>11539.8</v>
      </c>
      <c r="BL125" s="18" t="s">
        <v>350</v>
      </c>
      <c r="BM125" s="143" t="s">
        <v>741</v>
      </c>
    </row>
    <row r="126" spans="2:65" s="1" customFormat="1" ht="16.5" customHeight="1" x14ac:dyDescent="0.2">
      <c r="B126" s="33"/>
      <c r="C126" s="132" t="s">
        <v>415</v>
      </c>
      <c r="D126" s="132" t="s">
        <v>208</v>
      </c>
      <c r="E126" s="133" t="s">
        <v>2710</v>
      </c>
      <c r="F126" s="134" t="s">
        <v>2711</v>
      </c>
      <c r="G126" s="135" t="s">
        <v>840</v>
      </c>
      <c r="H126" s="136">
        <v>2</v>
      </c>
      <c r="I126" s="137">
        <v>4013.1</v>
      </c>
      <c r="J126" s="138">
        <f t="shared" si="0"/>
        <v>8026.2</v>
      </c>
      <c r="K126" s="134" t="s">
        <v>967</v>
      </c>
      <c r="L126" s="33"/>
      <c r="M126" s="139" t="s">
        <v>21</v>
      </c>
      <c r="N126" s="140" t="s">
        <v>44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350</v>
      </c>
      <c r="AT126" s="143" t="s">
        <v>208</v>
      </c>
      <c r="AU126" s="143" t="s">
        <v>80</v>
      </c>
      <c r="AY126" s="18" t="s">
        <v>206</v>
      </c>
      <c r="BE126" s="144">
        <f t="shared" si="4"/>
        <v>8026.2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80</v>
      </c>
      <c r="BK126" s="144">
        <f t="shared" si="9"/>
        <v>8026.2</v>
      </c>
      <c r="BL126" s="18" t="s">
        <v>350</v>
      </c>
      <c r="BM126" s="143" t="s">
        <v>760</v>
      </c>
    </row>
    <row r="127" spans="2:65" s="1" customFormat="1" ht="16.5" customHeight="1" x14ac:dyDescent="0.2">
      <c r="B127" s="33"/>
      <c r="C127" s="132" t="s">
        <v>422</v>
      </c>
      <c r="D127" s="132" t="s">
        <v>208</v>
      </c>
      <c r="E127" s="133" t="s">
        <v>2712</v>
      </c>
      <c r="F127" s="134" t="s">
        <v>2713</v>
      </c>
      <c r="G127" s="135" t="s">
        <v>840</v>
      </c>
      <c r="H127" s="136">
        <v>6</v>
      </c>
      <c r="I127" s="137">
        <v>5656.5</v>
      </c>
      <c r="J127" s="138">
        <f t="shared" si="0"/>
        <v>33939</v>
      </c>
      <c r="K127" s="134" t="s">
        <v>967</v>
      </c>
      <c r="L127" s="33"/>
      <c r="M127" s="139" t="s">
        <v>21</v>
      </c>
      <c r="N127" s="140" t="s">
        <v>44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350</v>
      </c>
      <c r="AT127" s="143" t="s">
        <v>208</v>
      </c>
      <c r="AU127" s="143" t="s">
        <v>80</v>
      </c>
      <c r="AY127" s="18" t="s">
        <v>206</v>
      </c>
      <c r="BE127" s="144">
        <f t="shared" si="4"/>
        <v>33939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80</v>
      </c>
      <c r="BK127" s="144">
        <f t="shared" si="9"/>
        <v>33939</v>
      </c>
      <c r="BL127" s="18" t="s">
        <v>350</v>
      </c>
      <c r="BM127" s="143" t="s">
        <v>773</v>
      </c>
    </row>
    <row r="128" spans="2:65" s="1" customFormat="1" ht="16.5" customHeight="1" x14ac:dyDescent="0.2">
      <c r="B128" s="33"/>
      <c r="C128" s="132" t="s">
        <v>429</v>
      </c>
      <c r="D128" s="132" t="s">
        <v>208</v>
      </c>
      <c r="E128" s="133" t="s">
        <v>2714</v>
      </c>
      <c r="F128" s="134" t="s">
        <v>2715</v>
      </c>
      <c r="G128" s="135" t="s">
        <v>840</v>
      </c>
      <c r="H128" s="136">
        <v>2</v>
      </c>
      <c r="I128" s="137">
        <v>7316.1</v>
      </c>
      <c r="J128" s="138">
        <f t="shared" si="0"/>
        <v>14632.2</v>
      </c>
      <c r="K128" s="134" t="s">
        <v>967</v>
      </c>
      <c r="L128" s="33"/>
      <c r="M128" s="139" t="s">
        <v>21</v>
      </c>
      <c r="N128" s="140" t="s">
        <v>44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350</v>
      </c>
      <c r="AT128" s="143" t="s">
        <v>208</v>
      </c>
      <c r="AU128" s="143" t="s">
        <v>80</v>
      </c>
      <c r="AY128" s="18" t="s">
        <v>206</v>
      </c>
      <c r="BE128" s="144">
        <f t="shared" si="4"/>
        <v>14632.2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80</v>
      </c>
      <c r="BK128" s="144">
        <f t="shared" si="9"/>
        <v>14632.2</v>
      </c>
      <c r="BL128" s="18" t="s">
        <v>350</v>
      </c>
      <c r="BM128" s="143" t="s">
        <v>787</v>
      </c>
    </row>
    <row r="129" spans="2:65" s="1" customFormat="1" ht="16.5" customHeight="1" x14ac:dyDescent="0.2">
      <c r="B129" s="33"/>
      <c r="C129" s="132" t="s">
        <v>741</v>
      </c>
      <c r="D129" s="132" t="s">
        <v>208</v>
      </c>
      <c r="E129" s="133" t="s">
        <v>2716</v>
      </c>
      <c r="F129" s="134" t="s">
        <v>2717</v>
      </c>
      <c r="G129" s="135" t="s">
        <v>840</v>
      </c>
      <c r="H129" s="136">
        <v>2</v>
      </c>
      <c r="I129" s="137">
        <v>6907.5</v>
      </c>
      <c r="J129" s="138">
        <f t="shared" si="0"/>
        <v>13815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350</v>
      </c>
      <c r="AT129" s="143" t="s">
        <v>208</v>
      </c>
      <c r="AU129" s="143" t="s">
        <v>80</v>
      </c>
      <c r="AY129" s="18" t="s">
        <v>206</v>
      </c>
      <c r="BE129" s="144">
        <f t="shared" si="4"/>
        <v>13815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80</v>
      </c>
      <c r="BK129" s="144">
        <f t="shared" si="9"/>
        <v>13815</v>
      </c>
      <c r="BL129" s="18" t="s">
        <v>350</v>
      </c>
      <c r="BM129" s="143" t="s">
        <v>2718</v>
      </c>
    </row>
    <row r="130" spans="2:65" s="1" customFormat="1" ht="16.5" customHeight="1" x14ac:dyDescent="0.2">
      <c r="B130" s="33"/>
      <c r="C130" s="132" t="s">
        <v>747</v>
      </c>
      <c r="D130" s="132" t="s">
        <v>208</v>
      </c>
      <c r="E130" s="133" t="s">
        <v>2719</v>
      </c>
      <c r="F130" s="134" t="s">
        <v>2720</v>
      </c>
      <c r="G130" s="135" t="s">
        <v>840</v>
      </c>
      <c r="H130" s="136">
        <v>2</v>
      </c>
      <c r="I130" s="137">
        <v>11360.7</v>
      </c>
      <c r="J130" s="138">
        <f t="shared" si="0"/>
        <v>22721.4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350</v>
      </c>
      <c r="AT130" s="143" t="s">
        <v>208</v>
      </c>
      <c r="AU130" s="143" t="s">
        <v>80</v>
      </c>
      <c r="AY130" s="18" t="s">
        <v>206</v>
      </c>
      <c r="BE130" s="144">
        <f t="shared" si="4"/>
        <v>22721.4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22721.4</v>
      </c>
      <c r="BL130" s="18" t="s">
        <v>350</v>
      </c>
      <c r="BM130" s="143" t="s">
        <v>2721</v>
      </c>
    </row>
    <row r="131" spans="2:65" s="1" customFormat="1" ht="16.5" customHeight="1" x14ac:dyDescent="0.2">
      <c r="B131" s="33"/>
      <c r="C131" s="132" t="s">
        <v>760</v>
      </c>
      <c r="D131" s="132" t="s">
        <v>208</v>
      </c>
      <c r="E131" s="133" t="s">
        <v>2722</v>
      </c>
      <c r="F131" s="134" t="s">
        <v>2723</v>
      </c>
      <c r="G131" s="135" t="s">
        <v>840</v>
      </c>
      <c r="H131" s="136">
        <v>2</v>
      </c>
      <c r="I131" s="137">
        <v>11360.7</v>
      </c>
      <c r="J131" s="138">
        <f t="shared" si="0"/>
        <v>22721.4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350</v>
      </c>
      <c r="AT131" s="143" t="s">
        <v>208</v>
      </c>
      <c r="AU131" s="143" t="s">
        <v>80</v>
      </c>
      <c r="AY131" s="18" t="s">
        <v>206</v>
      </c>
      <c r="BE131" s="144">
        <f t="shared" si="4"/>
        <v>22721.4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22721.4</v>
      </c>
      <c r="BL131" s="18" t="s">
        <v>350</v>
      </c>
      <c r="BM131" s="143" t="s">
        <v>2724</v>
      </c>
    </row>
    <row r="132" spans="2:65" s="1" customFormat="1" ht="16.5" customHeight="1" x14ac:dyDescent="0.2">
      <c r="B132" s="33"/>
      <c r="C132" s="132" t="s">
        <v>436</v>
      </c>
      <c r="D132" s="132" t="s">
        <v>208</v>
      </c>
      <c r="E132" s="133" t="s">
        <v>2725</v>
      </c>
      <c r="F132" s="134" t="s">
        <v>2726</v>
      </c>
      <c r="G132" s="135" t="s">
        <v>840</v>
      </c>
      <c r="H132" s="136">
        <v>6</v>
      </c>
      <c r="I132" s="137">
        <v>2169</v>
      </c>
      <c r="J132" s="138">
        <f t="shared" si="0"/>
        <v>13014</v>
      </c>
      <c r="K132" s="134" t="s">
        <v>967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350</v>
      </c>
      <c r="AT132" s="143" t="s">
        <v>208</v>
      </c>
      <c r="AU132" s="143" t="s">
        <v>80</v>
      </c>
      <c r="AY132" s="18" t="s">
        <v>206</v>
      </c>
      <c r="BE132" s="144">
        <f t="shared" si="4"/>
        <v>13014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13014</v>
      </c>
      <c r="BL132" s="18" t="s">
        <v>350</v>
      </c>
      <c r="BM132" s="143" t="s">
        <v>799</v>
      </c>
    </row>
    <row r="133" spans="2:65" s="1" customFormat="1" ht="16.5" customHeight="1" x14ac:dyDescent="0.2">
      <c r="B133" s="33"/>
      <c r="C133" s="132" t="s">
        <v>444</v>
      </c>
      <c r="D133" s="132" t="s">
        <v>208</v>
      </c>
      <c r="E133" s="133" t="s">
        <v>2727</v>
      </c>
      <c r="F133" s="134" t="s">
        <v>2728</v>
      </c>
      <c r="G133" s="135" t="s">
        <v>840</v>
      </c>
      <c r="H133" s="136">
        <v>32</v>
      </c>
      <c r="I133" s="137">
        <v>3306.6</v>
      </c>
      <c r="J133" s="138">
        <f t="shared" si="0"/>
        <v>105811.2</v>
      </c>
      <c r="K133" s="134" t="s">
        <v>967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350</v>
      </c>
      <c r="AT133" s="143" t="s">
        <v>208</v>
      </c>
      <c r="AU133" s="143" t="s">
        <v>80</v>
      </c>
      <c r="AY133" s="18" t="s">
        <v>206</v>
      </c>
      <c r="BE133" s="144">
        <f t="shared" si="4"/>
        <v>105811.2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105811.2</v>
      </c>
      <c r="BL133" s="18" t="s">
        <v>350</v>
      </c>
      <c r="BM133" s="143" t="s">
        <v>811</v>
      </c>
    </row>
    <row r="134" spans="2:65" s="1" customFormat="1" ht="16.5" customHeight="1" x14ac:dyDescent="0.2">
      <c r="B134" s="33"/>
      <c r="C134" s="132" t="s">
        <v>453</v>
      </c>
      <c r="D134" s="132" t="s">
        <v>208</v>
      </c>
      <c r="E134" s="133" t="s">
        <v>2729</v>
      </c>
      <c r="F134" s="134" t="s">
        <v>2730</v>
      </c>
      <c r="G134" s="135" t="s">
        <v>840</v>
      </c>
      <c r="H134" s="136">
        <v>4</v>
      </c>
      <c r="I134" s="137">
        <v>1683.9</v>
      </c>
      <c r="J134" s="138">
        <f t="shared" si="0"/>
        <v>6735.6</v>
      </c>
      <c r="K134" s="134" t="s">
        <v>967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350</v>
      </c>
      <c r="AT134" s="143" t="s">
        <v>208</v>
      </c>
      <c r="AU134" s="143" t="s">
        <v>80</v>
      </c>
      <c r="AY134" s="18" t="s">
        <v>206</v>
      </c>
      <c r="BE134" s="144">
        <f t="shared" si="4"/>
        <v>6735.6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6735.6</v>
      </c>
      <c r="BL134" s="18" t="s">
        <v>350</v>
      </c>
      <c r="BM134" s="143" t="s">
        <v>825</v>
      </c>
    </row>
    <row r="135" spans="2:65" s="1" customFormat="1" ht="16.5" customHeight="1" x14ac:dyDescent="0.2">
      <c r="B135" s="33"/>
      <c r="C135" s="132" t="s">
        <v>462</v>
      </c>
      <c r="D135" s="132" t="s">
        <v>208</v>
      </c>
      <c r="E135" s="133" t="s">
        <v>2731</v>
      </c>
      <c r="F135" s="134" t="s">
        <v>2732</v>
      </c>
      <c r="G135" s="135" t="s">
        <v>840</v>
      </c>
      <c r="H135" s="136">
        <v>1</v>
      </c>
      <c r="I135" s="137">
        <v>2475</v>
      </c>
      <c r="J135" s="138">
        <f t="shared" si="0"/>
        <v>2475</v>
      </c>
      <c r="K135" s="134" t="s">
        <v>967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350</v>
      </c>
      <c r="AT135" s="143" t="s">
        <v>208</v>
      </c>
      <c r="AU135" s="143" t="s">
        <v>80</v>
      </c>
      <c r="AY135" s="18" t="s">
        <v>206</v>
      </c>
      <c r="BE135" s="144">
        <f t="shared" si="4"/>
        <v>2475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2475</v>
      </c>
      <c r="BL135" s="18" t="s">
        <v>350</v>
      </c>
      <c r="BM135" s="143" t="s">
        <v>837</v>
      </c>
    </row>
    <row r="136" spans="2:65" s="1" customFormat="1" ht="16.5" customHeight="1" x14ac:dyDescent="0.2">
      <c r="B136" s="33"/>
      <c r="C136" s="132" t="s">
        <v>646</v>
      </c>
      <c r="D136" s="132" t="s">
        <v>208</v>
      </c>
      <c r="E136" s="133" t="s">
        <v>2733</v>
      </c>
      <c r="F136" s="134" t="s">
        <v>2734</v>
      </c>
      <c r="G136" s="135" t="s">
        <v>840</v>
      </c>
      <c r="H136" s="136">
        <v>4</v>
      </c>
      <c r="I136" s="137">
        <v>3029.4</v>
      </c>
      <c r="J136" s="138">
        <f t="shared" si="0"/>
        <v>12117.6</v>
      </c>
      <c r="K136" s="134" t="s">
        <v>967</v>
      </c>
      <c r="L136" s="33"/>
      <c r="M136" s="139" t="s">
        <v>21</v>
      </c>
      <c r="N136" s="140" t="s">
        <v>44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350</v>
      </c>
      <c r="AT136" s="143" t="s">
        <v>208</v>
      </c>
      <c r="AU136" s="143" t="s">
        <v>80</v>
      </c>
      <c r="AY136" s="18" t="s">
        <v>206</v>
      </c>
      <c r="BE136" s="144">
        <f t="shared" si="4"/>
        <v>12117.6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80</v>
      </c>
      <c r="BK136" s="144">
        <f t="shared" si="9"/>
        <v>12117.6</v>
      </c>
      <c r="BL136" s="18" t="s">
        <v>350</v>
      </c>
      <c r="BM136" s="143" t="s">
        <v>847</v>
      </c>
    </row>
    <row r="137" spans="2:65" s="1" customFormat="1" ht="16.5" customHeight="1" x14ac:dyDescent="0.2">
      <c r="B137" s="33"/>
      <c r="C137" s="132" t="s">
        <v>643</v>
      </c>
      <c r="D137" s="132" t="s">
        <v>208</v>
      </c>
      <c r="E137" s="133" t="s">
        <v>2735</v>
      </c>
      <c r="F137" s="134" t="s">
        <v>2736</v>
      </c>
      <c r="G137" s="135" t="s">
        <v>840</v>
      </c>
      <c r="H137" s="136">
        <v>2</v>
      </c>
      <c r="I137" s="137">
        <v>6525</v>
      </c>
      <c r="J137" s="138">
        <f t="shared" si="0"/>
        <v>13050</v>
      </c>
      <c r="K137" s="134" t="s">
        <v>967</v>
      </c>
      <c r="L137" s="33"/>
      <c r="M137" s="139" t="s">
        <v>21</v>
      </c>
      <c r="N137" s="140" t="s">
        <v>44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350</v>
      </c>
      <c r="AT137" s="143" t="s">
        <v>208</v>
      </c>
      <c r="AU137" s="143" t="s">
        <v>80</v>
      </c>
      <c r="AY137" s="18" t="s">
        <v>206</v>
      </c>
      <c r="BE137" s="144">
        <f t="shared" si="4"/>
        <v>13050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80</v>
      </c>
      <c r="BK137" s="144">
        <f t="shared" si="9"/>
        <v>13050</v>
      </c>
      <c r="BL137" s="18" t="s">
        <v>350</v>
      </c>
      <c r="BM137" s="143" t="s">
        <v>866</v>
      </c>
    </row>
    <row r="138" spans="2:65" s="1" customFormat="1" ht="16.5" customHeight="1" x14ac:dyDescent="0.2">
      <c r="B138" s="33"/>
      <c r="C138" s="132" t="s">
        <v>656</v>
      </c>
      <c r="D138" s="132" t="s">
        <v>208</v>
      </c>
      <c r="E138" s="133" t="s">
        <v>2737</v>
      </c>
      <c r="F138" s="134" t="s">
        <v>2738</v>
      </c>
      <c r="G138" s="135" t="s">
        <v>840</v>
      </c>
      <c r="H138" s="136">
        <v>100</v>
      </c>
      <c r="I138" s="137">
        <v>22.5</v>
      </c>
      <c r="J138" s="138">
        <f t="shared" si="0"/>
        <v>2250</v>
      </c>
      <c r="K138" s="134" t="s">
        <v>967</v>
      </c>
      <c r="L138" s="33"/>
      <c r="M138" s="139" t="s">
        <v>21</v>
      </c>
      <c r="N138" s="140" t="s">
        <v>44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350</v>
      </c>
      <c r="AT138" s="143" t="s">
        <v>208</v>
      </c>
      <c r="AU138" s="143" t="s">
        <v>80</v>
      </c>
      <c r="AY138" s="18" t="s">
        <v>206</v>
      </c>
      <c r="BE138" s="144">
        <f t="shared" si="4"/>
        <v>2250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80</v>
      </c>
      <c r="BK138" s="144">
        <f t="shared" si="9"/>
        <v>2250</v>
      </c>
      <c r="BL138" s="18" t="s">
        <v>350</v>
      </c>
      <c r="BM138" s="143" t="s">
        <v>880</v>
      </c>
    </row>
    <row r="139" spans="2:65" s="1" customFormat="1" ht="16.5" customHeight="1" x14ac:dyDescent="0.2">
      <c r="B139" s="33"/>
      <c r="C139" s="132" t="s">
        <v>765</v>
      </c>
      <c r="D139" s="132" t="s">
        <v>208</v>
      </c>
      <c r="E139" s="133" t="s">
        <v>2739</v>
      </c>
      <c r="F139" s="134" t="s">
        <v>2740</v>
      </c>
      <c r="G139" s="135" t="s">
        <v>375</v>
      </c>
      <c r="H139" s="136">
        <v>120</v>
      </c>
      <c r="I139" s="137">
        <v>13.5</v>
      </c>
      <c r="J139" s="138">
        <f t="shared" si="0"/>
        <v>1620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350</v>
      </c>
      <c r="AT139" s="143" t="s">
        <v>208</v>
      </c>
      <c r="AU139" s="143" t="s">
        <v>80</v>
      </c>
      <c r="AY139" s="18" t="s">
        <v>206</v>
      </c>
      <c r="BE139" s="144">
        <f t="shared" si="4"/>
        <v>1620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80</v>
      </c>
      <c r="BK139" s="144">
        <f t="shared" si="9"/>
        <v>1620</v>
      </c>
      <c r="BL139" s="18" t="s">
        <v>350</v>
      </c>
      <c r="BM139" s="143" t="s">
        <v>2741</v>
      </c>
    </row>
    <row r="140" spans="2:65" s="1" customFormat="1" ht="16.5" customHeight="1" x14ac:dyDescent="0.2">
      <c r="B140" s="33"/>
      <c r="C140" s="132" t="s">
        <v>773</v>
      </c>
      <c r="D140" s="132" t="s">
        <v>208</v>
      </c>
      <c r="E140" s="133" t="s">
        <v>2742</v>
      </c>
      <c r="F140" s="134" t="s">
        <v>2743</v>
      </c>
      <c r="G140" s="135" t="s">
        <v>375</v>
      </c>
      <c r="H140" s="136">
        <v>60</v>
      </c>
      <c r="I140" s="137">
        <v>13.5</v>
      </c>
      <c r="J140" s="138">
        <f t="shared" si="0"/>
        <v>810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350</v>
      </c>
      <c r="AT140" s="143" t="s">
        <v>208</v>
      </c>
      <c r="AU140" s="143" t="s">
        <v>80</v>
      </c>
      <c r="AY140" s="18" t="s">
        <v>206</v>
      </c>
      <c r="BE140" s="144">
        <f t="shared" si="4"/>
        <v>810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80</v>
      </c>
      <c r="BK140" s="144">
        <f t="shared" si="9"/>
        <v>810</v>
      </c>
      <c r="BL140" s="18" t="s">
        <v>350</v>
      </c>
      <c r="BM140" s="143" t="s">
        <v>2744</v>
      </c>
    </row>
    <row r="141" spans="2:65" s="1" customFormat="1" ht="16.5" customHeight="1" x14ac:dyDescent="0.2">
      <c r="B141" s="33"/>
      <c r="C141" s="132" t="s">
        <v>781</v>
      </c>
      <c r="D141" s="132" t="s">
        <v>208</v>
      </c>
      <c r="E141" s="133" t="s">
        <v>2745</v>
      </c>
      <c r="F141" s="134" t="s">
        <v>2746</v>
      </c>
      <c r="G141" s="135" t="s">
        <v>375</v>
      </c>
      <c r="H141" s="136">
        <v>120</v>
      </c>
      <c r="I141" s="137">
        <v>179.1</v>
      </c>
      <c r="J141" s="138">
        <f t="shared" si="0"/>
        <v>21492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350</v>
      </c>
      <c r="AT141" s="143" t="s">
        <v>208</v>
      </c>
      <c r="AU141" s="143" t="s">
        <v>80</v>
      </c>
      <c r="AY141" s="18" t="s">
        <v>206</v>
      </c>
      <c r="BE141" s="144">
        <f t="shared" si="4"/>
        <v>21492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8" t="s">
        <v>80</v>
      </c>
      <c r="BK141" s="144">
        <f t="shared" si="9"/>
        <v>21492</v>
      </c>
      <c r="BL141" s="18" t="s">
        <v>350</v>
      </c>
      <c r="BM141" s="143" t="s">
        <v>2747</v>
      </c>
    </row>
    <row r="142" spans="2:65" s="1" customFormat="1" ht="16.5" customHeight="1" x14ac:dyDescent="0.2">
      <c r="B142" s="33"/>
      <c r="C142" s="132" t="s">
        <v>787</v>
      </c>
      <c r="D142" s="132" t="s">
        <v>208</v>
      </c>
      <c r="E142" s="133" t="s">
        <v>2748</v>
      </c>
      <c r="F142" s="134" t="s">
        <v>2749</v>
      </c>
      <c r="G142" s="135" t="s">
        <v>840</v>
      </c>
      <c r="H142" s="136">
        <v>6</v>
      </c>
      <c r="I142" s="137">
        <v>6919.2</v>
      </c>
      <c r="J142" s="138">
        <f t="shared" si="0"/>
        <v>41515.199999999997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350</v>
      </c>
      <c r="AT142" s="143" t="s">
        <v>208</v>
      </c>
      <c r="AU142" s="143" t="s">
        <v>80</v>
      </c>
      <c r="AY142" s="18" t="s">
        <v>206</v>
      </c>
      <c r="BE142" s="144">
        <f t="shared" si="4"/>
        <v>41515.199999999997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8" t="s">
        <v>80</v>
      </c>
      <c r="BK142" s="144">
        <f t="shared" si="9"/>
        <v>41515.199999999997</v>
      </c>
      <c r="BL142" s="18" t="s">
        <v>350</v>
      </c>
      <c r="BM142" s="143" t="s">
        <v>2750</v>
      </c>
    </row>
    <row r="143" spans="2:65" s="1" customFormat="1" ht="16.5" customHeight="1" x14ac:dyDescent="0.2">
      <c r="B143" s="33"/>
      <c r="C143" s="132" t="s">
        <v>792</v>
      </c>
      <c r="D143" s="132" t="s">
        <v>208</v>
      </c>
      <c r="E143" s="133" t="s">
        <v>2751</v>
      </c>
      <c r="F143" s="134" t="s">
        <v>2752</v>
      </c>
      <c r="G143" s="135" t="s">
        <v>840</v>
      </c>
      <c r="H143" s="136">
        <v>1</v>
      </c>
      <c r="I143" s="137">
        <v>2285.1</v>
      </c>
      <c r="J143" s="138">
        <f t="shared" si="0"/>
        <v>2285.1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350</v>
      </c>
      <c r="AT143" s="143" t="s">
        <v>208</v>
      </c>
      <c r="AU143" s="143" t="s">
        <v>80</v>
      </c>
      <c r="AY143" s="18" t="s">
        <v>206</v>
      </c>
      <c r="BE143" s="144">
        <f t="shared" si="4"/>
        <v>2285.1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8" t="s">
        <v>80</v>
      </c>
      <c r="BK143" s="144">
        <f t="shared" si="9"/>
        <v>2285.1</v>
      </c>
      <c r="BL143" s="18" t="s">
        <v>350</v>
      </c>
      <c r="BM143" s="143" t="s">
        <v>2753</v>
      </c>
    </row>
    <row r="144" spans="2:65" s="1" customFormat="1" ht="16.5" customHeight="1" x14ac:dyDescent="0.2">
      <c r="B144" s="33"/>
      <c r="C144" s="132" t="s">
        <v>799</v>
      </c>
      <c r="D144" s="132" t="s">
        <v>208</v>
      </c>
      <c r="E144" s="133" t="s">
        <v>2754</v>
      </c>
      <c r="F144" s="134" t="s">
        <v>2755</v>
      </c>
      <c r="G144" s="135" t="s">
        <v>840</v>
      </c>
      <c r="H144" s="136">
        <v>1</v>
      </c>
      <c r="I144" s="137">
        <v>2475</v>
      </c>
      <c r="J144" s="138">
        <f t="shared" si="0"/>
        <v>2475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350</v>
      </c>
      <c r="AT144" s="143" t="s">
        <v>208</v>
      </c>
      <c r="AU144" s="143" t="s">
        <v>80</v>
      </c>
      <c r="AY144" s="18" t="s">
        <v>206</v>
      </c>
      <c r="BE144" s="144">
        <f t="shared" si="4"/>
        <v>2475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8" t="s">
        <v>80</v>
      </c>
      <c r="BK144" s="144">
        <f t="shared" si="9"/>
        <v>2475</v>
      </c>
      <c r="BL144" s="18" t="s">
        <v>350</v>
      </c>
      <c r="BM144" s="143" t="s">
        <v>2756</v>
      </c>
    </row>
    <row r="145" spans="2:65" s="1" customFormat="1" ht="16.5" customHeight="1" x14ac:dyDescent="0.2">
      <c r="B145" s="33"/>
      <c r="C145" s="132" t="s">
        <v>805</v>
      </c>
      <c r="D145" s="132" t="s">
        <v>208</v>
      </c>
      <c r="E145" s="133" t="s">
        <v>2757</v>
      </c>
      <c r="F145" s="134" t="s">
        <v>2758</v>
      </c>
      <c r="G145" s="135" t="s">
        <v>840</v>
      </c>
      <c r="H145" s="136">
        <v>2</v>
      </c>
      <c r="I145" s="137">
        <v>6525</v>
      </c>
      <c r="J145" s="138">
        <f t="shared" si="0"/>
        <v>13050</v>
      </c>
      <c r="K145" s="134" t="s">
        <v>21</v>
      </c>
      <c r="L145" s="33"/>
      <c r="M145" s="139" t="s">
        <v>21</v>
      </c>
      <c r="N145" s="140" t="s">
        <v>44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350</v>
      </c>
      <c r="AT145" s="143" t="s">
        <v>208</v>
      </c>
      <c r="AU145" s="143" t="s">
        <v>80</v>
      </c>
      <c r="AY145" s="18" t="s">
        <v>206</v>
      </c>
      <c r="BE145" s="144">
        <f t="shared" si="4"/>
        <v>13050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8" t="s">
        <v>80</v>
      </c>
      <c r="BK145" s="144">
        <f t="shared" si="9"/>
        <v>13050</v>
      </c>
      <c r="BL145" s="18" t="s">
        <v>350</v>
      </c>
      <c r="BM145" s="143" t="s">
        <v>2759</v>
      </c>
    </row>
    <row r="146" spans="2:65" s="1" customFormat="1" ht="16.5" customHeight="1" x14ac:dyDescent="0.2">
      <c r="B146" s="33"/>
      <c r="C146" s="132" t="s">
        <v>811</v>
      </c>
      <c r="D146" s="132" t="s">
        <v>208</v>
      </c>
      <c r="E146" s="133" t="s">
        <v>2760</v>
      </c>
      <c r="F146" s="134" t="s">
        <v>2761</v>
      </c>
      <c r="G146" s="135" t="s">
        <v>375</v>
      </c>
      <c r="H146" s="136">
        <v>2</v>
      </c>
      <c r="I146" s="137">
        <v>521.1</v>
      </c>
      <c r="J146" s="138">
        <f t="shared" si="0"/>
        <v>1042.2</v>
      </c>
      <c r="K146" s="134" t="s">
        <v>21</v>
      </c>
      <c r="L146" s="33"/>
      <c r="M146" s="139" t="s">
        <v>21</v>
      </c>
      <c r="N146" s="140" t="s">
        <v>44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350</v>
      </c>
      <c r="AT146" s="143" t="s">
        <v>208</v>
      </c>
      <c r="AU146" s="143" t="s">
        <v>80</v>
      </c>
      <c r="AY146" s="18" t="s">
        <v>206</v>
      </c>
      <c r="BE146" s="144">
        <f t="shared" si="4"/>
        <v>1042.2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8" t="s">
        <v>80</v>
      </c>
      <c r="BK146" s="144">
        <f t="shared" si="9"/>
        <v>1042.2</v>
      </c>
      <c r="BL146" s="18" t="s">
        <v>350</v>
      </c>
      <c r="BM146" s="143" t="s">
        <v>2762</v>
      </c>
    </row>
    <row r="147" spans="2:65" s="11" customFormat="1" ht="25.9" customHeight="1" x14ac:dyDescent="0.2">
      <c r="B147" s="120"/>
      <c r="D147" s="121" t="s">
        <v>72</v>
      </c>
      <c r="E147" s="122" t="s">
        <v>2763</v>
      </c>
      <c r="F147" s="122" t="s">
        <v>2764</v>
      </c>
      <c r="I147" s="123"/>
      <c r="J147" s="124">
        <f>BK147</f>
        <v>32400.9</v>
      </c>
      <c r="L147" s="120"/>
      <c r="M147" s="125"/>
      <c r="P147" s="126">
        <f>SUM(P148:P152)</f>
        <v>0</v>
      </c>
      <c r="R147" s="126">
        <f>SUM(R148:R152)</f>
        <v>0</v>
      </c>
      <c r="T147" s="127">
        <f>SUM(T148:T152)</f>
        <v>0</v>
      </c>
      <c r="AR147" s="121" t="s">
        <v>82</v>
      </c>
      <c r="AT147" s="128" t="s">
        <v>72</v>
      </c>
      <c r="AU147" s="128" t="s">
        <v>73</v>
      </c>
      <c r="AY147" s="121" t="s">
        <v>206</v>
      </c>
      <c r="BK147" s="129">
        <f>SUM(BK148:BK152)</f>
        <v>32400.9</v>
      </c>
    </row>
    <row r="148" spans="2:65" s="1" customFormat="1" ht="16.5" customHeight="1" x14ac:dyDescent="0.2">
      <c r="B148" s="33"/>
      <c r="C148" s="132" t="s">
        <v>663</v>
      </c>
      <c r="D148" s="132" t="s">
        <v>208</v>
      </c>
      <c r="E148" s="133" t="s">
        <v>2765</v>
      </c>
      <c r="F148" s="134" t="s">
        <v>2766</v>
      </c>
      <c r="G148" s="135" t="s">
        <v>723</v>
      </c>
      <c r="H148" s="136">
        <v>2</v>
      </c>
      <c r="I148" s="137">
        <v>337.5</v>
      </c>
      <c r="J148" s="138">
        <f>ROUND(I148*H148,2)</f>
        <v>675</v>
      </c>
      <c r="K148" s="134" t="s">
        <v>901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350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675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675</v>
      </c>
      <c r="BL148" s="18" t="s">
        <v>350</v>
      </c>
      <c r="BM148" s="143" t="s">
        <v>522</v>
      </c>
    </row>
    <row r="149" spans="2:65" s="1" customFormat="1" ht="16.5" customHeight="1" x14ac:dyDescent="0.2">
      <c r="B149" s="33"/>
      <c r="C149" s="132" t="s">
        <v>818</v>
      </c>
      <c r="D149" s="132" t="s">
        <v>208</v>
      </c>
      <c r="E149" s="133" t="s">
        <v>2767</v>
      </c>
      <c r="F149" s="134" t="s">
        <v>2768</v>
      </c>
      <c r="G149" s="135" t="s">
        <v>723</v>
      </c>
      <c r="H149" s="136">
        <v>3</v>
      </c>
      <c r="I149" s="137">
        <v>2796.3</v>
      </c>
      <c r="J149" s="138">
        <f>ROUND(I149*H149,2)</f>
        <v>8388.9</v>
      </c>
      <c r="K149" s="134" t="s">
        <v>21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350</v>
      </c>
      <c r="AT149" s="143" t="s">
        <v>208</v>
      </c>
      <c r="AU149" s="143" t="s">
        <v>80</v>
      </c>
      <c r="AY149" s="18" t="s">
        <v>206</v>
      </c>
      <c r="BE149" s="144">
        <f>IF(N149="základní",J149,0)</f>
        <v>8388.9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8388.9</v>
      </c>
      <c r="BL149" s="18" t="s">
        <v>350</v>
      </c>
      <c r="BM149" s="143" t="s">
        <v>2769</v>
      </c>
    </row>
    <row r="150" spans="2:65" s="1" customFormat="1" ht="16.5" customHeight="1" x14ac:dyDescent="0.2">
      <c r="B150" s="33"/>
      <c r="C150" s="132" t="s">
        <v>676</v>
      </c>
      <c r="D150" s="132" t="s">
        <v>208</v>
      </c>
      <c r="E150" s="133" t="s">
        <v>2770</v>
      </c>
      <c r="F150" s="134" t="s">
        <v>2771</v>
      </c>
      <c r="G150" s="135" t="s">
        <v>723</v>
      </c>
      <c r="H150" s="136">
        <v>4</v>
      </c>
      <c r="I150" s="137">
        <v>4518</v>
      </c>
      <c r="J150" s="138">
        <f>ROUND(I150*H150,2)</f>
        <v>18072</v>
      </c>
      <c r="K150" s="134" t="s">
        <v>967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350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18072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18072</v>
      </c>
      <c r="BL150" s="18" t="s">
        <v>350</v>
      </c>
      <c r="BM150" s="143" t="s">
        <v>549</v>
      </c>
    </row>
    <row r="151" spans="2:65" s="1" customFormat="1" ht="16.5" customHeight="1" x14ac:dyDescent="0.2">
      <c r="B151" s="33"/>
      <c r="C151" s="132" t="s">
        <v>681</v>
      </c>
      <c r="D151" s="132" t="s">
        <v>208</v>
      </c>
      <c r="E151" s="133" t="s">
        <v>2772</v>
      </c>
      <c r="F151" s="134" t="s">
        <v>2773</v>
      </c>
      <c r="G151" s="135" t="s">
        <v>564</v>
      </c>
      <c r="H151" s="136">
        <v>1</v>
      </c>
      <c r="I151" s="137">
        <v>4050</v>
      </c>
      <c r="J151" s="138">
        <f>ROUND(I151*H151,2)</f>
        <v>4050</v>
      </c>
      <c r="K151" s="134" t="s">
        <v>967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350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4050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4050</v>
      </c>
      <c r="BL151" s="18" t="s">
        <v>350</v>
      </c>
      <c r="BM151" s="143" t="s">
        <v>542</v>
      </c>
    </row>
    <row r="152" spans="2:65" s="1" customFormat="1" ht="16.5" customHeight="1" x14ac:dyDescent="0.2">
      <c r="B152" s="33"/>
      <c r="C152" s="132" t="s">
        <v>687</v>
      </c>
      <c r="D152" s="132" t="s">
        <v>208</v>
      </c>
      <c r="E152" s="133" t="s">
        <v>2774</v>
      </c>
      <c r="F152" s="134" t="s">
        <v>2775</v>
      </c>
      <c r="G152" s="135" t="s">
        <v>2064</v>
      </c>
      <c r="H152" s="136">
        <v>3</v>
      </c>
      <c r="I152" s="137">
        <v>405</v>
      </c>
      <c r="J152" s="138">
        <f>ROUND(I152*H152,2)</f>
        <v>1215</v>
      </c>
      <c r="K152" s="134" t="s">
        <v>967</v>
      </c>
      <c r="L152" s="33"/>
      <c r="M152" s="139" t="s">
        <v>21</v>
      </c>
      <c r="N152" s="140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350</v>
      </c>
      <c r="AT152" s="143" t="s">
        <v>208</v>
      </c>
      <c r="AU152" s="143" t="s">
        <v>80</v>
      </c>
      <c r="AY152" s="18" t="s">
        <v>206</v>
      </c>
      <c r="BE152" s="144">
        <f>IF(N152="základní",J152,0)</f>
        <v>1215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1215</v>
      </c>
      <c r="BL152" s="18" t="s">
        <v>350</v>
      </c>
      <c r="BM152" s="143" t="s">
        <v>993</v>
      </c>
    </row>
    <row r="153" spans="2:65" s="11" customFormat="1" ht="25.9" customHeight="1" x14ac:dyDescent="0.2">
      <c r="B153" s="120"/>
      <c r="D153" s="121" t="s">
        <v>72</v>
      </c>
      <c r="E153" s="122" t="s">
        <v>2776</v>
      </c>
      <c r="F153" s="122" t="s">
        <v>2777</v>
      </c>
      <c r="I153" s="123"/>
      <c r="J153" s="124">
        <f>BK153</f>
        <v>67590</v>
      </c>
      <c r="L153" s="120"/>
      <c r="M153" s="125"/>
      <c r="P153" s="126">
        <f>SUM(P154:P162)</f>
        <v>0</v>
      </c>
      <c r="R153" s="126">
        <f>SUM(R154:R162)</f>
        <v>0</v>
      </c>
      <c r="T153" s="127">
        <f>SUM(T154:T162)</f>
        <v>0</v>
      </c>
      <c r="AR153" s="121" t="s">
        <v>82</v>
      </c>
      <c r="AT153" s="128" t="s">
        <v>72</v>
      </c>
      <c r="AU153" s="128" t="s">
        <v>73</v>
      </c>
      <c r="AY153" s="121" t="s">
        <v>206</v>
      </c>
      <c r="BK153" s="129">
        <f>SUM(BK154:BK162)</f>
        <v>67590</v>
      </c>
    </row>
    <row r="154" spans="2:65" s="1" customFormat="1" ht="16.5" customHeight="1" x14ac:dyDescent="0.2">
      <c r="B154" s="33"/>
      <c r="C154" s="132" t="s">
        <v>693</v>
      </c>
      <c r="D154" s="132" t="s">
        <v>208</v>
      </c>
      <c r="E154" s="133" t="s">
        <v>2778</v>
      </c>
      <c r="F154" s="134" t="s">
        <v>2779</v>
      </c>
      <c r="G154" s="135" t="s">
        <v>564</v>
      </c>
      <c r="H154" s="136">
        <v>1</v>
      </c>
      <c r="I154" s="137">
        <v>6750</v>
      </c>
      <c r="J154" s="138">
        <f>ROUND(I154*H154,2)</f>
        <v>6750</v>
      </c>
      <c r="K154" s="134" t="s">
        <v>967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350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6750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6750</v>
      </c>
      <c r="BL154" s="18" t="s">
        <v>350</v>
      </c>
      <c r="BM154" s="143" t="s">
        <v>996</v>
      </c>
    </row>
    <row r="155" spans="2:65" s="1" customFormat="1" ht="16.5" customHeight="1" x14ac:dyDescent="0.2">
      <c r="B155" s="33"/>
      <c r="C155" s="132" t="s">
        <v>699</v>
      </c>
      <c r="D155" s="132" t="s">
        <v>208</v>
      </c>
      <c r="E155" s="133" t="s">
        <v>2780</v>
      </c>
      <c r="F155" s="134" t="s">
        <v>2781</v>
      </c>
      <c r="G155" s="135" t="s">
        <v>2064</v>
      </c>
      <c r="H155" s="136">
        <v>8</v>
      </c>
      <c r="I155" s="137">
        <v>405</v>
      </c>
      <c r="J155" s="138">
        <f>ROUND(I155*H155,2)</f>
        <v>3240</v>
      </c>
      <c r="K155" s="134" t="s">
        <v>967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350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3240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3240</v>
      </c>
      <c r="BL155" s="18" t="s">
        <v>350</v>
      </c>
      <c r="BM155" s="143" t="s">
        <v>999</v>
      </c>
    </row>
    <row r="156" spans="2:65" s="1" customFormat="1" ht="16.5" customHeight="1" x14ac:dyDescent="0.2">
      <c r="B156" s="33"/>
      <c r="C156" s="132" t="s">
        <v>706</v>
      </c>
      <c r="D156" s="132" t="s">
        <v>208</v>
      </c>
      <c r="E156" s="133" t="s">
        <v>2782</v>
      </c>
      <c r="F156" s="134" t="s">
        <v>2783</v>
      </c>
      <c r="G156" s="135" t="s">
        <v>2064</v>
      </c>
      <c r="H156" s="136">
        <v>10</v>
      </c>
      <c r="I156" s="137">
        <v>405</v>
      </c>
      <c r="J156" s="138">
        <f>ROUND(I156*H156,2)</f>
        <v>4050</v>
      </c>
      <c r="K156" s="134" t="s">
        <v>967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350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4050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4050</v>
      </c>
      <c r="BL156" s="18" t="s">
        <v>350</v>
      </c>
      <c r="BM156" s="143" t="s">
        <v>1002</v>
      </c>
    </row>
    <row r="157" spans="2:65" s="1" customFormat="1" ht="16.5" customHeight="1" x14ac:dyDescent="0.2">
      <c r="B157" s="33"/>
      <c r="C157" s="132" t="s">
        <v>713</v>
      </c>
      <c r="D157" s="132" t="s">
        <v>208</v>
      </c>
      <c r="E157" s="133" t="s">
        <v>2784</v>
      </c>
      <c r="F157" s="134" t="s">
        <v>2785</v>
      </c>
      <c r="G157" s="135" t="s">
        <v>2064</v>
      </c>
      <c r="H157" s="136">
        <v>10</v>
      </c>
      <c r="I157" s="137">
        <v>405</v>
      </c>
      <c r="J157" s="138">
        <f>ROUND(I157*H157,2)</f>
        <v>4050</v>
      </c>
      <c r="K157" s="134" t="s">
        <v>967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350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4050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4050</v>
      </c>
      <c r="BL157" s="18" t="s">
        <v>350</v>
      </c>
      <c r="BM157" s="143" t="s">
        <v>1005</v>
      </c>
    </row>
    <row r="158" spans="2:65" s="1" customFormat="1" ht="16.5" customHeight="1" x14ac:dyDescent="0.2">
      <c r="B158" s="33"/>
      <c r="C158" s="132" t="s">
        <v>720</v>
      </c>
      <c r="D158" s="132" t="s">
        <v>208</v>
      </c>
      <c r="E158" s="133" t="s">
        <v>2786</v>
      </c>
      <c r="F158" s="134" t="s">
        <v>2787</v>
      </c>
      <c r="G158" s="135" t="s">
        <v>2684</v>
      </c>
      <c r="H158" s="136">
        <v>1</v>
      </c>
      <c r="I158" s="137">
        <v>13500</v>
      </c>
      <c r="J158" s="138">
        <f>ROUND(I158*H158,2)</f>
        <v>13500</v>
      </c>
      <c r="K158" s="134" t="s">
        <v>967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350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13500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13500</v>
      </c>
      <c r="BL158" s="18" t="s">
        <v>350</v>
      </c>
      <c r="BM158" s="143" t="s">
        <v>1008</v>
      </c>
    </row>
    <row r="159" spans="2:65" s="1" customFormat="1" ht="19.5" x14ac:dyDescent="0.2">
      <c r="B159" s="33"/>
      <c r="D159" s="149" t="s">
        <v>217</v>
      </c>
      <c r="F159" s="150" t="s">
        <v>2788</v>
      </c>
      <c r="I159" s="147"/>
      <c r="L159" s="33"/>
      <c r="M159" s="148"/>
      <c r="T159" s="54"/>
      <c r="AT159" s="18" t="s">
        <v>217</v>
      </c>
      <c r="AU159" s="18" t="s">
        <v>80</v>
      </c>
    </row>
    <row r="160" spans="2:65" s="1" customFormat="1" ht="16.5" customHeight="1" x14ac:dyDescent="0.2">
      <c r="B160" s="33"/>
      <c r="C160" s="132" t="s">
        <v>380</v>
      </c>
      <c r="D160" s="132" t="s">
        <v>208</v>
      </c>
      <c r="E160" s="133" t="s">
        <v>2789</v>
      </c>
      <c r="F160" s="134" t="s">
        <v>2790</v>
      </c>
      <c r="G160" s="135" t="s">
        <v>840</v>
      </c>
      <c r="H160" s="136">
        <v>1</v>
      </c>
      <c r="I160" s="137">
        <v>13500</v>
      </c>
      <c r="J160" s="138">
        <f>ROUND(I160*H160,2)</f>
        <v>13500</v>
      </c>
      <c r="K160" s="134" t="s">
        <v>967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350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13500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13500</v>
      </c>
      <c r="BL160" s="18" t="s">
        <v>350</v>
      </c>
      <c r="BM160" s="143" t="s">
        <v>1011</v>
      </c>
    </row>
    <row r="161" spans="2:65" s="1" customFormat="1" ht="16.5" customHeight="1" x14ac:dyDescent="0.2">
      <c r="B161" s="33"/>
      <c r="C161" s="132" t="s">
        <v>730</v>
      </c>
      <c r="D161" s="132" t="s">
        <v>208</v>
      </c>
      <c r="E161" s="133" t="s">
        <v>2791</v>
      </c>
      <c r="F161" s="134" t="s">
        <v>2792</v>
      </c>
      <c r="G161" s="135" t="s">
        <v>840</v>
      </c>
      <c r="H161" s="136">
        <v>1</v>
      </c>
      <c r="I161" s="137">
        <v>9000</v>
      </c>
      <c r="J161" s="138">
        <f>ROUND(I161*H161,2)</f>
        <v>9000</v>
      </c>
      <c r="K161" s="134" t="s">
        <v>967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350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9000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9000</v>
      </c>
      <c r="BL161" s="18" t="s">
        <v>350</v>
      </c>
      <c r="BM161" s="143" t="s">
        <v>1014</v>
      </c>
    </row>
    <row r="162" spans="2:65" s="1" customFormat="1" ht="16.5" customHeight="1" x14ac:dyDescent="0.2">
      <c r="B162" s="33"/>
      <c r="C162" s="132" t="s">
        <v>736</v>
      </c>
      <c r="D162" s="132" t="s">
        <v>208</v>
      </c>
      <c r="E162" s="133" t="s">
        <v>2793</v>
      </c>
      <c r="F162" s="134" t="s">
        <v>2794</v>
      </c>
      <c r="G162" s="135" t="s">
        <v>2064</v>
      </c>
      <c r="H162" s="136">
        <v>30</v>
      </c>
      <c r="I162" s="137">
        <v>450</v>
      </c>
      <c r="J162" s="138">
        <f>ROUND(I162*H162,2)</f>
        <v>13500</v>
      </c>
      <c r="K162" s="134" t="s">
        <v>967</v>
      </c>
      <c r="L162" s="33"/>
      <c r="M162" s="194" t="s">
        <v>21</v>
      </c>
      <c r="N162" s="195" t="s">
        <v>44</v>
      </c>
      <c r="O162" s="189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AR162" s="143" t="s">
        <v>350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13500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13500</v>
      </c>
      <c r="BL162" s="18" t="s">
        <v>350</v>
      </c>
      <c r="BM162" s="143" t="s">
        <v>1017</v>
      </c>
    </row>
    <row r="163" spans="2:65" s="1" customFormat="1" ht="6.95" customHeight="1" x14ac:dyDescent="0.2">
      <c r="B163" s="42"/>
      <c r="C163" s="43"/>
      <c r="D163" s="43"/>
      <c r="E163" s="43"/>
      <c r="F163" s="43"/>
      <c r="G163" s="43"/>
      <c r="H163" s="43"/>
      <c r="I163" s="43"/>
      <c r="J163" s="43"/>
      <c r="K163" s="43"/>
      <c r="L163" s="33"/>
    </row>
  </sheetData>
  <sheetProtection algorithmName="SHA-512" hashValue="z9x9ynFsMLERGWV0ltqBKhf6bPUjjkZaUaNT0N/LHpZFvIBAFx3MY/9F8rfkt5f3xgSpd/Gtv4q16zaO8ohTMA==" saltValue="GMtPeAn7vPM9Hh7LOzg+FwjO1f553NjJ0tFUv5kWrJfQ6xTxSPzghciXYVcBtCRfREJpH5E1RiS4hyBA2b6wtA==" spinCount="100000" sheet="1" objects="1" scenarios="1" formatColumns="0" formatRows="0" autoFilter="0"/>
  <autoFilter ref="C89:K162" xr:uid="{00000000-0009-0000-0000-000011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278"/>
  <sheetViews>
    <sheetView showGridLines="0" topLeftCell="A6" zoomScale="90" zoomScaleNormal="90" workbookViewId="0">
      <selection activeCell="E29" sqref="E29:H2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165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2795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2796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43.25" customHeight="1" x14ac:dyDescent="0.2">
      <c r="B29" s="92"/>
      <c r="E29" s="300" t="s">
        <v>2797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ROUND(J100, 2)</f>
        <v>3449598.67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ROUND((SUM(BE100:BE277)),  2)</f>
        <v>3449598.67</v>
      </c>
      <c r="I35" s="94">
        <v>0.21</v>
      </c>
      <c r="J35" s="84">
        <f>ROUND(((SUM(BE100:BE277))*I35),  2)</f>
        <v>724415.72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ROUND((SUM(BF100:BF277)),  2)</f>
        <v>0</v>
      </c>
      <c r="I36" s="94">
        <v>0.12</v>
      </c>
      <c r="J36" s="84">
        <f>ROUND(((SUM(BF100:BF277))*I36),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ROUND((SUM(BG100:BG277)),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ROUND((SUM(BH100:BH277)),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ROUND((SUM(BI100:BI277)),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4174014.3899999997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2795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D.2.12 - Přípojka potrubní pošty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J100</f>
        <v>3449598.67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2798</v>
      </c>
      <c r="E64" s="106"/>
      <c r="F64" s="106"/>
      <c r="G64" s="106"/>
      <c r="H64" s="106"/>
      <c r="I64" s="106"/>
      <c r="J64" s="107">
        <f>J101</f>
        <v>31204.6</v>
      </c>
      <c r="L64" s="104"/>
    </row>
    <row r="65" spans="2:12" s="8" customFormat="1" ht="24.95" customHeight="1" x14ac:dyDescent="0.2">
      <c r="B65" s="104"/>
      <c r="D65" s="105" t="s">
        <v>2799</v>
      </c>
      <c r="E65" s="106"/>
      <c r="F65" s="106"/>
      <c r="G65" s="106"/>
      <c r="H65" s="106"/>
      <c r="I65" s="106"/>
      <c r="J65" s="107">
        <f>J106</f>
        <v>44690.1</v>
      </c>
      <c r="L65" s="104"/>
    </row>
    <row r="66" spans="2:12" s="8" customFormat="1" ht="24.95" customHeight="1" x14ac:dyDescent="0.2">
      <c r="B66" s="104"/>
      <c r="D66" s="105" t="s">
        <v>2800</v>
      </c>
      <c r="E66" s="106"/>
      <c r="F66" s="106"/>
      <c r="G66" s="106"/>
      <c r="H66" s="106"/>
      <c r="I66" s="106"/>
      <c r="J66" s="107">
        <f>J111</f>
        <v>23992.5</v>
      </c>
      <c r="L66" s="104"/>
    </row>
    <row r="67" spans="2:12" s="8" customFormat="1" ht="24.95" customHeight="1" x14ac:dyDescent="0.2">
      <c r="B67" s="104"/>
      <c r="D67" s="105" t="s">
        <v>2801</v>
      </c>
      <c r="E67" s="106"/>
      <c r="F67" s="106"/>
      <c r="G67" s="106"/>
      <c r="H67" s="106"/>
      <c r="I67" s="106"/>
      <c r="J67" s="107">
        <f>J115</f>
        <v>96634.3</v>
      </c>
      <c r="L67" s="104"/>
    </row>
    <row r="68" spans="2:12" s="8" customFormat="1" ht="24.95" customHeight="1" x14ac:dyDescent="0.2">
      <c r="B68" s="104"/>
      <c r="D68" s="105" t="s">
        <v>2802</v>
      </c>
      <c r="E68" s="106"/>
      <c r="F68" s="106"/>
      <c r="G68" s="106"/>
      <c r="H68" s="106"/>
      <c r="I68" s="106"/>
      <c r="J68" s="107">
        <f>J119</f>
        <v>884257.50000000012</v>
      </c>
      <c r="L68" s="104"/>
    </row>
    <row r="69" spans="2:12" s="8" customFormat="1" ht="24.95" customHeight="1" x14ac:dyDescent="0.2">
      <c r="B69" s="104"/>
      <c r="D69" s="105" t="s">
        <v>2803</v>
      </c>
      <c r="E69" s="106"/>
      <c r="F69" s="106"/>
      <c r="G69" s="106"/>
      <c r="H69" s="106"/>
      <c r="I69" s="106"/>
      <c r="J69" s="107">
        <f>J141</f>
        <v>42936.6</v>
      </c>
      <c r="L69" s="104"/>
    </row>
    <row r="70" spans="2:12" s="8" customFormat="1" ht="24.95" customHeight="1" x14ac:dyDescent="0.2">
      <c r="B70" s="104"/>
      <c r="D70" s="105" t="s">
        <v>2804</v>
      </c>
      <c r="E70" s="106"/>
      <c r="F70" s="106"/>
      <c r="G70" s="106"/>
      <c r="H70" s="106"/>
      <c r="I70" s="106"/>
      <c r="J70" s="107">
        <f>J145</f>
        <v>1635630.5</v>
      </c>
      <c r="L70" s="104"/>
    </row>
    <row r="71" spans="2:12" s="8" customFormat="1" ht="24.95" customHeight="1" x14ac:dyDescent="0.2">
      <c r="B71" s="104"/>
      <c r="D71" s="105" t="s">
        <v>2805</v>
      </c>
      <c r="E71" s="106"/>
      <c r="F71" s="106"/>
      <c r="G71" s="106"/>
      <c r="H71" s="106"/>
      <c r="I71" s="106"/>
      <c r="J71" s="107">
        <f>J160</f>
        <v>31920</v>
      </c>
      <c r="L71" s="104"/>
    </row>
    <row r="72" spans="2:12" s="8" customFormat="1" ht="24.95" customHeight="1" x14ac:dyDescent="0.2">
      <c r="B72" s="104"/>
      <c r="D72" s="105" t="s">
        <v>2806</v>
      </c>
      <c r="E72" s="106"/>
      <c r="F72" s="106"/>
      <c r="G72" s="106"/>
      <c r="H72" s="106"/>
      <c r="I72" s="106"/>
      <c r="J72" s="107">
        <f>J166</f>
        <v>183915.90000000002</v>
      </c>
      <c r="L72" s="104"/>
    </row>
    <row r="73" spans="2:12" s="8" customFormat="1" ht="24.95" customHeight="1" x14ac:dyDescent="0.2">
      <c r="B73" s="104"/>
      <c r="D73" s="105" t="s">
        <v>182</v>
      </c>
      <c r="E73" s="106"/>
      <c r="F73" s="106"/>
      <c r="G73" s="106"/>
      <c r="H73" s="106"/>
      <c r="I73" s="106"/>
      <c r="J73" s="107">
        <f>J174</f>
        <v>474416.67</v>
      </c>
      <c r="L73" s="104"/>
    </row>
    <row r="74" spans="2:12" s="9" customFormat="1" ht="19.899999999999999" customHeight="1" x14ac:dyDescent="0.2">
      <c r="B74" s="108"/>
      <c r="D74" s="109" t="s">
        <v>2807</v>
      </c>
      <c r="E74" s="110"/>
      <c r="F74" s="110"/>
      <c r="G74" s="110"/>
      <c r="H74" s="110"/>
      <c r="I74" s="110"/>
      <c r="J74" s="111">
        <f>J175</f>
        <v>158717.54999999999</v>
      </c>
      <c r="L74" s="108"/>
    </row>
    <row r="75" spans="2:12" s="9" customFormat="1" ht="19.899999999999999" customHeight="1" x14ac:dyDescent="0.2">
      <c r="B75" s="108"/>
      <c r="D75" s="109" t="s">
        <v>2808</v>
      </c>
      <c r="E75" s="110"/>
      <c r="F75" s="110"/>
      <c r="G75" s="110"/>
      <c r="H75" s="110"/>
      <c r="I75" s="110"/>
      <c r="J75" s="111">
        <f>J235</f>
        <v>266902.5</v>
      </c>
      <c r="L75" s="108"/>
    </row>
    <row r="76" spans="2:12" s="9" customFormat="1" ht="19.899999999999999" customHeight="1" x14ac:dyDescent="0.2">
      <c r="B76" s="108"/>
      <c r="D76" s="109" t="s">
        <v>187</v>
      </c>
      <c r="E76" s="110"/>
      <c r="F76" s="110"/>
      <c r="G76" s="110"/>
      <c r="H76" s="110"/>
      <c r="I76" s="110"/>
      <c r="J76" s="111">
        <f>J246</f>
        <v>18094</v>
      </c>
      <c r="L76" s="108"/>
    </row>
    <row r="77" spans="2:12" s="9" customFormat="1" ht="19.899999999999999" customHeight="1" x14ac:dyDescent="0.2">
      <c r="B77" s="108"/>
      <c r="D77" s="109" t="s">
        <v>2809</v>
      </c>
      <c r="E77" s="110"/>
      <c r="F77" s="110"/>
      <c r="G77" s="110"/>
      <c r="H77" s="110"/>
      <c r="I77" s="110"/>
      <c r="J77" s="111">
        <f>J258</f>
        <v>26428.45</v>
      </c>
      <c r="L77" s="108"/>
    </row>
    <row r="78" spans="2:12" s="9" customFormat="1" ht="19.899999999999999" customHeight="1" x14ac:dyDescent="0.2">
      <c r="B78" s="108"/>
      <c r="D78" s="109" t="s">
        <v>188</v>
      </c>
      <c r="E78" s="110"/>
      <c r="F78" s="110"/>
      <c r="G78" s="110"/>
      <c r="H78" s="110"/>
      <c r="I78" s="110"/>
      <c r="J78" s="111">
        <f>J275</f>
        <v>4274.17</v>
      </c>
      <c r="L78" s="108"/>
    </row>
    <row r="79" spans="2:12" s="1" customFormat="1" ht="21.75" customHeight="1" x14ac:dyDescent="0.2">
      <c r="B79" s="33"/>
      <c r="L79" s="33"/>
    </row>
    <row r="80" spans="2:12" s="1" customFormat="1" ht="6.95" customHeight="1" x14ac:dyDescent="0.2"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33"/>
    </row>
    <row r="84" spans="2:12" s="1" customFormat="1" ht="6.95" customHeight="1" x14ac:dyDescent="0.2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33"/>
    </row>
    <row r="85" spans="2:12" s="1" customFormat="1" ht="24.95" customHeight="1" x14ac:dyDescent="0.2">
      <c r="B85" s="33"/>
      <c r="C85" s="22" t="s">
        <v>191</v>
      </c>
      <c r="L85" s="33"/>
    </row>
    <row r="86" spans="2:12" s="1" customFormat="1" ht="6.95" customHeight="1" x14ac:dyDescent="0.2">
      <c r="B86" s="33"/>
      <c r="L86" s="33"/>
    </row>
    <row r="87" spans="2:12" s="1" customFormat="1" ht="12" customHeight="1" x14ac:dyDescent="0.2">
      <c r="B87" s="33"/>
      <c r="C87" s="28" t="s">
        <v>16</v>
      </c>
      <c r="L87" s="33"/>
    </row>
    <row r="88" spans="2:12" s="1" customFormat="1" ht="26.25" customHeight="1" x14ac:dyDescent="0.2">
      <c r="B88" s="33"/>
      <c r="E88" s="315" t="str">
        <f>E7</f>
        <v>Novostavba Onkologické kliniky P4 - Přeložky, Přípojky, OS, Komunikace, chodníky a přístřešky, Sadové úpravy</v>
      </c>
      <c r="F88" s="316"/>
      <c r="G88" s="316"/>
      <c r="H88" s="316"/>
      <c r="L88" s="33"/>
    </row>
    <row r="89" spans="2:12" ht="12" customHeight="1" x14ac:dyDescent="0.2">
      <c r="B89" s="21"/>
      <c r="C89" s="28" t="s">
        <v>174</v>
      </c>
      <c r="L89" s="21"/>
    </row>
    <row r="90" spans="2:12" s="1" customFormat="1" ht="16.5" customHeight="1" x14ac:dyDescent="0.2">
      <c r="B90" s="33"/>
      <c r="E90" s="315" t="s">
        <v>2795</v>
      </c>
      <c r="F90" s="314"/>
      <c r="G90" s="314"/>
      <c r="H90" s="314"/>
      <c r="L90" s="33"/>
    </row>
    <row r="91" spans="2:12" s="1" customFormat="1" ht="12" customHeight="1" x14ac:dyDescent="0.2">
      <c r="B91" s="33"/>
      <c r="C91" s="28" t="s">
        <v>176</v>
      </c>
      <c r="L91" s="33"/>
    </row>
    <row r="92" spans="2:12" s="1" customFormat="1" ht="16.5" customHeight="1" x14ac:dyDescent="0.2">
      <c r="B92" s="33"/>
      <c r="E92" s="307" t="str">
        <f>E11</f>
        <v>D.2.12 - Přípojka potrubní pošty</v>
      </c>
      <c r="F92" s="314"/>
      <c r="G92" s="314"/>
      <c r="H92" s="314"/>
      <c r="L92" s="33"/>
    </row>
    <row r="93" spans="2:12" s="1" customFormat="1" ht="6.95" customHeight="1" x14ac:dyDescent="0.2">
      <c r="B93" s="33"/>
      <c r="L93" s="33"/>
    </row>
    <row r="94" spans="2:12" s="1" customFormat="1" ht="12" customHeight="1" x14ac:dyDescent="0.2">
      <c r="B94" s="33"/>
      <c r="C94" s="28" t="s">
        <v>22</v>
      </c>
      <c r="F94" s="26" t="str">
        <f>F14</f>
        <v>Olomouc</v>
      </c>
      <c r="I94" s="28" t="s">
        <v>24</v>
      </c>
      <c r="J94" s="50" t="str">
        <f>IF(J14="","",J14)</f>
        <v>16. 2. 2024</v>
      </c>
      <c r="L94" s="33"/>
    </row>
    <row r="95" spans="2:12" s="1" customFormat="1" ht="6.95" customHeight="1" x14ac:dyDescent="0.2">
      <c r="B95" s="33"/>
      <c r="L95" s="33"/>
    </row>
    <row r="96" spans="2:12" s="1" customFormat="1" ht="25.7" customHeight="1" x14ac:dyDescent="0.2">
      <c r="B96" s="33"/>
      <c r="C96" s="28" t="s">
        <v>26</v>
      </c>
      <c r="F96" s="26" t="str">
        <f>E17</f>
        <v>Fakultní nemocnice Olomouc</v>
      </c>
      <c r="I96" s="28" t="s">
        <v>32</v>
      </c>
      <c r="J96" s="31" t="str">
        <f>E23</f>
        <v>Adam Rujbr Architects</v>
      </c>
      <c r="L96" s="33"/>
    </row>
    <row r="97" spans="2:65" s="1" customFormat="1" ht="15.2" customHeight="1" x14ac:dyDescent="0.2">
      <c r="B97" s="33"/>
      <c r="C97" s="28" t="s">
        <v>30</v>
      </c>
      <c r="F97" s="26" t="str">
        <f>IF(E20="","",E20)</f>
        <v>Vyplň údaj</v>
      </c>
      <c r="I97" s="28" t="s">
        <v>35</v>
      </c>
      <c r="J97" s="31" t="str">
        <f>E26</f>
        <v xml:space="preserve"> </v>
      </c>
      <c r="L97" s="33"/>
    </row>
    <row r="98" spans="2:65" s="1" customFormat="1" ht="10.35" customHeight="1" x14ac:dyDescent="0.2">
      <c r="B98" s="33"/>
      <c r="L98" s="33"/>
    </row>
    <row r="99" spans="2:65" s="10" customFormat="1" ht="29.25" customHeight="1" x14ac:dyDescent="0.2">
      <c r="B99" s="112"/>
      <c r="C99" s="113" t="s">
        <v>192</v>
      </c>
      <c r="D99" s="114" t="s">
        <v>58</v>
      </c>
      <c r="E99" s="114" t="s">
        <v>54</v>
      </c>
      <c r="F99" s="114" t="s">
        <v>55</v>
      </c>
      <c r="G99" s="114" t="s">
        <v>193</v>
      </c>
      <c r="H99" s="114" t="s">
        <v>194</v>
      </c>
      <c r="I99" s="114" t="s">
        <v>195</v>
      </c>
      <c r="J99" s="114" t="s">
        <v>180</v>
      </c>
      <c r="K99" s="115" t="s">
        <v>196</v>
      </c>
      <c r="L99" s="112"/>
      <c r="M99" s="57" t="s">
        <v>21</v>
      </c>
      <c r="N99" s="58" t="s">
        <v>43</v>
      </c>
      <c r="O99" s="58" t="s">
        <v>197</v>
      </c>
      <c r="P99" s="58" t="s">
        <v>198</v>
      </c>
      <c r="Q99" s="58" t="s">
        <v>199</v>
      </c>
      <c r="R99" s="58" t="s">
        <v>200</v>
      </c>
      <c r="S99" s="58" t="s">
        <v>201</v>
      </c>
      <c r="T99" s="59" t="s">
        <v>202</v>
      </c>
    </row>
    <row r="100" spans="2:65" s="1" customFormat="1" ht="22.9" customHeight="1" x14ac:dyDescent="0.25">
      <c r="B100" s="33"/>
      <c r="C100" s="62" t="s">
        <v>203</v>
      </c>
      <c r="J100" s="116">
        <f>BK100</f>
        <v>3449598.67</v>
      </c>
      <c r="L100" s="33"/>
      <c r="M100" s="60"/>
      <c r="N100" s="51"/>
      <c r="O100" s="51"/>
      <c r="P100" s="117">
        <f>P101+P106+P111+P115+P119+P141+P145+P160+P166+P174</f>
        <v>0</v>
      </c>
      <c r="Q100" s="51"/>
      <c r="R100" s="117">
        <f>R101+R106+R111+R115+R119+R141+R145+R160+R166+R174</f>
        <v>54.797450000000005</v>
      </c>
      <c r="S100" s="51"/>
      <c r="T100" s="118">
        <f>T101+T106+T111+T115+T119+T141+T145+T160+T166+T174</f>
        <v>37.959999999999994</v>
      </c>
      <c r="AT100" s="18" t="s">
        <v>72</v>
      </c>
      <c r="AU100" s="18" t="s">
        <v>181</v>
      </c>
      <c r="BK100" s="119">
        <f>BK101+BK106+BK111+BK115+BK119+BK141+BK145+BK160+BK166+BK174</f>
        <v>3449598.67</v>
      </c>
    </row>
    <row r="101" spans="2:65" s="11" customFormat="1" ht="25.9" customHeight="1" x14ac:dyDescent="0.2">
      <c r="B101" s="120"/>
      <c r="D101" s="121" t="s">
        <v>72</v>
      </c>
      <c r="E101" s="122" t="s">
        <v>2810</v>
      </c>
      <c r="F101" s="122" t="s">
        <v>2811</v>
      </c>
      <c r="I101" s="123"/>
      <c r="J101" s="124">
        <f>BK101</f>
        <v>31204.6</v>
      </c>
      <c r="L101" s="120"/>
      <c r="M101" s="125"/>
      <c r="P101" s="126">
        <f>SUM(P102:P105)</f>
        <v>0</v>
      </c>
      <c r="R101" s="126">
        <f>SUM(R102:R105)</f>
        <v>0</v>
      </c>
      <c r="T101" s="127">
        <f>SUM(T102:T105)</f>
        <v>0</v>
      </c>
      <c r="AR101" s="121" t="s">
        <v>80</v>
      </c>
      <c r="AT101" s="128" t="s">
        <v>72</v>
      </c>
      <c r="AU101" s="128" t="s">
        <v>73</v>
      </c>
      <c r="AY101" s="121" t="s">
        <v>206</v>
      </c>
      <c r="BK101" s="129">
        <f>SUM(BK102:BK105)</f>
        <v>31204.6</v>
      </c>
    </row>
    <row r="102" spans="2:65" s="1" customFormat="1" ht="24.2" customHeight="1" x14ac:dyDescent="0.2">
      <c r="B102" s="33"/>
      <c r="C102" s="132" t="s">
        <v>80</v>
      </c>
      <c r="D102" s="132" t="s">
        <v>208</v>
      </c>
      <c r="E102" s="133" t="s">
        <v>2812</v>
      </c>
      <c r="F102" s="134" t="s">
        <v>2813</v>
      </c>
      <c r="G102" s="135" t="s">
        <v>840</v>
      </c>
      <c r="H102" s="136">
        <v>2</v>
      </c>
      <c r="I102" s="137">
        <v>2724.4</v>
      </c>
      <c r="J102" s="138">
        <f>ROUND(I102*H102,2)</f>
        <v>5448.8</v>
      </c>
      <c r="K102" s="134" t="s">
        <v>21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350</v>
      </c>
      <c r="AT102" s="143" t="s">
        <v>208</v>
      </c>
      <c r="AU102" s="143" t="s">
        <v>80</v>
      </c>
      <c r="AY102" s="18" t="s">
        <v>206</v>
      </c>
      <c r="BE102" s="144">
        <f>IF(N102="základní",J102,0)</f>
        <v>5448.8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5448.8</v>
      </c>
      <c r="BL102" s="18" t="s">
        <v>350</v>
      </c>
      <c r="BM102" s="143" t="s">
        <v>82</v>
      </c>
    </row>
    <row r="103" spans="2:65" s="1" customFormat="1" ht="24.2" customHeight="1" x14ac:dyDescent="0.2">
      <c r="B103" s="33"/>
      <c r="C103" s="132" t="s">
        <v>82</v>
      </c>
      <c r="D103" s="132" t="s">
        <v>208</v>
      </c>
      <c r="E103" s="133" t="s">
        <v>2814</v>
      </c>
      <c r="F103" s="134" t="s">
        <v>2815</v>
      </c>
      <c r="G103" s="135" t="s">
        <v>840</v>
      </c>
      <c r="H103" s="136">
        <v>2</v>
      </c>
      <c r="I103" s="137">
        <v>8543.5</v>
      </c>
      <c r="J103" s="138">
        <f>ROUND(I103*H103,2)</f>
        <v>17087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350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17087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17087</v>
      </c>
      <c r="BL103" s="18" t="s">
        <v>350</v>
      </c>
      <c r="BM103" s="143" t="s">
        <v>213</v>
      </c>
    </row>
    <row r="104" spans="2:65" s="1" customFormat="1" ht="16.5" customHeight="1" x14ac:dyDescent="0.2">
      <c r="B104" s="33"/>
      <c r="C104" s="132" t="s">
        <v>244</v>
      </c>
      <c r="D104" s="132" t="s">
        <v>208</v>
      </c>
      <c r="E104" s="133" t="s">
        <v>2816</v>
      </c>
      <c r="F104" s="134" t="s">
        <v>2817</v>
      </c>
      <c r="G104" s="135" t="s">
        <v>840</v>
      </c>
      <c r="H104" s="136">
        <v>2</v>
      </c>
      <c r="I104" s="137">
        <v>2367.4</v>
      </c>
      <c r="J104" s="138">
        <f>ROUND(I104*H104,2)</f>
        <v>4734.8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350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4734.8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4734.8</v>
      </c>
      <c r="BL104" s="18" t="s">
        <v>350</v>
      </c>
      <c r="BM104" s="143" t="s">
        <v>268</v>
      </c>
    </row>
    <row r="105" spans="2:65" s="1" customFormat="1" ht="24.2" customHeight="1" x14ac:dyDescent="0.2">
      <c r="B105" s="33"/>
      <c r="C105" s="132" t="s">
        <v>213</v>
      </c>
      <c r="D105" s="132" t="s">
        <v>208</v>
      </c>
      <c r="E105" s="133" t="s">
        <v>2818</v>
      </c>
      <c r="F105" s="134" t="s">
        <v>2819</v>
      </c>
      <c r="G105" s="135" t="s">
        <v>840</v>
      </c>
      <c r="H105" s="136">
        <v>1</v>
      </c>
      <c r="I105" s="137">
        <v>3934</v>
      </c>
      <c r="J105" s="138">
        <f>ROUND(I105*H105,2)</f>
        <v>3934</v>
      </c>
      <c r="K105" s="134" t="s">
        <v>21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350</v>
      </c>
      <c r="AT105" s="143" t="s">
        <v>208</v>
      </c>
      <c r="AU105" s="143" t="s">
        <v>80</v>
      </c>
      <c r="AY105" s="18" t="s">
        <v>206</v>
      </c>
      <c r="BE105" s="144">
        <f>IF(N105="základní",J105,0)</f>
        <v>3934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3934</v>
      </c>
      <c r="BL105" s="18" t="s">
        <v>350</v>
      </c>
      <c r="BM105" s="143" t="s">
        <v>289</v>
      </c>
    </row>
    <row r="106" spans="2:65" s="11" customFormat="1" ht="25.9" customHeight="1" x14ac:dyDescent="0.2">
      <c r="B106" s="120"/>
      <c r="D106" s="121" t="s">
        <v>72</v>
      </c>
      <c r="E106" s="122" t="s">
        <v>2820</v>
      </c>
      <c r="F106" s="122" t="s">
        <v>2821</v>
      </c>
      <c r="I106" s="123"/>
      <c r="J106" s="124">
        <f>BK106</f>
        <v>44690.1</v>
      </c>
      <c r="L106" s="120"/>
      <c r="M106" s="125"/>
      <c r="P106" s="126">
        <f>SUM(P107:P110)</f>
        <v>0</v>
      </c>
      <c r="R106" s="126">
        <f>SUM(R107:R110)</f>
        <v>0</v>
      </c>
      <c r="T106" s="127">
        <f>SUM(T107:T110)</f>
        <v>0</v>
      </c>
      <c r="AR106" s="121" t="s">
        <v>80</v>
      </c>
      <c r="AT106" s="128" t="s">
        <v>72</v>
      </c>
      <c r="AU106" s="128" t="s">
        <v>73</v>
      </c>
      <c r="AY106" s="121" t="s">
        <v>206</v>
      </c>
      <c r="BK106" s="129">
        <f>SUM(BK107:BK110)</f>
        <v>44690.1</v>
      </c>
    </row>
    <row r="107" spans="2:65" s="1" customFormat="1" ht="16.5" customHeight="1" x14ac:dyDescent="0.2">
      <c r="B107" s="33"/>
      <c r="C107" s="132" t="s">
        <v>257</v>
      </c>
      <c r="D107" s="132" t="s">
        <v>208</v>
      </c>
      <c r="E107" s="133" t="s">
        <v>2822</v>
      </c>
      <c r="F107" s="134" t="s">
        <v>2823</v>
      </c>
      <c r="G107" s="135" t="s">
        <v>840</v>
      </c>
      <c r="H107" s="136">
        <v>1</v>
      </c>
      <c r="I107" s="137">
        <v>16380</v>
      </c>
      <c r="J107" s="138">
        <f>ROUND(I107*H107,2)</f>
        <v>16380</v>
      </c>
      <c r="K107" s="134" t="s">
        <v>21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350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16380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16380</v>
      </c>
      <c r="BL107" s="18" t="s">
        <v>350</v>
      </c>
      <c r="BM107" s="143" t="s">
        <v>304</v>
      </c>
    </row>
    <row r="108" spans="2:65" s="1" customFormat="1" ht="16.5" customHeight="1" x14ac:dyDescent="0.2">
      <c r="B108" s="33"/>
      <c r="C108" s="132" t="s">
        <v>268</v>
      </c>
      <c r="D108" s="132" t="s">
        <v>208</v>
      </c>
      <c r="E108" s="133" t="s">
        <v>2824</v>
      </c>
      <c r="F108" s="134" t="s">
        <v>2825</v>
      </c>
      <c r="G108" s="135" t="s">
        <v>840</v>
      </c>
      <c r="H108" s="136">
        <v>1</v>
      </c>
      <c r="I108" s="137">
        <v>26199.599999999999</v>
      </c>
      <c r="J108" s="138">
        <f>ROUND(I108*H108,2)</f>
        <v>26199.599999999999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350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26199.599999999999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26199.599999999999</v>
      </c>
      <c r="BL108" s="18" t="s">
        <v>350</v>
      </c>
      <c r="BM108" s="143" t="s">
        <v>8</v>
      </c>
    </row>
    <row r="109" spans="2:65" s="1" customFormat="1" ht="16.5" customHeight="1" x14ac:dyDescent="0.2">
      <c r="B109" s="33"/>
      <c r="C109" s="132" t="s">
        <v>275</v>
      </c>
      <c r="D109" s="132" t="s">
        <v>208</v>
      </c>
      <c r="E109" s="133" t="s">
        <v>2826</v>
      </c>
      <c r="F109" s="134" t="s">
        <v>2827</v>
      </c>
      <c r="G109" s="135" t="s">
        <v>840</v>
      </c>
      <c r="H109" s="136">
        <v>1</v>
      </c>
      <c r="I109" s="137">
        <v>2058</v>
      </c>
      <c r="J109" s="138">
        <f>ROUND(I109*H109,2)</f>
        <v>2058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350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2058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2058</v>
      </c>
      <c r="BL109" s="18" t="s">
        <v>350</v>
      </c>
      <c r="BM109" s="143" t="s">
        <v>332</v>
      </c>
    </row>
    <row r="110" spans="2:65" s="1" customFormat="1" ht="16.5" customHeight="1" x14ac:dyDescent="0.2">
      <c r="B110" s="33"/>
      <c r="C110" s="132" t="s">
        <v>289</v>
      </c>
      <c r="D110" s="132" t="s">
        <v>208</v>
      </c>
      <c r="E110" s="133" t="s">
        <v>2828</v>
      </c>
      <c r="F110" s="134" t="s">
        <v>2829</v>
      </c>
      <c r="G110" s="135" t="s">
        <v>840</v>
      </c>
      <c r="H110" s="136">
        <v>1</v>
      </c>
      <c r="I110" s="137">
        <v>52.5</v>
      </c>
      <c r="J110" s="138">
        <f>ROUND(I110*H110,2)</f>
        <v>52.5</v>
      </c>
      <c r="K110" s="134" t="s">
        <v>21</v>
      </c>
      <c r="L110" s="33"/>
      <c r="M110" s="139" t="s">
        <v>21</v>
      </c>
      <c r="N110" s="140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350</v>
      </c>
      <c r="AT110" s="143" t="s">
        <v>208</v>
      </c>
      <c r="AU110" s="143" t="s">
        <v>80</v>
      </c>
      <c r="AY110" s="18" t="s">
        <v>206</v>
      </c>
      <c r="BE110" s="144">
        <f>IF(N110="základní",J110,0)</f>
        <v>52.5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52.5</v>
      </c>
      <c r="BL110" s="18" t="s">
        <v>350</v>
      </c>
      <c r="BM110" s="143" t="s">
        <v>350</v>
      </c>
    </row>
    <row r="111" spans="2:65" s="11" customFormat="1" ht="25.9" customHeight="1" x14ac:dyDescent="0.2">
      <c r="B111" s="120"/>
      <c r="D111" s="121" t="s">
        <v>72</v>
      </c>
      <c r="E111" s="122" t="s">
        <v>2830</v>
      </c>
      <c r="F111" s="122" t="s">
        <v>2831</v>
      </c>
      <c r="I111" s="123"/>
      <c r="J111" s="124">
        <f>BK111</f>
        <v>23992.5</v>
      </c>
      <c r="L111" s="120"/>
      <c r="M111" s="125"/>
      <c r="P111" s="126">
        <f>SUM(P112:P114)</f>
        <v>0</v>
      </c>
      <c r="R111" s="126">
        <f>SUM(R112:R114)</f>
        <v>0</v>
      </c>
      <c r="T111" s="127">
        <f>SUM(T112:T114)</f>
        <v>0</v>
      </c>
      <c r="AR111" s="121" t="s">
        <v>80</v>
      </c>
      <c r="AT111" s="128" t="s">
        <v>72</v>
      </c>
      <c r="AU111" s="128" t="s">
        <v>73</v>
      </c>
      <c r="AY111" s="121" t="s">
        <v>206</v>
      </c>
      <c r="BK111" s="129">
        <f>SUM(BK112:BK114)</f>
        <v>23992.5</v>
      </c>
    </row>
    <row r="112" spans="2:65" s="1" customFormat="1" ht="16.5" customHeight="1" x14ac:dyDescent="0.2">
      <c r="B112" s="33"/>
      <c r="C112" s="132" t="s">
        <v>295</v>
      </c>
      <c r="D112" s="132" t="s">
        <v>208</v>
      </c>
      <c r="E112" s="133" t="s">
        <v>2832</v>
      </c>
      <c r="F112" s="134" t="s">
        <v>2833</v>
      </c>
      <c r="G112" s="135" t="s">
        <v>840</v>
      </c>
      <c r="H112" s="136">
        <v>1</v>
      </c>
      <c r="I112" s="137">
        <v>23437.4</v>
      </c>
      <c r="J112" s="138">
        <f>ROUND(I112*H112,2)</f>
        <v>23437.4</v>
      </c>
      <c r="K112" s="134" t="s">
        <v>21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350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23437.4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23437.4</v>
      </c>
      <c r="BL112" s="18" t="s">
        <v>350</v>
      </c>
      <c r="BM112" s="143" t="s">
        <v>365</v>
      </c>
    </row>
    <row r="113" spans="2:65" s="1" customFormat="1" ht="16.5" customHeight="1" x14ac:dyDescent="0.2">
      <c r="B113" s="33"/>
      <c r="C113" s="132" t="s">
        <v>304</v>
      </c>
      <c r="D113" s="132" t="s">
        <v>208</v>
      </c>
      <c r="E113" s="133" t="s">
        <v>2834</v>
      </c>
      <c r="F113" s="134" t="s">
        <v>2835</v>
      </c>
      <c r="G113" s="135" t="s">
        <v>2085</v>
      </c>
      <c r="H113" s="136">
        <v>1</v>
      </c>
      <c r="I113" s="137">
        <v>502.6</v>
      </c>
      <c r="J113" s="138">
        <f>ROUND(I113*H113,2)</f>
        <v>502.6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350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502.6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502.6</v>
      </c>
      <c r="BL113" s="18" t="s">
        <v>350</v>
      </c>
      <c r="BM113" s="143" t="s">
        <v>382</v>
      </c>
    </row>
    <row r="114" spans="2:65" s="1" customFormat="1" ht="16.5" customHeight="1" x14ac:dyDescent="0.2">
      <c r="B114" s="33"/>
      <c r="C114" s="132" t="s">
        <v>313</v>
      </c>
      <c r="D114" s="132" t="s">
        <v>208</v>
      </c>
      <c r="E114" s="133" t="s">
        <v>2828</v>
      </c>
      <c r="F114" s="134" t="s">
        <v>2829</v>
      </c>
      <c r="G114" s="135" t="s">
        <v>840</v>
      </c>
      <c r="H114" s="136">
        <v>1</v>
      </c>
      <c r="I114" s="137">
        <v>52.5</v>
      </c>
      <c r="J114" s="138">
        <f>ROUND(I114*H114,2)</f>
        <v>52.5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350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52.5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52.5</v>
      </c>
      <c r="BL114" s="18" t="s">
        <v>350</v>
      </c>
      <c r="BM114" s="143" t="s">
        <v>400</v>
      </c>
    </row>
    <row r="115" spans="2:65" s="11" customFormat="1" ht="25.9" customHeight="1" x14ac:dyDescent="0.2">
      <c r="B115" s="120"/>
      <c r="D115" s="121" t="s">
        <v>72</v>
      </c>
      <c r="E115" s="122" t="s">
        <v>2836</v>
      </c>
      <c r="F115" s="122" t="s">
        <v>2837</v>
      </c>
      <c r="I115" s="123"/>
      <c r="J115" s="124">
        <f>BK115</f>
        <v>96634.3</v>
      </c>
      <c r="L115" s="120"/>
      <c r="M115" s="125"/>
      <c r="P115" s="126">
        <f>SUM(P116:P118)</f>
        <v>0</v>
      </c>
      <c r="R115" s="126">
        <f>SUM(R116:R118)</f>
        <v>0</v>
      </c>
      <c r="T115" s="127">
        <f>SUM(T116:T118)</f>
        <v>0</v>
      </c>
      <c r="AR115" s="121" t="s">
        <v>80</v>
      </c>
      <c r="AT115" s="128" t="s">
        <v>72</v>
      </c>
      <c r="AU115" s="128" t="s">
        <v>73</v>
      </c>
      <c r="AY115" s="121" t="s">
        <v>206</v>
      </c>
      <c r="BK115" s="129">
        <f>SUM(BK116:BK118)</f>
        <v>96634.3</v>
      </c>
    </row>
    <row r="116" spans="2:65" s="1" customFormat="1" ht="16.5" customHeight="1" x14ac:dyDescent="0.2">
      <c r="B116" s="33"/>
      <c r="C116" s="132" t="s">
        <v>8</v>
      </c>
      <c r="D116" s="132" t="s">
        <v>208</v>
      </c>
      <c r="E116" s="133" t="s">
        <v>2838</v>
      </c>
      <c r="F116" s="134" t="s">
        <v>2839</v>
      </c>
      <c r="G116" s="135" t="s">
        <v>840</v>
      </c>
      <c r="H116" s="136">
        <v>1</v>
      </c>
      <c r="I116" s="137">
        <v>62623.4</v>
      </c>
      <c r="J116" s="138">
        <f>ROUND(I116*H116,2)</f>
        <v>62623.4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350</v>
      </c>
      <c r="AT116" s="143" t="s">
        <v>208</v>
      </c>
      <c r="AU116" s="143" t="s">
        <v>80</v>
      </c>
      <c r="AY116" s="18" t="s">
        <v>206</v>
      </c>
      <c r="BE116" s="144">
        <f>IF(N116="základní",J116,0)</f>
        <v>62623.4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62623.4</v>
      </c>
      <c r="BL116" s="18" t="s">
        <v>350</v>
      </c>
      <c r="BM116" s="143" t="s">
        <v>415</v>
      </c>
    </row>
    <row r="117" spans="2:65" s="1" customFormat="1" ht="16.5" customHeight="1" x14ac:dyDescent="0.2">
      <c r="B117" s="33"/>
      <c r="C117" s="132" t="s">
        <v>324</v>
      </c>
      <c r="D117" s="132" t="s">
        <v>208</v>
      </c>
      <c r="E117" s="133" t="s">
        <v>2840</v>
      </c>
      <c r="F117" s="134" t="s">
        <v>2841</v>
      </c>
      <c r="G117" s="135" t="s">
        <v>2085</v>
      </c>
      <c r="H117" s="136">
        <v>1</v>
      </c>
      <c r="I117" s="137">
        <v>33958.400000000001</v>
      </c>
      <c r="J117" s="138">
        <f>ROUND(I117*H117,2)</f>
        <v>33958.400000000001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350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33958.400000000001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33958.400000000001</v>
      </c>
      <c r="BL117" s="18" t="s">
        <v>350</v>
      </c>
      <c r="BM117" s="143" t="s">
        <v>429</v>
      </c>
    </row>
    <row r="118" spans="2:65" s="1" customFormat="1" ht="16.5" customHeight="1" x14ac:dyDescent="0.2">
      <c r="B118" s="33"/>
      <c r="C118" s="132" t="s">
        <v>332</v>
      </c>
      <c r="D118" s="132" t="s">
        <v>208</v>
      </c>
      <c r="E118" s="133" t="s">
        <v>2828</v>
      </c>
      <c r="F118" s="134" t="s">
        <v>2829</v>
      </c>
      <c r="G118" s="135" t="s">
        <v>840</v>
      </c>
      <c r="H118" s="136">
        <v>1</v>
      </c>
      <c r="I118" s="137">
        <v>52.5</v>
      </c>
      <c r="J118" s="138">
        <f>ROUND(I118*H118,2)</f>
        <v>52.5</v>
      </c>
      <c r="K118" s="134" t="s">
        <v>21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350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52.5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52.5</v>
      </c>
      <c r="BL118" s="18" t="s">
        <v>350</v>
      </c>
      <c r="BM118" s="143" t="s">
        <v>444</v>
      </c>
    </row>
    <row r="119" spans="2:65" s="11" customFormat="1" ht="25.9" customHeight="1" x14ac:dyDescent="0.2">
      <c r="B119" s="120"/>
      <c r="D119" s="121" t="s">
        <v>72</v>
      </c>
      <c r="E119" s="122" t="s">
        <v>2842</v>
      </c>
      <c r="F119" s="122" t="s">
        <v>2843</v>
      </c>
      <c r="I119" s="123"/>
      <c r="J119" s="124">
        <f>BK119</f>
        <v>884257.50000000012</v>
      </c>
      <c r="L119" s="120"/>
      <c r="M119" s="125"/>
      <c r="P119" s="126">
        <f>SUM(P120:P140)</f>
        <v>0</v>
      </c>
      <c r="R119" s="126">
        <f>SUM(R120:R140)</f>
        <v>0</v>
      </c>
      <c r="T119" s="127">
        <f>SUM(T120:T140)</f>
        <v>0</v>
      </c>
      <c r="AR119" s="121" t="s">
        <v>80</v>
      </c>
      <c r="AT119" s="128" t="s">
        <v>72</v>
      </c>
      <c r="AU119" s="128" t="s">
        <v>73</v>
      </c>
      <c r="AY119" s="121" t="s">
        <v>206</v>
      </c>
      <c r="BK119" s="129">
        <f>SUM(BK120:BK140)</f>
        <v>884257.50000000012</v>
      </c>
    </row>
    <row r="120" spans="2:65" s="1" customFormat="1" ht="16.5" customHeight="1" x14ac:dyDescent="0.2">
      <c r="B120" s="33"/>
      <c r="C120" s="132" t="s">
        <v>342</v>
      </c>
      <c r="D120" s="132" t="s">
        <v>208</v>
      </c>
      <c r="E120" s="133" t="s">
        <v>2844</v>
      </c>
      <c r="F120" s="134" t="s">
        <v>2845</v>
      </c>
      <c r="G120" s="135" t="s">
        <v>2085</v>
      </c>
      <c r="H120" s="136">
        <v>1</v>
      </c>
      <c r="I120" s="137">
        <v>179698.4</v>
      </c>
      <c r="J120" s="138">
        <f t="shared" ref="J120:J140" si="0">ROUND(I120*H120,2)</f>
        <v>179698.4</v>
      </c>
      <c r="K120" s="134" t="s">
        <v>21</v>
      </c>
      <c r="L120" s="33"/>
      <c r="M120" s="139" t="s">
        <v>21</v>
      </c>
      <c r="N120" s="140" t="s">
        <v>44</v>
      </c>
      <c r="P120" s="141">
        <f t="shared" ref="P120:P140" si="1">O120*H120</f>
        <v>0</v>
      </c>
      <c r="Q120" s="141">
        <v>0</v>
      </c>
      <c r="R120" s="141">
        <f t="shared" ref="R120:R140" si="2">Q120*H120</f>
        <v>0</v>
      </c>
      <c r="S120" s="141">
        <v>0</v>
      </c>
      <c r="T120" s="142">
        <f t="shared" ref="T120:T140" si="3">S120*H120</f>
        <v>0</v>
      </c>
      <c r="AR120" s="143" t="s">
        <v>350</v>
      </c>
      <c r="AT120" s="143" t="s">
        <v>208</v>
      </c>
      <c r="AU120" s="143" t="s">
        <v>80</v>
      </c>
      <c r="AY120" s="18" t="s">
        <v>206</v>
      </c>
      <c r="BE120" s="144">
        <f t="shared" ref="BE120:BE140" si="4">IF(N120="základní",J120,0)</f>
        <v>179698.4</v>
      </c>
      <c r="BF120" s="144">
        <f t="shared" ref="BF120:BF140" si="5">IF(N120="snížená",J120,0)</f>
        <v>0</v>
      </c>
      <c r="BG120" s="144">
        <f t="shared" ref="BG120:BG140" si="6">IF(N120="zákl. přenesená",J120,0)</f>
        <v>0</v>
      </c>
      <c r="BH120" s="144">
        <f t="shared" ref="BH120:BH140" si="7">IF(N120="sníž. přenesená",J120,0)</f>
        <v>0</v>
      </c>
      <c r="BI120" s="144">
        <f t="shared" ref="BI120:BI140" si="8">IF(N120="nulová",J120,0)</f>
        <v>0</v>
      </c>
      <c r="BJ120" s="18" t="s">
        <v>80</v>
      </c>
      <c r="BK120" s="144">
        <f t="shared" ref="BK120:BK140" si="9">ROUND(I120*H120,2)</f>
        <v>179698.4</v>
      </c>
      <c r="BL120" s="18" t="s">
        <v>350</v>
      </c>
      <c r="BM120" s="143" t="s">
        <v>462</v>
      </c>
    </row>
    <row r="121" spans="2:65" s="1" customFormat="1" ht="62.65" customHeight="1" x14ac:dyDescent="0.2">
      <c r="B121" s="33"/>
      <c r="C121" s="132" t="s">
        <v>350</v>
      </c>
      <c r="D121" s="132" t="s">
        <v>208</v>
      </c>
      <c r="E121" s="133" t="s">
        <v>2846</v>
      </c>
      <c r="F121" s="134" t="s">
        <v>2847</v>
      </c>
      <c r="G121" s="135" t="s">
        <v>2085</v>
      </c>
      <c r="H121" s="136">
        <v>1</v>
      </c>
      <c r="I121" s="137">
        <v>250602.1</v>
      </c>
      <c r="J121" s="138">
        <f t="shared" si="0"/>
        <v>250602.1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350</v>
      </c>
      <c r="AT121" s="143" t="s">
        <v>208</v>
      </c>
      <c r="AU121" s="143" t="s">
        <v>80</v>
      </c>
      <c r="AY121" s="18" t="s">
        <v>206</v>
      </c>
      <c r="BE121" s="144">
        <f t="shared" si="4"/>
        <v>250602.1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80</v>
      </c>
      <c r="BK121" s="144">
        <f t="shared" si="9"/>
        <v>250602.1</v>
      </c>
      <c r="BL121" s="18" t="s">
        <v>350</v>
      </c>
      <c r="BM121" s="143" t="s">
        <v>643</v>
      </c>
    </row>
    <row r="122" spans="2:65" s="1" customFormat="1" ht="49.15" customHeight="1" x14ac:dyDescent="0.2">
      <c r="B122" s="33"/>
      <c r="C122" s="132" t="s">
        <v>359</v>
      </c>
      <c r="D122" s="132" t="s">
        <v>208</v>
      </c>
      <c r="E122" s="133" t="s">
        <v>2848</v>
      </c>
      <c r="F122" s="134" t="s">
        <v>2849</v>
      </c>
      <c r="G122" s="135" t="s">
        <v>2085</v>
      </c>
      <c r="H122" s="136">
        <v>1</v>
      </c>
      <c r="I122" s="137">
        <v>123354.7</v>
      </c>
      <c r="J122" s="138">
        <f t="shared" si="0"/>
        <v>123354.7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350</v>
      </c>
      <c r="AT122" s="143" t="s">
        <v>208</v>
      </c>
      <c r="AU122" s="143" t="s">
        <v>80</v>
      </c>
      <c r="AY122" s="18" t="s">
        <v>206</v>
      </c>
      <c r="BE122" s="144">
        <f t="shared" si="4"/>
        <v>123354.7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80</v>
      </c>
      <c r="BK122" s="144">
        <f t="shared" si="9"/>
        <v>123354.7</v>
      </c>
      <c r="BL122" s="18" t="s">
        <v>350</v>
      </c>
      <c r="BM122" s="143" t="s">
        <v>663</v>
      </c>
    </row>
    <row r="123" spans="2:65" s="1" customFormat="1" ht="24.2" customHeight="1" x14ac:dyDescent="0.2">
      <c r="B123" s="33"/>
      <c r="C123" s="132" t="s">
        <v>365</v>
      </c>
      <c r="D123" s="132" t="s">
        <v>208</v>
      </c>
      <c r="E123" s="133" t="s">
        <v>2850</v>
      </c>
      <c r="F123" s="134" t="s">
        <v>2851</v>
      </c>
      <c r="G123" s="135" t="s">
        <v>2085</v>
      </c>
      <c r="H123" s="136">
        <v>1</v>
      </c>
      <c r="I123" s="137">
        <v>96336.8</v>
      </c>
      <c r="J123" s="138">
        <f t="shared" si="0"/>
        <v>96336.8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350</v>
      </c>
      <c r="AT123" s="143" t="s">
        <v>208</v>
      </c>
      <c r="AU123" s="143" t="s">
        <v>80</v>
      </c>
      <c r="AY123" s="18" t="s">
        <v>206</v>
      </c>
      <c r="BE123" s="144">
        <f t="shared" si="4"/>
        <v>96336.8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80</v>
      </c>
      <c r="BK123" s="144">
        <f t="shared" si="9"/>
        <v>96336.8</v>
      </c>
      <c r="BL123" s="18" t="s">
        <v>350</v>
      </c>
      <c r="BM123" s="143" t="s">
        <v>681</v>
      </c>
    </row>
    <row r="124" spans="2:65" s="1" customFormat="1" ht="16.5" customHeight="1" x14ac:dyDescent="0.2">
      <c r="B124" s="33"/>
      <c r="C124" s="132" t="s">
        <v>372</v>
      </c>
      <c r="D124" s="132" t="s">
        <v>208</v>
      </c>
      <c r="E124" s="133" t="s">
        <v>2852</v>
      </c>
      <c r="F124" s="134" t="s">
        <v>2853</v>
      </c>
      <c r="G124" s="135" t="s">
        <v>840</v>
      </c>
      <c r="H124" s="136">
        <v>1</v>
      </c>
      <c r="I124" s="137">
        <v>10158.4</v>
      </c>
      <c r="J124" s="138">
        <f t="shared" si="0"/>
        <v>10158.4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350</v>
      </c>
      <c r="AT124" s="143" t="s">
        <v>208</v>
      </c>
      <c r="AU124" s="143" t="s">
        <v>80</v>
      </c>
      <c r="AY124" s="18" t="s">
        <v>206</v>
      </c>
      <c r="BE124" s="144">
        <f t="shared" si="4"/>
        <v>10158.4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80</v>
      </c>
      <c r="BK124" s="144">
        <f t="shared" si="9"/>
        <v>10158.4</v>
      </c>
      <c r="BL124" s="18" t="s">
        <v>350</v>
      </c>
      <c r="BM124" s="143" t="s">
        <v>693</v>
      </c>
    </row>
    <row r="125" spans="2:65" s="1" customFormat="1" ht="16.5" customHeight="1" x14ac:dyDescent="0.2">
      <c r="B125" s="33"/>
      <c r="C125" s="132" t="s">
        <v>382</v>
      </c>
      <c r="D125" s="132" t="s">
        <v>208</v>
      </c>
      <c r="E125" s="133" t="s">
        <v>2854</v>
      </c>
      <c r="F125" s="134" t="s">
        <v>2855</v>
      </c>
      <c r="G125" s="135" t="s">
        <v>840</v>
      </c>
      <c r="H125" s="136">
        <v>1</v>
      </c>
      <c r="I125" s="137">
        <v>62239.8</v>
      </c>
      <c r="J125" s="138">
        <f t="shared" si="0"/>
        <v>62239.8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350</v>
      </c>
      <c r="AT125" s="143" t="s">
        <v>208</v>
      </c>
      <c r="AU125" s="143" t="s">
        <v>80</v>
      </c>
      <c r="AY125" s="18" t="s">
        <v>206</v>
      </c>
      <c r="BE125" s="144">
        <f t="shared" si="4"/>
        <v>62239.8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80</v>
      </c>
      <c r="BK125" s="144">
        <f t="shared" si="9"/>
        <v>62239.8</v>
      </c>
      <c r="BL125" s="18" t="s">
        <v>350</v>
      </c>
      <c r="BM125" s="143" t="s">
        <v>706</v>
      </c>
    </row>
    <row r="126" spans="2:65" s="1" customFormat="1" ht="16.5" customHeight="1" x14ac:dyDescent="0.2">
      <c r="B126" s="33"/>
      <c r="C126" s="132" t="s">
        <v>7</v>
      </c>
      <c r="D126" s="132" t="s">
        <v>208</v>
      </c>
      <c r="E126" s="133" t="s">
        <v>2856</v>
      </c>
      <c r="F126" s="134" t="s">
        <v>2857</v>
      </c>
      <c r="G126" s="135" t="s">
        <v>840</v>
      </c>
      <c r="H126" s="136">
        <v>1</v>
      </c>
      <c r="I126" s="137">
        <v>2646</v>
      </c>
      <c r="J126" s="138">
        <f t="shared" si="0"/>
        <v>2646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350</v>
      </c>
      <c r="AT126" s="143" t="s">
        <v>208</v>
      </c>
      <c r="AU126" s="143" t="s">
        <v>80</v>
      </c>
      <c r="AY126" s="18" t="s">
        <v>206</v>
      </c>
      <c r="BE126" s="144">
        <f t="shared" si="4"/>
        <v>2646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80</v>
      </c>
      <c r="BK126" s="144">
        <f t="shared" si="9"/>
        <v>2646</v>
      </c>
      <c r="BL126" s="18" t="s">
        <v>350</v>
      </c>
      <c r="BM126" s="143" t="s">
        <v>720</v>
      </c>
    </row>
    <row r="127" spans="2:65" s="1" customFormat="1" ht="24.2" customHeight="1" x14ac:dyDescent="0.2">
      <c r="B127" s="33"/>
      <c r="C127" s="132" t="s">
        <v>400</v>
      </c>
      <c r="D127" s="132" t="s">
        <v>208</v>
      </c>
      <c r="E127" s="133" t="s">
        <v>2858</v>
      </c>
      <c r="F127" s="134" t="s">
        <v>2859</v>
      </c>
      <c r="G127" s="135" t="s">
        <v>840</v>
      </c>
      <c r="H127" s="136">
        <v>1</v>
      </c>
      <c r="I127" s="137">
        <v>52024</v>
      </c>
      <c r="J127" s="138">
        <f t="shared" si="0"/>
        <v>52024</v>
      </c>
      <c r="K127" s="134" t="s">
        <v>21</v>
      </c>
      <c r="L127" s="33"/>
      <c r="M127" s="139" t="s">
        <v>21</v>
      </c>
      <c r="N127" s="140" t="s">
        <v>44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350</v>
      </c>
      <c r="AT127" s="143" t="s">
        <v>208</v>
      </c>
      <c r="AU127" s="143" t="s">
        <v>80</v>
      </c>
      <c r="AY127" s="18" t="s">
        <v>206</v>
      </c>
      <c r="BE127" s="144">
        <f t="shared" si="4"/>
        <v>52024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80</v>
      </c>
      <c r="BK127" s="144">
        <f t="shared" si="9"/>
        <v>52024</v>
      </c>
      <c r="BL127" s="18" t="s">
        <v>350</v>
      </c>
      <c r="BM127" s="143" t="s">
        <v>730</v>
      </c>
    </row>
    <row r="128" spans="2:65" s="1" customFormat="1" ht="16.5" customHeight="1" x14ac:dyDescent="0.2">
      <c r="B128" s="33"/>
      <c r="C128" s="132" t="s">
        <v>409</v>
      </c>
      <c r="D128" s="132" t="s">
        <v>208</v>
      </c>
      <c r="E128" s="133" t="s">
        <v>2860</v>
      </c>
      <c r="F128" s="134" t="s">
        <v>2861</v>
      </c>
      <c r="G128" s="135" t="s">
        <v>840</v>
      </c>
      <c r="H128" s="136">
        <v>1</v>
      </c>
      <c r="I128" s="137">
        <v>17180.8</v>
      </c>
      <c r="J128" s="138">
        <f t="shared" si="0"/>
        <v>17180.8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350</v>
      </c>
      <c r="AT128" s="143" t="s">
        <v>208</v>
      </c>
      <c r="AU128" s="143" t="s">
        <v>80</v>
      </c>
      <c r="AY128" s="18" t="s">
        <v>206</v>
      </c>
      <c r="BE128" s="144">
        <f t="shared" si="4"/>
        <v>17180.8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80</v>
      </c>
      <c r="BK128" s="144">
        <f t="shared" si="9"/>
        <v>17180.8</v>
      </c>
      <c r="BL128" s="18" t="s">
        <v>350</v>
      </c>
      <c r="BM128" s="143" t="s">
        <v>741</v>
      </c>
    </row>
    <row r="129" spans="2:65" s="1" customFormat="1" ht="16.5" customHeight="1" x14ac:dyDescent="0.2">
      <c r="B129" s="33"/>
      <c r="C129" s="132" t="s">
        <v>415</v>
      </c>
      <c r="D129" s="132" t="s">
        <v>208</v>
      </c>
      <c r="E129" s="133" t="s">
        <v>2862</v>
      </c>
      <c r="F129" s="134" t="s">
        <v>2863</v>
      </c>
      <c r="G129" s="135" t="s">
        <v>840</v>
      </c>
      <c r="H129" s="136">
        <v>1</v>
      </c>
      <c r="I129" s="137">
        <v>9389.1</v>
      </c>
      <c r="J129" s="138">
        <f t="shared" si="0"/>
        <v>9389.1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350</v>
      </c>
      <c r="AT129" s="143" t="s">
        <v>208</v>
      </c>
      <c r="AU129" s="143" t="s">
        <v>80</v>
      </c>
      <c r="AY129" s="18" t="s">
        <v>206</v>
      </c>
      <c r="BE129" s="144">
        <f t="shared" si="4"/>
        <v>9389.1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80</v>
      </c>
      <c r="BK129" s="144">
        <f t="shared" si="9"/>
        <v>9389.1</v>
      </c>
      <c r="BL129" s="18" t="s">
        <v>350</v>
      </c>
      <c r="BM129" s="143" t="s">
        <v>760</v>
      </c>
    </row>
    <row r="130" spans="2:65" s="1" customFormat="1" ht="24.2" customHeight="1" x14ac:dyDescent="0.2">
      <c r="B130" s="33"/>
      <c r="C130" s="132" t="s">
        <v>422</v>
      </c>
      <c r="D130" s="132" t="s">
        <v>208</v>
      </c>
      <c r="E130" s="133" t="s">
        <v>2864</v>
      </c>
      <c r="F130" s="134" t="s">
        <v>2865</v>
      </c>
      <c r="G130" s="135" t="s">
        <v>840</v>
      </c>
      <c r="H130" s="136">
        <v>1</v>
      </c>
      <c r="I130" s="137">
        <v>19820.5</v>
      </c>
      <c r="J130" s="138">
        <f t="shared" si="0"/>
        <v>19820.5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350</v>
      </c>
      <c r="AT130" s="143" t="s">
        <v>208</v>
      </c>
      <c r="AU130" s="143" t="s">
        <v>80</v>
      </c>
      <c r="AY130" s="18" t="s">
        <v>206</v>
      </c>
      <c r="BE130" s="144">
        <f t="shared" si="4"/>
        <v>19820.5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19820.5</v>
      </c>
      <c r="BL130" s="18" t="s">
        <v>350</v>
      </c>
      <c r="BM130" s="143" t="s">
        <v>773</v>
      </c>
    </row>
    <row r="131" spans="2:65" s="1" customFormat="1" ht="16.5" customHeight="1" x14ac:dyDescent="0.2">
      <c r="B131" s="33"/>
      <c r="C131" s="132" t="s">
        <v>429</v>
      </c>
      <c r="D131" s="132" t="s">
        <v>208</v>
      </c>
      <c r="E131" s="133" t="s">
        <v>2866</v>
      </c>
      <c r="F131" s="134" t="s">
        <v>2867</v>
      </c>
      <c r="G131" s="135" t="s">
        <v>840</v>
      </c>
      <c r="H131" s="136">
        <v>1</v>
      </c>
      <c r="I131" s="137">
        <v>40261.9</v>
      </c>
      <c r="J131" s="138">
        <f t="shared" si="0"/>
        <v>40261.9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350</v>
      </c>
      <c r="AT131" s="143" t="s">
        <v>208</v>
      </c>
      <c r="AU131" s="143" t="s">
        <v>80</v>
      </c>
      <c r="AY131" s="18" t="s">
        <v>206</v>
      </c>
      <c r="BE131" s="144">
        <f t="shared" si="4"/>
        <v>40261.9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40261.9</v>
      </c>
      <c r="BL131" s="18" t="s">
        <v>350</v>
      </c>
      <c r="BM131" s="143" t="s">
        <v>787</v>
      </c>
    </row>
    <row r="132" spans="2:65" s="1" customFormat="1" ht="16.5" customHeight="1" x14ac:dyDescent="0.2">
      <c r="B132" s="33"/>
      <c r="C132" s="132" t="s">
        <v>436</v>
      </c>
      <c r="D132" s="132" t="s">
        <v>208</v>
      </c>
      <c r="E132" s="133" t="s">
        <v>2868</v>
      </c>
      <c r="F132" s="134" t="s">
        <v>2869</v>
      </c>
      <c r="G132" s="135" t="s">
        <v>2085</v>
      </c>
      <c r="H132" s="136">
        <v>1</v>
      </c>
      <c r="I132" s="137">
        <v>5330.5</v>
      </c>
      <c r="J132" s="138">
        <f t="shared" si="0"/>
        <v>5330.5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350</v>
      </c>
      <c r="AT132" s="143" t="s">
        <v>208</v>
      </c>
      <c r="AU132" s="143" t="s">
        <v>80</v>
      </c>
      <c r="AY132" s="18" t="s">
        <v>206</v>
      </c>
      <c r="BE132" s="144">
        <f t="shared" si="4"/>
        <v>5330.5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5330.5</v>
      </c>
      <c r="BL132" s="18" t="s">
        <v>350</v>
      </c>
      <c r="BM132" s="143" t="s">
        <v>799</v>
      </c>
    </row>
    <row r="133" spans="2:65" s="1" customFormat="1" ht="16.5" customHeight="1" x14ac:dyDescent="0.2">
      <c r="B133" s="33"/>
      <c r="C133" s="132" t="s">
        <v>444</v>
      </c>
      <c r="D133" s="132" t="s">
        <v>208</v>
      </c>
      <c r="E133" s="133" t="s">
        <v>2870</v>
      </c>
      <c r="F133" s="134" t="s">
        <v>2871</v>
      </c>
      <c r="G133" s="135" t="s">
        <v>375</v>
      </c>
      <c r="H133" s="136">
        <v>10</v>
      </c>
      <c r="I133" s="137">
        <v>67.900000000000006</v>
      </c>
      <c r="J133" s="138">
        <f t="shared" si="0"/>
        <v>679</v>
      </c>
      <c r="K133" s="134" t="s">
        <v>21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350</v>
      </c>
      <c r="AT133" s="143" t="s">
        <v>208</v>
      </c>
      <c r="AU133" s="143" t="s">
        <v>80</v>
      </c>
      <c r="AY133" s="18" t="s">
        <v>206</v>
      </c>
      <c r="BE133" s="144">
        <f t="shared" si="4"/>
        <v>679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679</v>
      </c>
      <c r="BL133" s="18" t="s">
        <v>350</v>
      </c>
      <c r="BM133" s="143" t="s">
        <v>811</v>
      </c>
    </row>
    <row r="134" spans="2:65" s="1" customFormat="1" ht="16.5" customHeight="1" x14ac:dyDescent="0.2">
      <c r="B134" s="33"/>
      <c r="C134" s="132" t="s">
        <v>453</v>
      </c>
      <c r="D134" s="132" t="s">
        <v>208</v>
      </c>
      <c r="E134" s="133" t="s">
        <v>2872</v>
      </c>
      <c r="F134" s="134" t="s">
        <v>2873</v>
      </c>
      <c r="G134" s="135" t="s">
        <v>375</v>
      </c>
      <c r="H134" s="136">
        <v>10</v>
      </c>
      <c r="I134" s="137">
        <v>59.5</v>
      </c>
      <c r="J134" s="138">
        <f t="shared" si="0"/>
        <v>595</v>
      </c>
      <c r="K134" s="134" t="s">
        <v>21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350</v>
      </c>
      <c r="AT134" s="143" t="s">
        <v>208</v>
      </c>
      <c r="AU134" s="143" t="s">
        <v>80</v>
      </c>
      <c r="AY134" s="18" t="s">
        <v>206</v>
      </c>
      <c r="BE134" s="144">
        <f t="shared" si="4"/>
        <v>595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595</v>
      </c>
      <c r="BL134" s="18" t="s">
        <v>350</v>
      </c>
      <c r="BM134" s="143" t="s">
        <v>825</v>
      </c>
    </row>
    <row r="135" spans="2:65" s="1" customFormat="1" ht="16.5" customHeight="1" x14ac:dyDescent="0.2">
      <c r="B135" s="33"/>
      <c r="C135" s="132" t="s">
        <v>462</v>
      </c>
      <c r="D135" s="132" t="s">
        <v>208</v>
      </c>
      <c r="E135" s="133" t="s">
        <v>2874</v>
      </c>
      <c r="F135" s="134" t="s">
        <v>2875</v>
      </c>
      <c r="G135" s="135" t="s">
        <v>375</v>
      </c>
      <c r="H135" s="136">
        <v>10</v>
      </c>
      <c r="I135" s="137">
        <v>135.1</v>
      </c>
      <c r="J135" s="138">
        <f t="shared" si="0"/>
        <v>1351</v>
      </c>
      <c r="K135" s="134" t="s">
        <v>21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350</v>
      </c>
      <c r="AT135" s="143" t="s">
        <v>208</v>
      </c>
      <c r="AU135" s="143" t="s">
        <v>80</v>
      </c>
      <c r="AY135" s="18" t="s">
        <v>206</v>
      </c>
      <c r="BE135" s="144">
        <f t="shared" si="4"/>
        <v>1351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1351</v>
      </c>
      <c r="BL135" s="18" t="s">
        <v>350</v>
      </c>
      <c r="BM135" s="143" t="s">
        <v>837</v>
      </c>
    </row>
    <row r="136" spans="2:65" s="1" customFormat="1" ht="16.5" customHeight="1" x14ac:dyDescent="0.2">
      <c r="B136" s="33"/>
      <c r="C136" s="132" t="s">
        <v>646</v>
      </c>
      <c r="D136" s="132" t="s">
        <v>208</v>
      </c>
      <c r="E136" s="133" t="s">
        <v>2876</v>
      </c>
      <c r="F136" s="134" t="s">
        <v>2877</v>
      </c>
      <c r="G136" s="135" t="s">
        <v>375</v>
      </c>
      <c r="H136" s="136">
        <v>10</v>
      </c>
      <c r="I136" s="137">
        <v>67.2</v>
      </c>
      <c r="J136" s="138">
        <f t="shared" si="0"/>
        <v>672</v>
      </c>
      <c r="K136" s="134" t="s">
        <v>21</v>
      </c>
      <c r="L136" s="33"/>
      <c r="M136" s="139" t="s">
        <v>21</v>
      </c>
      <c r="N136" s="140" t="s">
        <v>44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350</v>
      </c>
      <c r="AT136" s="143" t="s">
        <v>208</v>
      </c>
      <c r="AU136" s="143" t="s">
        <v>80</v>
      </c>
      <c r="AY136" s="18" t="s">
        <v>206</v>
      </c>
      <c r="BE136" s="144">
        <f t="shared" si="4"/>
        <v>672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80</v>
      </c>
      <c r="BK136" s="144">
        <f t="shared" si="9"/>
        <v>672</v>
      </c>
      <c r="BL136" s="18" t="s">
        <v>350</v>
      </c>
      <c r="BM136" s="143" t="s">
        <v>847</v>
      </c>
    </row>
    <row r="137" spans="2:65" s="1" customFormat="1" ht="16.5" customHeight="1" x14ac:dyDescent="0.2">
      <c r="B137" s="33"/>
      <c r="C137" s="132" t="s">
        <v>643</v>
      </c>
      <c r="D137" s="132" t="s">
        <v>208</v>
      </c>
      <c r="E137" s="133" t="s">
        <v>2878</v>
      </c>
      <c r="F137" s="134" t="s">
        <v>2879</v>
      </c>
      <c r="G137" s="135" t="s">
        <v>2085</v>
      </c>
      <c r="H137" s="136">
        <v>1</v>
      </c>
      <c r="I137" s="137">
        <v>7640.5</v>
      </c>
      <c r="J137" s="138">
        <f t="shared" si="0"/>
        <v>7640.5</v>
      </c>
      <c r="K137" s="134" t="s">
        <v>21</v>
      </c>
      <c r="L137" s="33"/>
      <c r="M137" s="139" t="s">
        <v>21</v>
      </c>
      <c r="N137" s="140" t="s">
        <v>44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350</v>
      </c>
      <c r="AT137" s="143" t="s">
        <v>208</v>
      </c>
      <c r="AU137" s="143" t="s">
        <v>80</v>
      </c>
      <c r="AY137" s="18" t="s">
        <v>206</v>
      </c>
      <c r="BE137" s="144">
        <f t="shared" si="4"/>
        <v>7640.5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80</v>
      </c>
      <c r="BK137" s="144">
        <f t="shared" si="9"/>
        <v>7640.5</v>
      </c>
      <c r="BL137" s="18" t="s">
        <v>350</v>
      </c>
      <c r="BM137" s="143" t="s">
        <v>866</v>
      </c>
    </row>
    <row r="138" spans="2:65" s="1" customFormat="1" ht="16.5" customHeight="1" x14ac:dyDescent="0.2">
      <c r="B138" s="33"/>
      <c r="C138" s="132" t="s">
        <v>656</v>
      </c>
      <c r="D138" s="132" t="s">
        <v>208</v>
      </c>
      <c r="E138" s="133" t="s">
        <v>2880</v>
      </c>
      <c r="F138" s="134" t="s">
        <v>2881</v>
      </c>
      <c r="G138" s="135" t="s">
        <v>840</v>
      </c>
      <c r="H138" s="136">
        <v>3</v>
      </c>
      <c r="I138" s="137">
        <v>549.5</v>
      </c>
      <c r="J138" s="138">
        <f t="shared" si="0"/>
        <v>1648.5</v>
      </c>
      <c r="K138" s="134" t="s">
        <v>21</v>
      </c>
      <c r="L138" s="33"/>
      <c r="M138" s="139" t="s">
        <v>21</v>
      </c>
      <c r="N138" s="140" t="s">
        <v>44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350</v>
      </c>
      <c r="AT138" s="143" t="s">
        <v>208</v>
      </c>
      <c r="AU138" s="143" t="s">
        <v>80</v>
      </c>
      <c r="AY138" s="18" t="s">
        <v>206</v>
      </c>
      <c r="BE138" s="144">
        <f t="shared" si="4"/>
        <v>1648.5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80</v>
      </c>
      <c r="BK138" s="144">
        <f t="shared" si="9"/>
        <v>1648.5</v>
      </c>
      <c r="BL138" s="18" t="s">
        <v>350</v>
      </c>
      <c r="BM138" s="143" t="s">
        <v>880</v>
      </c>
    </row>
    <row r="139" spans="2:65" s="1" customFormat="1" ht="16.5" customHeight="1" x14ac:dyDescent="0.2">
      <c r="B139" s="33"/>
      <c r="C139" s="132" t="s">
        <v>663</v>
      </c>
      <c r="D139" s="132" t="s">
        <v>208</v>
      </c>
      <c r="E139" s="133" t="s">
        <v>2882</v>
      </c>
      <c r="F139" s="134" t="s">
        <v>2883</v>
      </c>
      <c r="G139" s="135" t="s">
        <v>375</v>
      </c>
      <c r="H139" s="136">
        <v>5</v>
      </c>
      <c r="I139" s="137">
        <v>473.2</v>
      </c>
      <c r="J139" s="138">
        <f t="shared" si="0"/>
        <v>2366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350</v>
      </c>
      <c r="AT139" s="143" t="s">
        <v>208</v>
      </c>
      <c r="AU139" s="143" t="s">
        <v>80</v>
      </c>
      <c r="AY139" s="18" t="s">
        <v>206</v>
      </c>
      <c r="BE139" s="144">
        <f t="shared" si="4"/>
        <v>2366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80</v>
      </c>
      <c r="BK139" s="144">
        <f t="shared" si="9"/>
        <v>2366</v>
      </c>
      <c r="BL139" s="18" t="s">
        <v>350</v>
      </c>
      <c r="BM139" s="143" t="s">
        <v>522</v>
      </c>
    </row>
    <row r="140" spans="2:65" s="1" customFormat="1" ht="16.5" customHeight="1" x14ac:dyDescent="0.2">
      <c r="B140" s="33"/>
      <c r="C140" s="132" t="s">
        <v>676</v>
      </c>
      <c r="D140" s="132" t="s">
        <v>208</v>
      </c>
      <c r="E140" s="133" t="s">
        <v>2884</v>
      </c>
      <c r="F140" s="134" t="s">
        <v>2885</v>
      </c>
      <c r="G140" s="135" t="s">
        <v>840</v>
      </c>
      <c r="H140" s="136">
        <v>5</v>
      </c>
      <c r="I140" s="137">
        <v>52.5</v>
      </c>
      <c r="J140" s="138">
        <f t="shared" si="0"/>
        <v>262.5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350</v>
      </c>
      <c r="AT140" s="143" t="s">
        <v>208</v>
      </c>
      <c r="AU140" s="143" t="s">
        <v>80</v>
      </c>
      <c r="AY140" s="18" t="s">
        <v>206</v>
      </c>
      <c r="BE140" s="144">
        <f t="shared" si="4"/>
        <v>262.5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80</v>
      </c>
      <c r="BK140" s="144">
        <f t="shared" si="9"/>
        <v>262.5</v>
      </c>
      <c r="BL140" s="18" t="s">
        <v>350</v>
      </c>
      <c r="BM140" s="143" t="s">
        <v>549</v>
      </c>
    </row>
    <row r="141" spans="2:65" s="11" customFormat="1" ht="25.9" customHeight="1" x14ac:dyDescent="0.2">
      <c r="B141" s="120"/>
      <c r="D141" s="121" t="s">
        <v>72</v>
      </c>
      <c r="E141" s="122" t="s">
        <v>2886</v>
      </c>
      <c r="F141" s="122" t="s">
        <v>2887</v>
      </c>
      <c r="I141" s="123"/>
      <c r="J141" s="124">
        <f>BK141</f>
        <v>42936.6</v>
      </c>
      <c r="L141" s="120"/>
      <c r="M141" s="125"/>
      <c r="P141" s="126">
        <f>SUM(P142:P144)</f>
        <v>0</v>
      </c>
      <c r="R141" s="126">
        <f>SUM(R142:R144)</f>
        <v>0</v>
      </c>
      <c r="T141" s="127">
        <f>SUM(T142:T144)</f>
        <v>0</v>
      </c>
      <c r="AR141" s="121" t="s">
        <v>80</v>
      </c>
      <c r="AT141" s="128" t="s">
        <v>72</v>
      </c>
      <c r="AU141" s="128" t="s">
        <v>73</v>
      </c>
      <c r="AY141" s="121" t="s">
        <v>206</v>
      </c>
      <c r="BK141" s="129">
        <f>SUM(BK142:BK144)</f>
        <v>42936.6</v>
      </c>
    </row>
    <row r="142" spans="2:65" s="1" customFormat="1" ht="16.5" customHeight="1" x14ac:dyDescent="0.2">
      <c r="B142" s="33"/>
      <c r="C142" s="132" t="s">
        <v>681</v>
      </c>
      <c r="D142" s="132" t="s">
        <v>208</v>
      </c>
      <c r="E142" s="133" t="s">
        <v>2888</v>
      </c>
      <c r="F142" s="134" t="s">
        <v>2889</v>
      </c>
      <c r="G142" s="135" t="s">
        <v>375</v>
      </c>
      <c r="H142" s="136">
        <v>225</v>
      </c>
      <c r="I142" s="137">
        <v>149.80000000000001</v>
      </c>
      <c r="J142" s="138">
        <f>ROUND(I142*H142,2)</f>
        <v>33705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350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33705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33705</v>
      </c>
      <c r="BL142" s="18" t="s">
        <v>350</v>
      </c>
      <c r="BM142" s="143" t="s">
        <v>542</v>
      </c>
    </row>
    <row r="143" spans="2:65" s="1" customFormat="1" ht="16.5" customHeight="1" x14ac:dyDescent="0.2">
      <c r="B143" s="33"/>
      <c r="C143" s="132" t="s">
        <v>687</v>
      </c>
      <c r="D143" s="132" t="s">
        <v>208</v>
      </c>
      <c r="E143" s="133" t="s">
        <v>2890</v>
      </c>
      <c r="F143" s="134" t="s">
        <v>2891</v>
      </c>
      <c r="G143" s="135" t="s">
        <v>840</v>
      </c>
      <c r="H143" s="136">
        <v>3</v>
      </c>
      <c r="I143" s="137">
        <v>1061.2</v>
      </c>
      <c r="J143" s="138">
        <f>ROUND(I143*H143,2)</f>
        <v>3183.6</v>
      </c>
      <c r="K143" s="134" t="s">
        <v>21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350</v>
      </c>
      <c r="AT143" s="143" t="s">
        <v>208</v>
      </c>
      <c r="AU143" s="143" t="s">
        <v>80</v>
      </c>
      <c r="AY143" s="18" t="s">
        <v>206</v>
      </c>
      <c r="BE143" s="144">
        <f>IF(N143="základní",J143,0)</f>
        <v>3183.6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3183.6</v>
      </c>
      <c r="BL143" s="18" t="s">
        <v>350</v>
      </c>
      <c r="BM143" s="143" t="s">
        <v>993</v>
      </c>
    </row>
    <row r="144" spans="2:65" s="1" customFormat="1" ht="16.5" customHeight="1" x14ac:dyDescent="0.2">
      <c r="B144" s="33"/>
      <c r="C144" s="132" t="s">
        <v>693</v>
      </c>
      <c r="D144" s="132" t="s">
        <v>208</v>
      </c>
      <c r="E144" s="133" t="s">
        <v>2892</v>
      </c>
      <c r="F144" s="134" t="s">
        <v>2893</v>
      </c>
      <c r="G144" s="135" t="s">
        <v>2085</v>
      </c>
      <c r="H144" s="136">
        <v>1</v>
      </c>
      <c r="I144" s="137">
        <v>6048</v>
      </c>
      <c r="J144" s="138">
        <f>ROUND(I144*H144,2)</f>
        <v>6048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350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6048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6048</v>
      </c>
      <c r="BL144" s="18" t="s">
        <v>350</v>
      </c>
      <c r="BM144" s="143" t="s">
        <v>996</v>
      </c>
    </row>
    <row r="145" spans="2:65" s="11" customFormat="1" ht="25.9" customHeight="1" x14ac:dyDescent="0.2">
      <c r="B145" s="120"/>
      <c r="D145" s="121" t="s">
        <v>72</v>
      </c>
      <c r="E145" s="122" t="s">
        <v>2894</v>
      </c>
      <c r="F145" s="122" t="s">
        <v>2895</v>
      </c>
      <c r="I145" s="123"/>
      <c r="J145" s="124">
        <f>BK145</f>
        <v>1635630.5</v>
      </c>
      <c r="L145" s="120"/>
      <c r="M145" s="125"/>
      <c r="P145" s="126">
        <f>SUM(P146:P159)</f>
        <v>0</v>
      </c>
      <c r="R145" s="126">
        <f>SUM(R146:R159)</f>
        <v>0</v>
      </c>
      <c r="T145" s="127">
        <f>SUM(T146:T159)</f>
        <v>0</v>
      </c>
      <c r="AR145" s="121" t="s">
        <v>80</v>
      </c>
      <c r="AT145" s="128" t="s">
        <v>72</v>
      </c>
      <c r="AU145" s="128" t="s">
        <v>73</v>
      </c>
      <c r="AY145" s="121" t="s">
        <v>206</v>
      </c>
      <c r="BK145" s="129">
        <f>SUM(BK146:BK159)</f>
        <v>1635630.5</v>
      </c>
    </row>
    <row r="146" spans="2:65" s="1" customFormat="1" ht="16.5" customHeight="1" x14ac:dyDescent="0.2">
      <c r="B146" s="33"/>
      <c r="C146" s="132" t="s">
        <v>699</v>
      </c>
      <c r="D146" s="132" t="s">
        <v>208</v>
      </c>
      <c r="E146" s="133" t="s">
        <v>2896</v>
      </c>
      <c r="F146" s="134" t="s">
        <v>2897</v>
      </c>
      <c r="G146" s="135" t="s">
        <v>375</v>
      </c>
      <c r="H146" s="136">
        <v>280</v>
      </c>
      <c r="I146" s="137">
        <v>1674.4</v>
      </c>
      <c r="J146" s="138">
        <f t="shared" ref="J146:J159" si="10">ROUND(I146*H146,2)</f>
        <v>468832</v>
      </c>
      <c r="K146" s="134" t="s">
        <v>21</v>
      </c>
      <c r="L146" s="33"/>
      <c r="M146" s="139" t="s">
        <v>21</v>
      </c>
      <c r="N146" s="140" t="s">
        <v>44</v>
      </c>
      <c r="P146" s="141">
        <f t="shared" ref="P146:P159" si="11">O146*H146</f>
        <v>0</v>
      </c>
      <c r="Q146" s="141">
        <v>0</v>
      </c>
      <c r="R146" s="141">
        <f t="shared" ref="R146:R159" si="12">Q146*H146</f>
        <v>0</v>
      </c>
      <c r="S146" s="141">
        <v>0</v>
      </c>
      <c r="T146" s="142">
        <f t="shared" ref="T146:T159" si="13">S146*H146</f>
        <v>0</v>
      </c>
      <c r="AR146" s="143" t="s">
        <v>350</v>
      </c>
      <c r="AT146" s="143" t="s">
        <v>208</v>
      </c>
      <c r="AU146" s="143" t="s">
        <v>80</v>
      </c>
      <c r="AY146" s="18" t="s">
        <v>206</v>
      </c>
      <c r="BE146" s="144">
        <f t="shared" ref="BE146:BE159" si="14">IF(N146="základní",J146,0)</f>
        <v>468832</v>
      </c>
      <c r="BF146" s="144">
        <f t="shared" ref="BF146:BF159" si="15">IF(N146="snížená",J146,0)</f>
        <v>0</v>
      </c>
      <c r="BG146" s="144">
        <f t="shared" ref="BG146:BG159" si="16">IF(N146="zákl. přenesená",J146,0)</f>
        <v>0</v>
      </c>
      <c r="BH146" s="144">
        <f t="shared" ref="BH146:BH159" si="17">IF(N146="sníž. přenesená",J146,0)</f>
        <v>0</v>
      </c>
      <c r="BI146" s="144">
        <f t="shared" ref="BI146:BI159" si="18">IF(N146="nulová",J146,0)</f>
        <v>0</v>
      </c>
      <c r="BJ146" s="18" t="s">
        <v>80</v>
      </c>
      <c r="BK146" s="144">
        <f t="shared" ref="BK146:BK159" si="19">ROUND(I146*H146,2)</f>
        <v>468832</v>
      </c>
      <c r="BL146" s="18" t="s">
        <v>350</v>
      </c>
      <c r="BM146" s="143" t="s">
        <v>999</v>
      </c>
    </row>
    <row r="147" spans="2:65" s="1" customFormat="1" ht="24.2" customHeight="1" x14ac:dyDescent="0.2">
      <c r="B147" s="33"/>
      <c r="C147" s="132" t="s">
        <v>706</v>
      </c>
      <c r="D147" s="132" t="s">
        <v>208</v>
      </c>
      <c r="E147" s="133" t="s">
        <v>2898</v>
      </c>
      <c r="F147" s="134" t="s">
        <v>2899</v>
      </c>
      <c r="G147" s="135" t="s">
        <v>840</v>
      </c>
      <c r="H147" s="136">
        <v>18</v>
      </c>
      <c r="I147" s="137">
        <v>3448.9</v>
      </c>
      <c r="J147" s="138">
        <f t="shared" si="10"/>
        <v>62080.2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350</v>
      </c>
      <c r="AT147" s="143" t="s">
        <v>208</v>
      </c>
      <c r="AU147" s="143" t="s">
        <v>80</v>
      </c>
      <c r="AY147" s="18" t="s">
        <v>206</v>
      </c>
      <c r="BE147" s="144">
        <f t="shared" si="14"/>
        <v>62080.2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8" t="s">
        <v>80</v>
      </c>
      <c r="BK147" s="144">
        <f t="shared" si="19"/>
        <v>62080.2</v>
      </c>
      <c r="BL147" s="18" t="s">
        <v>350</v>
      </c>
      <c r="BM147" s="143" t="s">
        <v>1002</v>
      </c>
    </row>
    <row r="148" spans="2:65" s="1" customFormat="1" ht="24.2" customHeight="1" x14ac:dyDescent="0.2">
      <c r="B148" s="33"/>
      <c r="C148" s="132" t="s">
        <v>713</v>
      </c>
      <c r="D148" s="132" t="s">
        <v>208</v>
      </c>
      <c r="E148" s="133" t="s">
        <v>2900</v>
      </c>
      <c r="F148" s="134" t="s">
        <v>2901</v>
      </c>
      <c r="G148" s="135" t="s">
        <v>840</v>
      </c>
      <c r="H148" s="136">
        <v>20</v>
      </c>
      <c r="I148" s="137">
        <v>7198.8</v>
      </c>
      <c r="J148" s="138">
        <f t="shared" si="10"/>
        <v>143976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350</v>
      </c>
      <c r="AT148" s="143" t="s">
        <v>208</v>
      </c>
      <c r="AU148" s="143" t="s">
        <v>80</v>
      </c>
      <c r="AY148" s="18" t="s">
        <v>206</v>
      </c>
      <c r="BE148" s="144">
        <f t="shared" si="14"/>
        <v>143976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8" t="s">
        <v>80</v>
      </c>
      <c r="BK148" s="144">
        <f t="shared" si="19"/>
        <v>143976</v>
      </c>
      <c r="BL148" s="18" t="s">
        <v>350</v>
      </c>
      <c r="BM148" s="143" t="s">
        <v>1005</v>
      </c>
    </row>
    <row r="149" spans="2:65" s="1" customFormat="1" ht="21.75" customHeight="1" x14ac:dyDescent="0.2">
      <c r="B149" s="33"/>
      <c r="C149" s="132" t="s">
        <v>720</v>
      </c>
      <c r="D149" s="132" t="s">
        <v>208</v>
      </c>
      <c r="E149" s="133" t="s">
        <v>2902</v>
      </c>
      <c r="F149" s="134" t="s">
        <v>2903</v>
      </c>
      <c r="G149" s="135" t="s">
        <v>375</v>
      </c>
      <c r="H149" s="136">
        <v>15</v>
      </c>
      <c r="I149" s="137">
        <v>4602.5</v>
      </c>
      <c r="J149" s="138">
        <f t="shared" si="10"/>
        <v>69037.5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350</v>
      </c>
      <c r="AT149" s="143" t="s">
        <v>208</v>
      </c>
      <c r="AU149" s="143" t="s">
        <v>80</v>
      </c>
      <c r="AY149" s="18" t="s">
        <v>206</v>
      </c>
      <c r="BE149" s="144">
        <f t="shared" si="14"/>
        <v>69037.5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8" t="s">
        <v>80</v>
      </c>
      <c r="BK149" s="144">
        <f t="shared" si="19"/>
        <v>69037.5</v>
      </c>
      <c r="BL149" s="18" t="s">
        <v>350</v>
      </c>
      <c r="BM149" s="143" t="s">
        <v>1008</v>
      </c>
    </row>
    <row r="150" spans="2:65" s="1" customFormat="1" ht="24.2" customHeight="1" x14ac:dyDescent="0.2">
      <c r="B150" s="33"/>
      <c r="C150" s="132" t="s">
        <v>380</v>
      </c>
      <c r="D150" s="132" t="s">
        <v>208</v>
      </c>
      <c r="E150" s="133" t="s">
        <v>2904</v>
      </c>
      <c r="F150" s="134" t="s">
        <v>2905</v>
      </c>
      <c r="G150" s="135" t="s">
        <v>840</v>
      </c>
      <c r="H150" s="136">
        <v>10</v>
      </c>
      <c r="I150" s="137">
        <v>6911.1</v>
      </c>
      <c r="J150" s="138">
        <f t="shared" si="10"/>
        <v>69111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350</v>
      </c>
      <c r="AT150" s="143" t="s">
        <v>208</v>
      </c>
      <c r="AU150" s="143" t="s">
        <v>80</v>
      </c>
      <c r="AY150" s="18" t="s">
        <v>206</v>
      </c>
      <c r="BE150" s="144">
        <f t="shared" si="14"/>
        <v>69111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8" t="s">
        <v>80</v>
      </c>
      <c r="BK150" s="144">
        <f t="shared" si="19"/>
        <v>69111</v>
      </c>
      <c r="BL150" s="18" t="s">
        <v>350</v>
      </c>
      <c r="BM150" s="143" t="s">
        <v>1011</v>
      </c>
    </row>
    <row r="151" spans="2:65" s="1" customFormat="1" ht="21.75" customHeight="1" x14ac:dyDescent="0.2">
      <c r="B151" s="33"/>
      <c r="C151" s="132" t="s">
        <v>730</v>
      </c>
      <c r="D151" s="132" t="s">
        <v>208</v>
      </c>
      <c r="E151" s="133" t="s">
        <v>2906</v>
      </c>
      <c r="F151" s="134" t="s">
        <v>2907</v>
      </c>
      <c r="G151" s="135" t="s">
        <v>375</v>
      </c>
      <c r="H151" s="136">
        <v>235</v>
      </c>
      <c r="I151" s="137">
        <v>1937.6</v>
      </c>
      <c r="J151" s="138">
        <f t="shared" si="10"/>
        <v>455336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350</v>
      </c>
      <c r="AT151" s="143" t="s">
        <v>208</v>
      </c>
      <c r="AU151" s="143" t="s">
        <v>80</v>
      </c>
      <c r="AY151" s="18" t="s">
        <v>206</v>
      </c>
      <c r="BE151" s="144">
        <f t="shared" si="14"/>
        <v>455336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80</v>
      </c>
      <c r="BK151" s="144">
        <f t="shared" si="19"/>
        <v>455336</v>
      </c>
      <c r="BL151" s="18" t="s">
        <v>350</v>
      </c>
      <c r="BM151" s="143" t="s">
        <v>1014</v>
      </c>
    </row>
    <row r="152" spans="2:65" s="1" customFormat="1" ht="16.5" customHeight="1" x14ac:dyDescent="0.2">
      <c r="B152" s="33"/>
      <c r="C152" s="132" t="s">
        <v>736</v>
      </c>
      <c r="D152" s="132" t="s">
        <v>208</v>
      </c>
      <c r="E152" s="133" t="s">
        <v>2908</v>
      </c>
      <c r="F152" s="134" t="s">
        <v>2909</v>
      </c>
      <c r="G152" s="135" t="s">
        <v>840</v>
      </c>
      <c r="H152" s="136">
        <v>20</v>
      </c>
      <c r="I152" s="137">
        <v>6564.6</v>
      </c>
      <c r="J152" s="138">
        <f t="shared" si="10"/>
        <v>131292</v>
      </c>
      <c r="K152" s="134" t="s">
        <v>21</v>
      </c>
      <c r="L152" s="33"/>
      <c r="M152" s="139" t="s">
        <v>21</v>
      </c>
      <c r="N152" s="140" t="s">
        <v>44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350</v>
      </c>
      <c r="AT152" s="143" t="s">
        <v>208</v>
      </c>
      <c r="AU152" s="143" t="s">
        <v>80</v>
      </c>
      <c r="AY152" s="18" t="s">
        <v>206</v>
      </c>
      <c r="BE152" s="144">
        <f t="shared" si="14"/>
        <v>131292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80</v>
      </c>
      <c r="BK152" s="144">
        <f t="shared" si="19"/>
        <v>131292</v>
      </c>
      <c r="BL152" s="18" t="s">
        <v>350</v>
      </c>
      <c r="BM152" s="143" t="s">
        <v>1017</v>
      </c>
    </row>
    <row r="153" spans="2:65" s="1" customFormat="1" ht="16.5" customHeight="1" x14ac:dyDescent="0.2">
      <c r="B153" s="33"/>
      <c r="C153" s="132" t="s">
        <v>741</v>
      </c>
      <c r="D153" s="132" t="s">
        <v>208</v>
      </c>
      <c r="E153" s="133" t="s">
        <v>2910</v>
      </c>
      <c r="F153" s="134" t="s">
        <v>2911</v>
      </c>
      <c r="G153" s="135" t="s">
        <v>840</v>
      </c>
      <c r="H153" s="136">
        <v>275</v>
      </c>
      <c r="I153" s="137">
        <v>298.89999999999998</v>
      </c>
      <c r="J153" s="138">
        <f t="shared" si="10"/>
        <v>82197.5</v>
      </c>
      <c r="K153" s="134" t="s">
        <v>21</v>
      </c>
      <c r="L153" s="33"/>
      <c r="M153" s="139" t="s">
        <v>21</v>
      </c>
      <c r="N153" s="140" t="s">
        <v>44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350</v>
      </c>
      <c r="AT153" s="143" t="s">
        <v>208</v>
      </c>
      <c r="AU153" s="143" t="s">
        <v>80</v>
      </c>
      <c r="AY153" s="18" t="s">
        <v>206</v>
      </c>
      <c r="BE153" s="144">
        <f t="shared" si="14"/>
        <v>82197.5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80</v>
      </c>
      <c r="BK153" s="144">
        <f t="shared" si="19"/>
        <v>82197.5</v>
      </c>
      <c r="BL153" s="18" t="s">
        <v>350</v>
      </c>
      <c r="BM153" s="143" t="s">
        <v>1020</v>
      </c>
    </row>
    <row r="154" spans="2:65" s="1" customFormat="1" ht="16.5" customHeight="1" x14ac:dyDescent="0.2">
      <c r="B154" s="33"/>
      <c r="C154" s="132" t="s">
        <v>747</v>
      </c>
      <c r="D154" s="132" t="s">
        <v>208</v>
      </c>
      <c r="E154" s="133" t="s">
        <v>2912</v>
      </c>
      <c r="F154" s="134" t="s">
        <v>2913</v>
      </c>
      <c r="G154" s="135" t="s">
        <v>840</v>
      </c>
      <c r="H154" s="136">
        <v>10</v>
      </c>
      <c r="I154" s="137">
        <v>500.5</v>
      </c>
      <c r="J154" s="138">
        <f t="shared" si="10"/>
        <v>5005</v>
      </c>
      <c r="K154" s="134" t="s">
        <v>21</v>
      </c>
      <c r="L154" s="33"/>
      <c r="M154" s="139" t="s">
        <v>21</v>
      </c>
      <c r="N154" s="140" t="s">
        <v>44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350</v>
      </c>
      <c r="AT154" s="143" t="s">
        <v>208</v>
      </c>
      <c r="AU154" s="143" t="s">
        <v>80</v>
      </c>
      <c r="AY154" s="18" t="s">
        <v>206</v>
      </c>
      <c r="BE154" s="144">
        <f t="shared" si="14"/>
        <v>5005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80</v>
      </c>
      <c r="BK154" s="144">
        <f t="shared" si="19"/>
        <v>5005</v>
      </c>
      <c r="BL154" s="18" t="s">
        <v>350</v>
      </c>
      <c r="BM154" s="143" t="s">
        <v>611</v>
      </c>
    </row>
    <row r="155" spans="2:65" s="1" customFormat="1" ht="24.2" customHeight="1" x14ac:dyDescent="0.2">
      <c r="B155" s="33"/>
      <c r="C155" s="132" t="s">
        <v>760</v>
      </c>
      <c r="D155" s="132" t="s">
        <v>208</v>
      </c>
      <c r="E155" s="133" t="s">
        <v>2914</v>
      </c>
      <c r="F155" s="134" t="s">
        <v>2915</v>
      </c>
      <c r="G155" s="135" t="s">
        <v>375</v>
      </c>
      <c r="H155" s="136">
        <v>240</v>
      </c>
      <c r="I155" s="137">
        <v>130.9</v>
      </c>
      <c r="J155" s="138">
        <f t="shared" si="10"/>
        <v>31416</v>
      </c>
      <c r="K155" s="134" t="s">
        <v>21</v>
      </c>
      <c r="L155" s="33"/>
      <c r="M155" s="139" t="s">
        <v>21</v>
      </c>
      <c r="N155" s="140" t="s">
        <v>44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350</v>
      </c>
      <c r="AT155" s="143" t="s">
        <v>208</v>
      </c>
      <c r="AU155" s="143" t="s">
        <v>80</v>
      </c>
      <c r="AY155" s="18" t="s">
        <v>206</v>
      </c>
      <c r="BE155" s="144">
        <f t="shared" si="14"/>
        <v>31416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80</v>
      </c>
      <c r="BK155" s="144">
        <f t="shared" si="19"/>
        <v>31416</v>
      </c>
      <c r="BL155" s="18" t="s">
        <v>350</v>
      </c>
      <c r="BM155" s="143" t="s">
        <v>1025</v>
      </c>
    </row>
    <row r="156" spans="2:65" s="1" customFormat="1" ht="16.5" customHeight="1" x14ac:dyDescent="0.2">
      <c r="B156" s="33"/>
      <c r="C156" s="132" t="s">
        <v>765</v>
      </c>
      <c r="D156" s="132" t="s">
        <v>208</v>
      </c>
      <c r="E156" s="133" t="s">
        <v>2882</v>
      </c>
      <c r="F156" s="134" t="s">
        <v>2883</v>
      </c>
      <c r="G156" s="135" t="s">
        <v>375</v>
      </c>
      <c r="H156" s="136">
        <v>10</v>
      </c>
      <c r="I156" s="137">
        <v>473.2</v>
      </c>
      <c r="J156" s="138">
        <f t="shared" si="10"/>
        <v>4732</v>
      </c>
      <c r="K156" s="134" t="s">
        <v>21</v>
      </c>
      <c r="L156" s="33"/>
      <c r="M156" s="139" t="s">
        <v>21</v>
      </c>
      <c r="N156" s="140" t="s">
        <v>44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350</v>
      </c>
      <c r="AT156" s="143" t="s">
        <v>208</v>
      </c>
      <c r="AU156" s="143" t="s">
        <v>80</v>
      </c>
      <c r="AY156" s="18" t="s">
        <v>206</v>
      </c>
      <c r="BE156" s="144">
        <f t="shared" si="14"/>
        <v>4732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80</v>
      </c>
      <c r="BK156" s="144">
        <f t="shared" si="19"/>
        <v>4732</v>
      </c>
      <c r="BL156" s="18" t="s">
        <v>350</v>
      </c>
      <c r="BM156" s="143" t="s">
        <v>1028</v>
      </c>
    </row>
    <row r="157" spans="2:65" s="1" customFormat="1" ht="16.5" customHeight="1" x14ac:dyDescent="0.2">
      <c r="B157" s="33"/>
      <c r="C157" s="132" t="s">
        <v>773</v>
      </c>
      <c r="D157" s="132" t="s">
        <v>208</v>
      </c>
      <c r="E157" s="133" t="s">
        <v>2916</v>
      </c>
      <c r="F157" s="134" t="s">
        <v>2917</v>
      </c>
      <c r="G157" s="135" t="s">
        <v>840</v>
      </c>
      <c r="H157" s="136">
        <v>6</v>
      </c>
      <c r="I157" s="137">
        <v>549.5</v>
      </c>
      <c r="J157" s="138">
        <f t="shared" si="10"/>
        <v>3297</v>
      </c>
      <c r="K157" s="134" t="s">
        <v>21</v>
      </c>
      <c r="L157" s="33"/>
      <c r="M157" s="139" t="s">
        <v>21</v>
      </c>
      <c r="N157" s="140" t="s">
        <v>44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350</v>
      </c>
      <c r="AT157" s="143" t="s">
        <v>208</v>
      </c>
      <c r="AU157" s="143" t="s">
        <v>80</v>
      </c>
      <c r="AY157" s="18" t="s">
        <v>206</v>
      </c>
      <c r="BE157" s="144">
        <f t="shared" si="14"/>
        <v>3297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80</v>
      </c>
      <c r="BK157" s="144">
        <f t="shared" si="19"/>
        <v>3297</v>
      </c>
      <c r="BL157" s="18" t="s">
        <v>350</v>
      </c>
      <c r="BM157" s="143" t="s">
        <v>1031</v>
      </c>
    </row>
    <row r="158" spans="2:65" s="1" customFormat="1" ht="16.5" customHeight="1" x14ac:dyDescent="0.2">
      <c r="B158" s="33"/>
      <c r="C158" s="132" t="s">
        <v>781</v>
      </c>
      <c r="D158" s="132" t="s">
        <v>208</v>
      </c>
      <c r="E158" s="133" t="s">
        <v>2918</v>
      </c>
      <c r="F158" s="134" t="s">
        <v>2919</v>
      </c>
      <c r="G158" s="135" t="s">
        <v>2085</v>
      </c>
      <c r="H158" s="136">
        <v>1</v>
      </c>
      <c r="I158" s="137">
        <v>4984</v>
      </c>
      <c r="J158" s="138">
        <f t="shared" si="10"/>
        <v>4984</v>
      </c>
      <c r="K158" s="134" t="s">
        <v>21</v>
      </c>
      <c r="L158" s="33"/>
      <c r="M158" s="139" t="s">
        <v>21</v>
      </c>
      <c r="N158" s="140" t="s">
        <v>44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350</v>
      </c>
      <c r="AT158" s="143" t="s">
        <v>208</v>
      </c>
      <c r="AU158" s="143" t="s">
        <v>80</v>
      </c>
      <c r="AY158" s="18" t="s">
        <v>206</v>
      </c>
      <c r="BE158" s="144">
        <f t="shared" si="14"/>
        <v>4984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80</v>
      </c>
      <c r="BK158" s="144">
        <f t="shared" si="19"/>
        <v>4984</v>
      </c>
      <c r="BL158" s="18" t="s">
        <v>350</v>
      </c>
      <c r="BM158" s="143" t="s">
        <v>1034</v>
      </c>
    </row>
    <row r="159" spans="2:65" s="1" customFormat="1" ht="24.2" customHeight="1" x14ac:dyDescent="0.2">
      <c r="B159" s="33"/>
      <c r="C159" s="132" t="s">
        <v>787</v>
      </c>
      <c r="D159" s="132" t="s">
        <v>208</v>
      </c>
      <c r="E159" s="133" t="s">
        <v>2920</v>
      </c>
      <c r="F159" s="134" t="s">
        <v>2921</v>
      </c>
      <c r="G159" s="135" t="s">
        <v>2085</v>
      </c>
      <c r="H159" s="136">
        <v>1</v>
      </c>
      <c r="I159" s="137">
        <v>104334.3</v>
      </c>
      <c r="J159" s="138">
        <f t="shared" si="10"/>
        <v>104334.3</v>
      </c>
      <c r="K159" s="134" t="s">
        <v>21</v>
      </c>
      <c r="L159" s="33"/>
      <c r="M159" s="139" t="s">
        <v>21</v>
      </c>
      <c r="N159" s="140" t="s">
        <v>44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350</v>
      </c>
      <c r="AT159" s="143" t="s">
        <v>208</v>
      </c>
      <c r="AU159" s="143" t="s">
        <v>80</v>
      </c>
      <c r="AY159" s="18" t="s">
        <v>206</v>
      </c>
      <c r="BE159" s="144">
        <f t="shared" si="14"/>
        <v>104334.3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80</v>
      </c>
      <c r="BK159" s="144">
        <f t="shared" si="19"/>
        <v>104334.3</v>
      </c>
      <c r="BL159" s="18" t="s">
        <v>350</v>
      </c>
      <c r="BM159" s="143" t="s">
        <v>1037</v>
      </c>
    </row>
    <row r="160" spans="2:65" s="11" customFormat="1" ht="25.9" customHeight="1" x14ac:dyDescent="0.2">
      <c r="B160" s="120"/>
      <c r="D160" s="121" t="s">
        <v>72</v>
      </c>
      <c r="E160" s="122" t="s">
        <v>2922</v>
      </c>
      <c r="F160" s="122" t="s">
        <v>2923</v>
      </c>
      <c r="I160" s="123"/>
      <c r="J160" s="124">
        <f>BK160</f>
        <v>31920</v>
      </c>
      <c r="L160" s="120"/>
      <c r="M160" s="125"/>
      <c r="P160" s="126">
        <f>SUM(P161:P165)</f>
        <v>0</v>
      </c>
      <c r="R160" s="126">
        <f>SUM(R161:R165)</f>
        <v>0</v>
      </c>
      <c r="T160" s="127">
        <f>SUM(T161:T165)</f>
        <v>0</v>
      </c>
      <c r="AR160" s="121" t="s">
        <v>80</v>
      </c>
      <c r="AT160" s="128" t="s">
        <v>72</v>
      </c>
      <c r="AU160" s="128" t="s">
        <v>73</v>
      </c>
      <c r="AY160" s="121" t="s">
        <v>206</v>
      </c>
      <c r="BK160" s="129">
        <f>SUM(BK161:BK165)</f>
        <v>31920</v>
      </c>
    </row>
    <row r="161" spans="2:65" s="1" customFormat="1" ht="16.5" customHeight="1" x14ac:dyDescent="0.2">
      <c r="B161" s="33"/>
      <c r="C161" s="132" t="s">
        <v>792</v>
      </c>
      <c r="D161" s="132" t="s">
        <v>208</v>
      </c>
      <c r="E161" s="133" t="s">
        <v>2924</v>
      </c>
      <c r="F161" s="134" t="s">
        <v>2925</v>
      </c>
      <c r="G161" s="135" t="s">
        <v>840</v>
      </c>
      <c r="H161" s="136">
        <v>10</v>
      </c>
      <c r="I161" s="137">
        <v>2251.1999999999998</v>
      </c>
      <c r="J161" s="138">
        <f>ROUND(I161*H161,2)</f>
        <v>22512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350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22512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22512</v>
      </c>
      <c r="BL161" s="18" t="s">
        <v>350</v>
      </c>
      <c r="BM161" s="143" t="s">
        <v>1040</v>
      </c>
    </row>
    <row r="162" spans="2:65" s="1" customFormat="1" ht="21.75" customHeight="1" x14ac:dyDescent="0.2">
      <c r="B162" s="33"/>
      <c r="C162" s="132" t="s">
        <v>799</v>
      </c>
      <c r="D162" s="132" t="s">
        <v>208</v>
      </c>
      <c r="E162" s="133" t="s">
        <v>2926</v>
      </c>
      <c r="F162" s="134" t="s">
        <v>2927</v>
      </c>
      <c r="G162" s="135" t="s">
        <v>840</v>
      </c>
      <c r="H162" s="136">
        <v>10</v>
      </c>
      <c r="I162" s="137">
        <v>312.2</v>
      </c>
      <c r="J162" s="138">
        <f>ROUND(I162*H162,2)</f>
        <v>3122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350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3122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3122</v>
      </c>
      <c r="BL162" s="18" t="s">
        <v>350</v>
      </c>
      <c r="BM162" s="143" t="s">
        <v>1043</v>
      </c>
    </row>
    <row r="163" spans="2:65" s="1" customFormat="1" ht="21.75" customHeight="1" x14ac:dyDescent="0.2">
      <c r="B163" s="33"/>
      <c r="C163" s="132" t="s">
        <v>805</v>
      </c>
      <c r="D163" s="132" t="s">
        <v>208</v>
      </c>
      <c r="E163" s="133" t="s">
        <v>2928</v>
      </c>
      <c r="F163" s="134" t="s">
        <v>2929</v>
      </c>
      <c r="G163" s="135" t="s">
        <v>840</v>
      </c>
      <c r="H163" s="136">
        <v>10</v>
      </c>
      <c r="I163" s="137">
        <v>313.60000000000002</v>
      </c>
      <c r="J163" s="138">
        <f>ROUND(I163*H163,2)</f>
        <v>3136</v>
      </c>
      <c r="K163" s="134" t="s">
        <v>21</v>
      </c>
      <c r="L163" s="33"/>
      <c r="M163" s="139" t="s">
        <v>21</v>
      </c>
      <c r="N163" s="140" t="s">
        <v>44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350</v>
      </c>
      <c r="AT163" s="143" t="s">
        <v>208</v>
      </c>
      <c r="AU163" s="143" t="s">
        <v>80</v>
      </c>
      <c r="AY163" s="18" t="s">
        <v>206</v>
      </c>
      <c r="BE163" s="144">
        <f>IF(N163="základní",J163,0)</f>
        <v>3136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3136</v>
      </c>
      <c r="BL163" s="18" t="s">
        <v>350</v>
      </c>
      <c r="BM163" s="143" t="s">
        <v>1048</v>
      </c>
    </row>
    <row r="164" spans="2:65" s="1" customFormat="1" ht="16.5" customHeight="1" x14ac:dyDescent="0.2">
      <c r="B164" s="33"/>
      <c r="C164" s="132" t="s">
        <v>811</v>
      </c>
      <c r="D164" s="132" t="s">
        <v>208</v>
      </c>
      <c r="E164" s="133" t="s">
        <v>2930</v>
      </c>
      <c r="F164" s="134" t="s">
        <v>2931</v>
      </c>
      <c r="G164" s="135" t="s">
        <v>2085</v>
      </c>
      <c r="H164" s="136">
        <v>1</v>
      </c>
      <c r="I164" s="137">
        <v>2100</v>
      </c>
      <c r="J164" s="138">
        <f>ROUND(I164*H164,2)</f>
        <v>2100</v>
      </c>
      <c r="K164" s="134" t="s">
        <v>21</v>
      </c>
      <c r="L164" s="33"/>
      <c r="M164" s="139" t="s">
        <v>21</v>
      </c>
      <c r="N164" s="140" t="s">
        <v>44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350</v>
      </c>
      <c r="AT164" s="143" t="s">
        <v>208</v>
      </c>
      <c r="AU164" s="143" t="s">
        <v>80</v>
      </c>
      <c r="AY164" s="18" t="s">
        <v>206</v>
      </c>
      <c r="BE164" s="144">
        <f>IF(N164="základní",J164,0)</f>
        <v>2100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80</v>
      </c>
      <c r="BK164" s="144">
        <f>ROUND(I164*H164,2)</f>
        <v>2100</v>
      </c>
      <c r="BL164" s="18" t="s">
        <v>350</v>
      </c>
      <c r="BM164" s="143" t="s">
        <v>1054</v>
      </c>
    </row>
    <row r="165" spans="2:65" s="1" customFormat="1" ht="16.5" customHeight="1" x14ac:dyDescent="0.2">
      <c r="B165" s="33"/>
      <c r="C165" s="132" t="s">
        <v>818</v>
      </c>
      <c r="D165" s="132" t="s">
        <v>208</v>
      </c>
      <c r="E165" s="133" t="s">
        <v>2932</v>
      </c>
      <c r="F165" s="134" t="s">
        <v>2933</v>
      </c>
      <c r="G165" s="135" t="s">
        <v>2085</v>
      </c>
      <c r="H165" s="136">
        <v>10</v>
      </c>
      <c r="I165" s="137">
        <v>105</v>
      </c>
      <c r="J165" s="138">
        <f>ROUND(I165*H165,2)</f>
        <v>1050</v>
      </c>
      <c r="K165" s="134" t="s">
        <v>21</v>
      </c>
      <c r="L165" s="33"/>
      <c r="M165" s="139" t="s">
        <v>21</v>
      </c>
      <c r="N165" s="140" t="s">
        <v>44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350</v>
      </c>
      <c r="AT165" s="143" t="s">
        <v>208</v>
      </c>
      <c r="AU165" s="143" t="s">
        <v>80</v>
      </c>
      <c r="AY165" s="18" t="s">
        <v>206</v>
      </c>
      <c r="BE165" s="144">
        <f>IF(N165="základní",J165,0)</f>
        <v>1050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80</v>
      </c>
      <c r="BK165" s="144">
        <f>ROUND(I165*H165,2)</f>
        <v>1050</v>
      </c>
      <c r="BL165" s="18" t="s">
        <v>350</v>
      </c>
      <c r="BM165" s="143" t="s">
        <v>1057</v>
      </c>
    </row>
    <row r="166" spans="2:65" s="11" customFormat="1" ht="25.9" customHeight="1" x14ac:dyDescent="0.2">
      <c r="B166" s="120"/>
      <c r="D166" s="121" t="s">
        <v>72</v>
      </c>
      <c r="E166" s="122" t="s">
        <v>2934</v>
      </c>
      <c r="F166" s="122" t="s">
        <v>2935</v>
      </c>
      <c r="I166" s="123"/>
      <c r="J166" s="124">
        <f>BK166</f>
        <v>183915.90000000002</v>
      </c>
      <c r="L166" s="120"/>
      <c r="M166" s="125"/>
      <c r="P166" s="126">
        <f>SUM(P167:P173)</f>
        <v>0</v>
      </c>
      <c r="R166" s="126">
        <f>SUM(R167:R173)</f>
        <v>0</v>
      </c>
      <c r="T166" s="127">
        <f>SUM(T167:T173)</f>
        <v>0</v>
      </c>
      <c r="AR166" s="121" t="s">
        <v>80</v>
      </c>
      <c r="AT166" s="128" t="s">
        <v>72</v>
      </c>
      <c r="AU166" s="128" t="s">
        <v>73</v>
      </c>
      <c r="AY166" s="121" t="s">
        <v>206</v>
      </c>
      <c r="BK166" s="129">
        <f>SUM(BK167:BK173)</f>
        <v>183915.90000000002</v>
      </c>
    </row>
    <row r="167" spans="2:65" s="1" customFormat="1" ht="21.75" customHeight="1" x14ac:dyDescent="0.2">
      <c r="B167" s="33"/>
      <c r="C167" s="132" t="s">
        <v>825</v>
      </c>
      <c r="D167" s="132" t="s">
        <v>208</v>
      </c>
      <c r="E167" s="133" t="s">
        <v>2936</v>
      </c>
      <c r="F167" s="134" t="s">
        <v>2937</v>
      </c>
      <c r="G167" s="135" t="s">
        <v>2085</v>
      </c>
      <c r="H167" s="136">
        <v>1</v>
      </c>
      <c r="I167" s="137">
        <v>57891.4</v>
      </c>
      <c r="J167" s="138">
        <f t="shared" ref="J167:J173" si="20">ROUND(I167*H167,2)</f>
        <v>57891.4</v>
      </c>
      <c r="K167" s="134" t="s">
        <v>21</v>
      </c>
      <c r="L167" s="33"/>
      <c r="M167" s="139" t="s">
        <v>21</v>
      </c>
      <c r="N167" s="140" t="s">
        <v>44</v>
      </c>
      <c r="P167" s="141">
        <f t="shared" ref="P167:P173" si="21">O167*H167</f>
        <v>0</v>
      </c>
      <c r="Q167" s="141">
        <v>0</v>
      </c>
      <c r="R167" s="141">
        <f t="shared" ref="R167:R173" si="22">Q167*H167</f>
        <v>0</v>
      </c>
      <c r="S167" s="141">
        <v>0</v>
      </c>
      <c r="T167" s="142">
        <f t="shared" ref="T167:T173" si="23">S167*H167</f>
        <v>0</v>
      </c>
      <c r="AR167" s="143" t="s">
        <v>350</v>
      </c>
      <c r="AT167" s="143" t="s">
        <v>208</v>
      </c>
      <c r="AU167" s="143" t="s">
        <v>80</v>
      </c>
      <c r="AY167" s="18" t="s">
        <v>206</v>
      </c>
      <c r="BE167" s="144">
        <f t="shared" ref="BE167:BE173" si="24">IF(N167="základní",J167,0)</f>
        <v>57891.4</v>
      </c>
      <c r="BF167" s="144">
        <f t="shared" ref="BF167:BF173" si="25">IF(N167="snížená",J167,0)</f>
        <v>0</v>
      </c>
      <c r="BG167" s="144">
        <f t="shared" ref="BG167:BG173" si="26">IF(N167="zákl. přenesená",J167,0)</f>
        <v>0</v>
      </c>
      <c r="BH167" s="144">
        <f t="shared" ref="BH167:BH173" si="27">IF(N167="sníž. přenesená",J167,0)</f>
        <v>0</v>
      </c>
      <c r="BI167" s="144">
        <f t="shared" ref="BI167:BI173" si="28">IF(N167="nulová",J167,0)</f>
        <v>0</v>
      </c>
      <c r="BJ167" s="18" t="s">
        <v>80</v>
      </c>
      <c r="BK167" s="144">
        <f t="shared" ref="BK167:BK173" si="29">ROUND(I167*H167,2)</f>
        <v>57891.4</v>
      </c>
      <c r="BL167" s="18" t="s">
        <v>350</v>
      </c>
      <c r="BM167" s="143" t="s">
        <v>1331</v>
      </c>
    </row>
    <row r="168" spans="2:65" s="1" customFormat="1" ht="44.25" customHeight="1" x14ac:dyDescent="0.2">
      <c r="B168" s="33"/>
      <c r="C168" s="132" t="s">
        <v>830</v>
      </c>
      <c r="D168" s="132" t="s">
        <v>208</v>
      </c>
      <c r="E168" s="133" t="s">
        <v>2938</v>
      </c>
      <c r="F168" s="134" t="s">
        <v>2939</v>
      </c>
      <c r="G168" s="135" t="s">
        <v>2085</v>
      </c>
      <c r="H168" s="136">
        <v>1</v>
      </c>
      <c r="I168" s="137">
        <v>31267.599999999999</v>
      </c>
      <c r="J168" s="138">
        <f t="shared" si="20"/>
        <v>31267.599999999999</v>
      </c>
      <c r="K168" s="134" t="s">
        <v>21</v>
      </c>
      <c r="L168" s="33"/>
      <c r="M168" s="139" t="s">
        <v>21</v>
      </c>
      <c r="N168" s="140" t="s">
        <v>44</v>
      </c>
      <c r="P168" s="141">
        <f t="shared" si="21"/>
        <v>0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350</v>
      </c>
      <c r="AT168" s="143" t="s">
        <v>208</v>
      </c>
      <c r="AU168" s="143" t="s">
        <v>80</v>
      </c>
      <c r="AY168" s="18" t="s">
        <v>206</v>
      </c>
      <c r="BE168" s="144">
        <f t="shared" si="24"/>
        <v>31267.599999999999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8" t="s">
        <v>80</v>
      </c>
      <c r="BK168" s="144">
        <f t="shared" si="29"/>
        <v>31267.599999999999</v>
      </c>
      <c r="BL168" s="18" t="s">
        <v>350</v>
      </c>
      <c r="BM168" s="143" t="s">
        <v>1335</v>
      </c>
    </row>
    <row r="169" spans="2:65" s="1" customFormat="1" ht="16.5" customHeight="1" x14ac:dyDescent="0.2">
      <c r="B169" s="33"/>
      <c r="C169" s="132" t="s">
        <v>837</v>
      </c>
      <c r="D169" s="132" t="s">
        <v>208</v>
      </c>
      <c r="E169" s="133" t="s">
        <v>2940</v>
      </c>
      <c r="F169" s="134" t="s">
        <v>2941</v>
      </c>
      <c r="G169" s="135" t="s">
        <v>2085</v>
      </c>
      <c r="H169" s="136">
        <v>1</v>
      </c>
      <c r="I169" s="137">
        <v>12261.2</v>
      </c>
      <c r="J169" s="138">
        <f t="shared" si="20"/>
        <v>12261.2</v>
      </c>
      <c r="K169" s="134" t="s">
        <v>21</v>
      </c>
      <c r="L169" s="33"/>
      <c r="M169" s="139" t="s">
        <v>21</v>
      </c>
      <c r="N169" s="140" t="s">
        <v>44</v>
      </c>
      <c r="P169" s="141">
        <f t="shared" si="21"/>
        <v>0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350</v>
      </c>
      <c r="AT169" s="143" t="s">
        <v>208</v>
      </c>
      <c r="AU169" s="143" t="s">
        <v>80</v>
      </c>
      <c r="AY169" s="18" t="s">
        <v>206</v>
      </c>
      <c r="BE169" s="144">
        <f t="shared" si="24"/>
        <v>12261.2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8" t="s">
        <v>80</v>
      </c>
      <c r="BK169" s="144">
        <f t="shared" si="29"/>
        <v>12261.2</v>
      </c>
      <c r="BL169" s="18" t="s">
        <v>350</v>
      </c>
      <c r="BM169" s="143" t="s">
        <v>1341</v>
      </c>
    </row>
    <row r="170" spans="2:65" s="1" customFormat="1" ht="24.2" customHeight="1" x14ac:dyDescent="0.2">
      <c r="B170" s="33"/>
      <c r="C170" s="132" t="s">
        <v>843</v>
      </c>
      <c r="D170" s="132" t="s">
        <v>208</v>
      </c>
      <c r="E170" s="133" t="s">
        <v>2942</v>
      </c>
      <c r="F170" s="134" t="s">
        <v>2943</v>
      </c>
      <c r="G170" s="135" t="s">
        <v>2085</v>
      </c>
      <c r="H170" s="136">
        <v>1</v>
      </c>
      <c r="I170" s="137">
        <v>26294.799999999999</v>
      </c>
      <c r="J170" s="138">
        <f t="shared" si="20"/>
        <v>26294.799999999999</v>
      </c>
      <c r="K170" s="134" t="s">
        <v>21</v>
      </c>
      <c r="L170" s="33"/>
      <c r="M170" s="139" t="s">
        <v>21</v>
      </c>
      <c r="N170" s="140" t="s">
        <v>44</v>
      </c>
      <c r="P170" s="141">
        <f t="shared" si="21"/>
        <v>0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350</v>
      </c>
      <c r="AT170" s="143" t="s">
        <v>208</v>
      </c>
      <c r="AU170" s="143" t="s">
        <v>80</v>
      </c>
      <c r="AY170" s="18" t="s">
        <v>206</v>
      </c>
      <c r="BE170" s="144">
        <f t="shared" si="24"/>
        <v>26294.799999999999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8" t="s">
        <v>80</v>
      </c>
      <c r="BK170" s="144">
        <f t="shared" si="29"/>
        <v>26294.799999999999</v>
      </c>
      <c r="BL170" s="18" t="s">
        <v>350</v>
      </c>
      <c r="BM170" s="143" t="s">
        <v>1345</v>
      </c>
    </row>
    <row r="171" spans="2:65" s="1" customFormat="1" ht="24.2" customHeight="1" x14ac:dyDescent="0.2">
      <c r="B171" s="33"/>
      <c r="C171" s="132" t="s">
        <v>847</v>
      </c>
      <c r="D171" s="132" t="s">
        <v>208</v>
      </c>
      <c r="E171" s="133" t="s">
        <v>2944</v>
      </c>
      <c r="F171" s="134" t="s">
        <v>2945</v>
      </c>
      <c r="G171" s="135" t="s">
        <v>2085</v>
      </c>
      <c r="H171" s="136">
        <v>1</v>
      </c>
      <c r="I171" s="137">
        <v>13239.1</v>
      </c>
      <c r="J171" s="138">
        <f t="shared" si="20"/>
        <v>13239.1</v>
      </c>
      <c r="K171" s="134" t="s">
        <v>21</v>
      </c>
      <c r="L171" s="33"/>
      <c r="M171" s="139" t="s">
        <v>21</v>
      </c>
      <c r="N171" s="140" t="s">
        <v>44</v>
      </c>
      <c r="P171" s="141">
        <f t="shared" si="21"/>
        <v>0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350</v>
      </c>
      <c r="AT171" s="143" t="s">
        <v>208</v>
      </c>
      <c r="AU171" s="143" t="s">
        <v>80</v>
      </c>
      <c r="AY171" s="18" t="s">
        <v>206</v>
      </c>
      <c r="BE171" s="144">
        <f t="shared" si="24"/>
        <v>13239.1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8" t="s">
        <v>80</v>
      </c>
      <c r="BK171" s="144">
        <f t="shared" si="29"/>
        <v>13239.1</v>
      </c>
      <c r="BL171" s="18" t="s">
        <v>350</v>
      </c>
      <c r="BM171" s="143" t="s">
        <v>1348</v>
      </c>
    </row>
    <row r="172" spans="2:65" s="1" customFormat="1" ht="16.5" customHeight="1" x14ac:dyDescent="0.2">
      <c r="B172" s="33"/>
      <c r="C172" s="132" t="s">
        <v>860</v>
      </c>
      <c r="D172" s="132" t="s">
        <v>208</v>
      </c>
      <c r="E172" s="133" t="s">
        <v>2946</v>
      </c>
      <c r="F172" s="134" t="s">
        <v>2947</v>
      </c>
      <c r="G172" s="135" t="s">
        <v>2085</v>
      </c>
      <c r="H172" s="136">
        <v>1</v>
      </c>
      <c r="I172" s="137">
        <v>8477</v>
      </c>
      <c r="J172" s="138">
        <f t="shared" si="20"/>
        <v>8477</v>
      </c>
      <c r="K172" s="134" t="s">
        <v>21</v>
      </c>
      <c r="L172" s="33"/>
      <c r="M172" s="139" t="s">
        <v>21</v>
      </c>
      <c r="N172" s="140" t="s">
        <v>44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350</v>
      </c>
      <c r="AT172" s="143" t="s">
        <v>208</v>
      </c>
      <c r="AU172" s="143" t="s">
        <v>80</v>
      </c>
      <c r="AY172" s="18" t="s">
        <v>206</v>
      </c>
      <c r="BE172" s="144">
        <f t="shared" si="24"/>
        <v>8477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8" t="s">
        <v>80</v>
      </c>
      <c r="BK172" s="144">
        <f t="shared" si="29"/>
        <v>8477</v>
      </c>
      <c r="BL172" s="18" t="s">
        <v>350</v>
      </c>
      <c r="BM172" s="143" t="s">
        <v>1354</v>
      </c>
    </row>
    <row r="173" spans="2:65" s="1" customFormat="1" ht="16.5" customHeight="1" x14ac:dyDescent="0.2">
      <c r="B173" s="33"/>
      <c r="C173" s="132" t="s">
        <v>866</v>
      </c>
      <c r="D173" s="132" t="s">
        <v>208</v>
      </c>
      <c r="E173" s="133" t="s">
        <v>2948</v>
      </c>
      <c r="F173" s="134" t="s">
        <v>2949</v>
      </c>
      <c r="G173" s="135" t="s">
        <v>2950</v>
      </c>
      <c r="H173" s="136">
        <v>4</v>
      </c>
      <c r="I173" s="137">
        <v>8621.2000000000007</v>
      </c>
      <c r="J173" s="138">
        <f t="shared" si="20"/>
        <v>34484.800000000003</v>
      </c>
      <c r="K173" s="134" t="s">
        <v>21</v>
      </c>
      <c r="L173" s="33"/>
      <c r="M173" s="139" t="s">
        <v>21</v>
      </c>
      <c r="N173" s="140" t="s">
        <v>44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350</v>
      </c>
      <c r="AT173" s="143" t="s">
        <v>208</v>
      </c>
      <c r="AU173" s="143" t="s">
        <v>80</v>
      </c>
      <c r="AY173" s="18" t="s">
        <v>206</v>
      </c>
      <c r="BE173" s="144">
        <f t="shared" si="24"/>
        <v>34484.800000000003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8" t="s">
        <v>80</v>
      </c>
      <c r="BK173" s="144">
        <f t="shared" si="29"/>
        <v>34484.800000000003</v>
      </c>
      <c r="BL173" s="18" t="s">
        <v>350</v>
      </c>
      <c r="BM173" s="143" t="s">
        <v>1359</v>
      </c>
    </row>
    <row r="174" spans="2:65" s="11" customFormat="1" ht="25.9" customHeight="1" x14ac:dyDescent="0.2">
      <c r="B174" s="120"/>
      <c r="D174" s="121" t="s">
        <v>72</v>
      </c>
      <c r="E174" s="122" t="s">
        <v>204</v>
      </c>
      <c r="F174" s="122" t="s">
        <v>205</v>
      </c>
      <c r="I174" s="123"/>
      <c r="J174" s="124">
        <f>BK174</f>
        <v>474416.67</v>
      </c>
      <c r="L174" s="120"/>
      <c r="M174" s="125"/>
      <c r="P174" s="126">
        <f>P175+P235+P246+P258+P275</f>
        <v>0</v>
      </c>
      <c r="R174" s="126">
        <f>R175+R235+R246+R258+R275</f>
        <v>54.797450000000005</v>
      </c>
      <c r="T174" s="127">
        <f>T175+T235+T246+T258+T275</f>
        <v>37.959999999999994</v>
      </c>
      <c r="AR174" s="121" t="s">
        <v>80</v>
      </c>
      <c r="AT174" s="128" t="s">
        <v>72</v>
      </c>
      <c r="AU174" s="128" t="s">
        <v>73</v>
      </c>
      <c r="AY174" s="121" t="s">
        <v>206</v>
      </c>
      <c r="BK174" s="129">
        <f>BK175+BK235+BK246+BK258+BK275</f>
        <v>474416.67</v>
      </c>
    </row>
    <row r="175" spans="2:65" s="11" customFormat="1" ht="22.9" customHeight="1" x14ac:dyDescent="0.2">
      <c r="B175" s="120"/>
      <c r="D175" s="121" t="s">
        <v>72</v>
      </c>
      <c r="E175" s="130" t="s">
        <v>80</v>
      </c>
      <c r="F175" s="130" t="s">
        <v>898</v>
      </c>
      <c r="I175" s="123"/>
      <c r="J175" s="131">
        <f>BK175</f>
        <v>158717.54999999999</v>
      </c>
      <c r="L175" s="120"/>
      <c r="M175" s="125"/>
      <c r="P175" s="126">
        <f>SUM(P176:P234)</f>
        <v>0</v>
      </c>
      <c r="R175" s="126">
        <f>SUM(R176:R234)</f>
        <v>2.5499999999999997E-3</v>
      </c>
      <c r="T175" s="127">
        <f>SUM(T176:T234)</f>
        <v>37.959999999999994</v>
      </c>
      <c r="AR175" s="121" t="s">
        <v>80</v>
      </c>
      <c r="AT175" s="128" t="s">
        <v>72</v>
      </c>
      <c r="AU175" s="128" t="s">
        <v>80</v>
      </c>
      <c r="AY175" s="121" t="s">
        <v>206</v>
      </c>
      <c r="BK175" s="129">
        <f>SUM(BK176:BK234)</f>
        <v>158717.54999999999</v>
      </c>
    </row>
    <row r="176" spans="2:65" s="1" customFormat="1" ht="37.9" customHeight="1" x14ac:dyDescent="0.2">
      <c r="B176" s="33"/>
      <c r="C176" s="132" t="s">
        <v>873</v>
      </c>
      <c r="D176" s="132" t="s">
        <v>208</v>
      </c>
      <c r="E176" s="133" t="s">
        <v>2951</v>
      </c>
      <c r="F176" s="134" t="s">
        <v>2952</v>
      </c>
      <c r="G176" s="135" t="s">
        <v>247</v>
      </c>
      <c r="H176" s="136">
        <v>47.5</v>
      </c>
      <c r="I176" s="137">
        <v>139</v>
      </c>
      <c r="J176" s="138">
        <f>ROUND(I176*H176,2)</f>
        <v>6602.5</v>
      </c>
      <c r="K176" s="134" t="s">
        <v>212</v>
      </c>
      <c r="L176" s="33"/>
      <c r="M176" s="139" t="s">
        <v>21</v>
      </c>
      <c r="N176" s="140" t="s">
        <v>44</v>
      </c>
      <c r="P176" s="141">
        <f>O176*H176</f>
        <v>0</v>
      </c>
      <c r="Q176" s="141">
        <v>0</v>
      </c>
      <c r="R176" s="141">
        <f>Q176*H176</f>
        <v>0</v>
      </c>
      <c r="S176" s="141">
        <v>0.44</v>
      </c>
      <c r="T176" s="142">
        <f>S176*H176</f>
        <v>20.9</v>
      </c>
      <c r="AR176" s="143" t="s">
        <v>213</v>
      </c>
      <c r="AT176" s="143" t="s">
        <v>208</v>
      </c>
      <c r="AU176" s="143" t="s">
        <v>82</v>
      </c>
      <c r="AY176" s="18" t="s">
        <v>206</v>
      </c>
      <c r="BE176" s="144">
        <f>IF(N176="základní",J176,0)</f>
        <v>6602.5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80</v>
      </c>
      <c r="BK176" s="144">
        <f>ROUND(I176*H176,2)</f>
        <v>6602.5</v>
      </c>
      <c r="BL176" s="18" t="s">
        <v>213</v>
      </c>
      <c r="BM176" s="143" t="s">
        <v>2953</v>
      </c>
    </row>
    <row r="177" spans="2:65" s="1" customFormat="1" x14ac:dyDescent="0.2">
      <c r="B177" s="33"/>
      <c r="D177" s="145" t="s">
        <v>215</v>
      </c>
      <c r="F177" s="146" t="s">
        <v>2954</v>
      </c>
      <c r="I177" s="147"/>
      <c r="L177" s="33"/>
      <c r="M177" s="148"/>
      <c r="T177" s="54"/>
      <c r="AT177" s="18" t="s">
        <v>215</v>
      </c>
      <c r="AU177" s="18" t="s">
        <v>82</v>
      </c>
    </row>
    <row r="178" spans="2:65" s="12" customFormat="1" x14ac:dyDescent="0.2">
      <c r="B178" s="151"/>
      <c r="D178" s="149" t="s">
        <v>219</v>
      </c>
      <c r="E178" s="152" t="s">
        <v>21</v>
      </c>
      <c r="F178" s="153" t="s">
        <v>2955</v>
      </c>
      <c r="H178" s="152" t="s">
        <v>21</v>
      </c>
      <c r="I178" s="154"/>
      <c r="L178" s="151"/>
      <c r="M178" s="155"/>
      <c r="T178" s="156"/>
      <c r="AT178" s="152" t="s">
        <v>219</v>
      </c>
      <c r="AU178" s="152" t="s">
        <v>82</v>
      </c>
      <c r="AV178" s="12" t="s">
        <v>80</v>
      </c>
      <c r="AW178" s="12" t="s">
        <v>34</v>
      </c>
      <c r="AX178" s="12" t="s">
        <v>73</v>
      </c>
      <c r="AY178" s="152" t="s">
        <v>206</v>
      </c>
    </row>
    <row r="179" spans="2:65" s="13" customFormat="1" x14ac:dyDescent="0.2">
      <c r="B179" s="157"/>
      <c r="D179" s="149" t="s">
        <v>219</v>
      </c>
      <c r="E179" s="158" t="s">
        <v>21</v>
      </c>
      <c r="F179" s="159" t="s">
        <v>2956</v>
      </c>
      <c r="H179" s="160">
        <v>47.5</v>
      </c>
      <c r="I179" s="161"/>
      <c r="L179" s="157"/>
      <c r="M179" s="162"/>
      <c r="T179" s="163"/>
      <c r="AT179" s="158" t="s">
        <v>219</v>
      </c>
      <c r="AU179" s="158" t="s">
        <v>82</v>
      </c>
      <c r="AV179" s="13" t="s">
        <v>82</v>
      </c>
      <c r="AW179" s="13" t="s">
        <v>34</v>
      </c>
      <c r="AX179" s="13" t="s">
        <v>80</v>
      </c>
      <c r="AY179" s="158" t="s">
        <v>206</v>
      </c>
    </row>
    <row r="180" spans="2:65" s="1" customFormat="1" ht="37.9" customHeight="1" x14ac:dyDescent="0.2">
      <c r="B180" s="33"/>
      <c r="C180" s="132" t="s">
        <v>880</v>
      </c>
      <c r="D180" s="132" t="s">
        <v>208</v>
      </c>
      <c r="E180" s="133" t="s">
        <v>2957</v>
      </c>
      <c r="F180" s="134" t="s">
        <v>2958</v>
      </c>
      <c r="G180" s="135" t="s">
        <v>247</v>
      </c>
      <c r="H180" s="136">
        <v>47.5</v>
      </c>
      <c r="I180" s="137">
        <v>182</v>
      </c>
      <c r="J180" s="138">
        <f>ROUND(I180*H180,2)</f>
        <v>8645</v>
      </c>
      <c r="K180" s="134" t="s">
        <v>212</v>
      </c>
      <c r="L180" s="33"/>
      <c r="M180" s="139" t="s">
        <v>21</v>
      </c>
      <c r="N180" s="140" t="s">
        <v>44</v>
      </c>
      <c r="P180" s="141">
        <f>O180*H180</f>
        <v>0</v>
      </c>
      <c r="Q180" s="141">
        <v>0</v>
      </c>
      <c r="R180" s="141">
        <f>Q180*H180</f>
        <v>0</v>
      </c>
      <c r="S180" s="141">
        <v>0.316</v>
      </c>
      <c r="T180" s="142">
        <f>S180*H180</f>
        <v>15.01</v>
      </c>
      <c r="AR180" s="143" t="s">
        <v>213</v>
      </c>
      <c r="AT180" s="143" t="s">
        <v>208</v>
      </c>
      <c r="AU180" s="143" t="s">
        <v>82</v>
      </c>
      <c r="AY180" s="18" t="s">
        <v>206</v>
      </c>
      <c r="BE180" s="144">
        <f>IF(N180="základní",J180,0)</f>
        <v>8645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80</v>
      </c>
      <c r="BK180" s="144">
        <f>ROUND(I180*H180,2)</f>
        <v>8645</v>
      </c>
      <c r="BL180" s="18" t="s">
        <v>213</v>
      </c>
      <c r="BM180" s="143" t="s">
        <v>2959</v>
      </c>
    </row>
    <row r="181" spans="2:65" s="1" customFormat="1" x14ac:dyDescent="0.2">
      <c r="B181" s="33"/>
      <c r="D181" s="145" t="s">
        <v>215</v>
      </c>
      <c r="F181" s="146" t="s">
        <v>2960</v>
      </c>
      <c r="I181" s="147"/>
      <c r="L181" s="33"/>
      <c r="M181" s="148"/>
      <c r="T181" s="54"/>
      <c r="AT181" s="18" t="s">
        <v>215</v>
      </c>
      <c r="AU181" s="18" t="s">
        <v>82</v>
      </c>
    </row>
    <row r="182" spans="2:65" s="1" customFormat="1" ht="24.2" customHeight="1" x14ac:dyDescent="0.2">
      <c r="B182" s="33"/>
      <c r="C182" s="132" t="s">
        <v>885</v>
      </c>
      <c r="D182" s="132" t="s">
        <v>208</v>
      </c>
      <c r="E182" s="133" t="s">
        <v>2961</v>
      </c>
      <c r="F182" s="134" t="s">
        <v>2962</v>
      </c>
      <c r="G182" s="135" t="s">
        <v>375</v>
      </c>
      <c r="H182" s="136">
        <v>10</v>
      </c>
      <c r="I182" s="137">
        <v>71.8</v>
      </c>
      <c r="J182" s="138">
        <f>ROUND(I182*H182,2)</f>
        <v>718</v>
      </c>
      <c r="K182" s="134" t="s">
        <v>212</v>
      </c>
      <c r="L182" s="33"/>
      <c r="M182" s="139" t="s">
        <v>21</v>
      </c>
      <c r="N182" s="140" t="s">
        <v>44</v>
      </c>
      <c r="P182" s="141">
        <f>O182*H182</f>
        <v>0</v>
      </c>
      <c r="Q182" s="141">
        <v>0</v>
      </c>
      <c r="R182" s="141">
        <f>Q182*H182</f>
        <v>0</v>
      </c>
      <c r="S182" s="141">
        <v>0.20499999999999999</v>
      </c>
      <c r="T182" s="142">
        <f>S182*H182</f>
        <v>2.0499999999999998</v>
      </c>
      <c r="AR182" s="143" t="s">
        <v>213</v>
      </c>
      <c r="AT182" s="143" t="s">
        <v>208</v>
      </c>
      <c r="AU182" s="143" t="s">
        <v>82</v>
      </c>
      <c r="AY182" s="18" t="s">
        <v>206</v>
      </c>
      <c r="BE182" s="144">
        <f>IF(N182="základní",J182,0)</f>
        <v>718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80</v>
      </c>
      <c r="BK182" s="144">
        <f>ROUND(I182*H182,2)</f>
        <v>718</v>
      </c>
      <c r="BL182" s="18" t="s">
        <v>213</v>
      </c>
      <c r="BM182" s="143" t="s">
        <v>2963</v>
      </c>
    </row>
    <row r="183" spans="2:65" s="1" customFormat="1" x14ac:dyDescent="0.2">
      <c r="B183" s="33"/>
      <c r="D183" s="145" t="s">
        <v>215</v>
      </c>
      <c r="F183" s="146" t="s">
        <v>2964</v>
      </c>
      <c r="I183" s="147"/>
      <c r="L183" s="33"/>
      <c r="M183" s="148"/>
      <c r="T183" s="54"/>
      <c r="AT183" s="18" t="s">
        <v>215</v>
      </c>
      <c r="AU183" s="18" t="s">
        <v>82</v>
      </c>
    </row>
    <row r="184" spans="2:65" s="12" customFormat="1" x14ac:dyDescent="0.2">
      <c r="B184" s="151"/>
      <c r="D184" s="149" t="s">
        <v>219</v>
      </c>
      <c r="E184" s="152" t="s">
        <v>21</v>
      </c>
      <c r="F184" s="153" t="s">
        <v>2965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82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 x14ac:dyDescent="0.2">
      <c r="B185" s="157"/>
      <c r="D185" s="149" t="s">
        <v>219</v>
      </c>
      <c r="E185" s="158" t="s">
        <v>21</v>
      </c>
      <c r="F185" s="159" t="s">
        <v>2966</v>
      </c>
      <c r="H185" s="160">
        <v>10</v>
      </c>
      <c r="I185" s="161"/>
      <c r="L185" s="157"/>
      <c r="M185" s="162"/>
      <c r="T185" s="163"/>
      <c r="AT185" s="158" t="s">
        <v>219</v>
      </c>
      <c r="AU185" s="158" t="s">
        <v>82</v>
      </c>
      <c r="AV185" s="13" t="s">
        <v>82</v>
      </c>
      <c r="AW185" s="13" t="s">
        <v>34</v>
      </c>
      <c r="AX185" s="13" t="s">
        <v>80</v>
      </c>
      <c r="AY185" s="158" t="s">
        <v>206</v>
      </c>
    </row>
    <row r="186" spans="2:65" s="1" customFormat="1" ht="16.5" customHeight="1" x14ac:dyDescent="0.2">
      <c r="B186" s="33"/>
      <c r="C186" s="132" t="s">
        <v>522</v>
      </c>
      <c r="D186" s="132" t="s">
        <v>208</v>
      </c>
      <c r="E186" s="133" t="s">
        <v>2967</v>
      </c>
      <c r="F186" s="134" t="s">
        <v>2968</v>
      </c>
      <c r="G186" s="135" t="s">
        <v>247</v>
      </c>
      <c r="H186" s="136">
        <v>85</v>
      </c>
      <c r="I186" s="137">
        <v>17</v>
      </c>
      <c r="J186" s="138">
        <f>ROUND(I186*H186,2)</f>
        <v>1445</v>
      </c>
      <c r="K186" s="134" t="s">
        <v>212</v>
      </c>
      <c r="L186" s="33"/>
      <c r="M186" s="139" t="s">
        <v>21</v>
      </c>
      <c r="N186" s="140" t="s">
        <v>44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213</v>
      </c>
      <c r="AT186" s="143" t="s">
        <v>208</v>
      </c>
      <c r="AU186" s="143" t="s">
        <v>82</v>
      </c>
      <c r="AY186" s="18" t="s">
        <v>206</v>
      </c>
      <c r="BE186" s="144">
        <f>IF(N186="základní",J186,0)</f>
        <v>1445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80</v>
      </c>
      <c r="BK186" s="144">
        <f>ROUND(I186*H186,2)</f>
        <v>1445</v>
      </c>
      <c r="BL186" s="18" t="s">
        <v>213</v>
      </c>
      <c r="BM186" s="143" t="s">
        <v>2969</v>
      </c>
    </row>
    <row r="187" spans="2:65" s="1" customFormat="1" x14ac:dyDescent="0.2">
      <c r="B187" s="33"/>
      <c r="D187" s="145" t="s">
        <v>215</v>
      </c>
      <c r="F187" s="146" t="s">
        <v>2970</v>
      </c>
      <c r="I187" s="147"/>
      <c r="L187" s="33"/>
      <c r="M187" s="148"/>
      <c r="T187" s="54"/>
      <c r="AT187" s="18" t="s">
        <v>215</v>
      </c>
      <c r="AU187" s="18" t="s">
        <v>82</v>
      </c>
    </row>
    <row r="188" spans="2:65" s="1" customFormat="1" ht="19.5" x14ac:dyDescent="0.2">
      <c r="B188" s="33"/>
      <c r="D188" s="149" t="s">
        <v>217</v>
      </c>
      <c r="F188" s="150" t="s">
        <v>2971</v>
      </c>
      <c r="I188" s="147"/>
      <c r="L188" s="33"/>
      <c r="M188" s="148"/>
      <c r="T188" s="54"/>
      <c r="AT188" s="18" t="s">
        <v>217</v>
      </c>
      <c r="AU188" s="18" t="s">
        <v>82</v>
      </c>
    </row>
    <row r="189" spans="2:65" s="12" customFormat="1" x14ac:dyDescent="0.2">
      <c r="B189" s="151"/>
      <c r="D189" s="149" t="s">
        <v>219</v>
      </c>
      <c r="E189" s="152" t="s">
        <v>21</v>
      </c>
      <c r="F189" s="153" t="s">
        <v>2955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82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 x14ac:dyDescent="0.2">
      <c r="B190" s="157"/>
      <c r="D190" s="149" t="s">
        <v>219</v>
      </c>
      <c r="E190" s="158" t="s">
        <v>21</v>
      </c>
      <c r="F190" s="159" t="s">
        <v>2972</v>
      </c>
      <c r="H190" s="160">
        <v>85</v>
      </c>
      <c r="I190" s="161"/>
      <c r="L190" s="157"/>
      <c r="M190" s="162"/>
      <c r="T190" s="163"/>
      <c r="AT190" s="158" t="s">
        <v>219</v>
      </c>
      <c r="AU190" s="158" t="s">
        <v>82</v>
      </c>
      <c r="AV190" s="13" t="s">
        <v>82</v>
      </c>
      <c r="AW190" s="13" t="s">
        <v>34</v>
      </c>
      <c r="AX190" s="13" t="s">
        <v>80</v>
      </c>
      <c r="AY190" s="158" t="s">
        <v>206</v>
      </c>
    </row>
    <row r="191" spans="2:65" s="1" customFormat="1" ht="24.2" customHeight="1" x14ac:dyDescent="0.2">
      <c r="B191" s="33"/>
      <c r="C191" s="132" t="s">
        <v>530</v>
      </c>
      <c r="D191" s="132" t="s">
        <v>208</v>
      </c>
      <c r="E191" s="133" t="s">
        <v>2973</v>
      </c>
      <c r="F191" s="134" t="s">
        <v>2974</v>
      </c>
      <c r="G191" s="135" t="s">
        <v>211</v>
      </c>
      <c r="H191" s="136">
        <v>159.5</v>
      </c>
      <c r="I191" s="137">
        <v>366</v>
      </c>
      <c r="J191" s="138">
        <f>ROUND(I191*H191,2)</f>
        <v>58377</v>
      </c>
      <c r="K191" s="134" t="s">
        <v>212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213</v>
      </c>
      <c r="AT191" s="143" t="s">
        <v>208</v>
      </c>
      <c r="AU191" s="143" t="s">
        <v>82</v>
      </c>
      <c r="AY191" s="18" t="s">
        <v>206</v>
      </c>
      <c r="BE191" s="144">
        <f>IF(N191="základní",J191,0)</f>
        <v>58377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58377</v>
      </c>
      <c r="BL191" s="18" t="s">
        <v>213</v>
      </c>
      <c r="BM191" s="143" t="s">
        <v>2975</v>
      </c>
    </row>
    <row r="192" spans="2:65" s="1" customFormat="1" x14ac:dyDescent="0.2">
      <c r="B192" s="33"/>
      <c r="D192" s="145" t="s">
        <v>215</v>
      </c>
      <c r="F192" s="146" t="s">
        <v>2976</v>
      </c>
      <c r="I192" s="147"/>
      <c r="L192" s="33"/>
      <c r="M192" s="148"/>
      <c r="T192" s="54"/>
      <c r="AT192" s="18" t="s">
        <v>215</v>
      </c>
      <c r="AU192" s="18" t="s">
        <v>82</v>
      </c>
    </row>
    <row r="193" spans="2:65" s="12" customFormat="1" x14ac:dyDescent="0.2">
      <c r="B193" s="151"/>
      <c r="D193" s="149" t="s">
        <v>219</v>
      </c>
      <c r="E193" s="152" t="s">
        <v>21</v>
      </c>
      <c r="F193" s="153" t="s">
        <v>2955</v>
      </c>
      <c r="H193" s="152" t="s">
        <v>21</v>
      </c>
      <c r="I193" s="154"/>
      <c r="L193" s="151"/>
      <c r="M193" s="155"/>
      <c r="T193" s="156"/>
      <c r="AT193" s="152" t="s">
        <v>219</v>
      </c>
      <c r="AU193" s="152" t="s">
        <v>82</v>
      </c>
      <c r="AV193" s="12" t="s">
        <v>80</v>
      </c>
      <c r="AW193" s="12" t="s">
        <v>34</v>
      </c>
      <c r="AX193" s="12" t="s">
        <v>73</v>
      </c>
      <c r="AY193" s="152" t="s">
        <v>206</v>
      </c>
    </row>
    <row r="194" spans="2:65" s="12" customFormat="1" x14ac:dyDescent="0.2">
      <c r="B194" s="151"/>
      <c r="D194" s="149" t="s">
        <v>219</v>
      </c>
      <c r="E194" s="152" t="s">
        <v>21</v>
      </c>
      <c r="F194" s="153" t="s">
        <v>2977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82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 x14ac:dyDescent="0.2">
      <c r="B195" s="157"/>
      <c r="D195" s="149" t="s">
        <v>219</v>
      </c>
      <c r="E195" s="158" t="s">
        <v>21</v>
      </c>
      <c r="F195" s="159" t="s">
        <v>2978</v>
      </c>
      <c r="H195" s="160">
        <v>66.5</v>
      </c>
      <c r="I195" s="161"/>
      <c r="L195" s="157"/>
      <c r="M195" s="162"/>
      <c r="T195" s="163"/>
      <c r="AT195" s="158" t="s">
        <v>219</v>
      </c>
      <c r="AU195" s="158" t="s">
        <v>82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2" customFormat="1" x14ac:dyDescent="0.2">
      <c r="B196" s="151"/>
      <c r="D196" s="149" t="s">
        <v>219</v>
      </c>
      <c r="E196" s="152" t="s">
        <v>21</v>
      </c>
      <c r="F196" s="153" t="s">
        <v>2979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82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 x14ac:dyDescent="0.2">
      <c r="B197" s="157"/>
      <c r="D197" s="149" t="s">
        <v>219</v>
      </c>
      <c r="E197" s="158" t="s">
        <v>21</v>
      </c>
      <c r="F197" s="159" t="s">
        <v>2980</v>
      </c>
      <c r="H197" s="160">
        <v>93</v>
      </c>
      <c r="I197" s="161"/>
      <c r="L197" s="157"/>
      <c r="M197" s="162"/>
      <c r="T197" s="163"/>
      <c r="AT197" s="158" t="s">
        <v>219</v>
      </c>
      <c r="AU197" s="158" t="s">
        <v>82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 x14ac:dyDescent="0.2">
      <c r="B198" s="164"/>
      <c r="D198" s="149" t="s">
        <v>219</v>
      </c>
      <c r="E198" s="165" t="s">
        <v>21</v>
      </c>
      <c r="F198" s="166" t="s">
        <v>236</v>
      </c>
      <c r="H198" s="167">
        <v>159.5</v>
      </c>
      <c r="I198" s="168"/>
      <c r="L198" s="164"/>
      <c r="M198" s="169"/>
      <c r="T198" s="170"/>
      <c r="AT198" s="165" t="s">
        <v>219</v>
      </c>
      <c r="AU198" s="165" t="s">
        <v>82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37.9" customHeight="1" x14ac:dyDescent="0.2">
      <c r="B199" s="33"/>
      <c r="C199" s="132" t="s">
        <v>549</v>
      </c>
      <c r="D199" s="132" t="s">
        <v>208</v>
      </c>
      <c r="E199" s="133" t="s">
        <v>2981</v>
      </c>
      <c r="F199" s="134" t="s">
        <v>2982</v>
      </c>
      <c r="G199" s="135" t="s">
        <v>211</v>
      </c>
      <c r="H199" s="136">
        <v>345</v>
      </c>
      <c r="I199" s="137">
        <v>64.2</v>
      </c>
      <c r="J199" s="138">
        <f>ROUND(I199*H199,2)</f>
        <v>22149</v>
      </c>
      <c r="K199" s="134" t="s">
        <v>212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213</v>
      </c>
      <c r="AT199" s="143" t="s">
        <v>208</v>
      </c>
      <c r="AU199" s="143" t="s">
        <v>82</v>
      </c>
      <c r="AY199" s="18" t="s">
        <v>206</v>
      </c>
      <c r="BE199" s="144">
        <f>IF(N199="základní",J199,0)</f>
        <v>22149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22149</v>
      </c>
      <c r="BL199" s="18" t="s">
        <v>213</v>
      </c>
      <c r="BM199" s="143" t="s">
        <v>2983</v>
      </c>
    </row>
    <row r="200" spans="2:65" s="1" customFormat="1" x14ac:dyDescent="0.2">
      <c r="B200" s="33"/>
      <c r="D200" s="145" t="s">
        <v>215</v>
      </c>
      <c r="F200" s="146" t="s">
        <v>2984</v>
      </c>
      <c r="I200" s="147"/>
      <c r="L200" s="33"/>
      <c r="M200" s="148"/>
      <c r="T200" s="54"/>
      <c r="AT200" s="18" t="s">
        <v>215</v>
      </c>
      <c r="AU200" s="18" t="s">
        <v>82</v>
      </c>
    </row>
    <row r="201" spans="2:65" s="12" customFormat="1" x14ac:dyDescent="0.2">
      <c r="B201" s="151"/>
      <c r="D201" s="149" t="s">
        <v>219</v>
      </c>
      <c r="E201" s="152" t="s">
        <v>21</v>
      </c>
      <c r="F201" s="153" t="s">
        <v>2985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82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2" customFormat="1" x14ac:dyDescent="0.2">
      <c r="B202" s="151"/>
      <c r="D202" s="149" t="s">
        <v>219</v>
      </c>
      <c r="E202" s="152" t="s">
        <v>21</v>
      </c>
      <c r="F202" s="153" t="s">
        <v>2986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82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2" customFormat="1" x14ac:dyDescent="0.2">
      <c r="B203" s="151"/>
      <c r="D203" s="149" t="s">
        <v>219</v>
      </c>
      <c r="E203" s="152" t="s">
        <v>21</v>
      </c>
      <c r="F203" s="153" t="s">
        <v>2987</v>
      </c>
      <c r="H203" s="152" t="s">
        <v>21</v>
      </c>
      <c r="I203" s="154"/>
      <c r="L203" s="151"/>
      <c r="M203" s="155"/>
      <c r="T203" s="156"/>
      <c r="AT203" s="152" t="s">
        <v>219</v>
      </c>
      <c r="AU203" s="152" t="s">
        <v>82</v>
      </c>
      <c r="AV203" s="12" t="s">
        <v>80</v>
      </c>
      <c r="AW203" s="12" t="s">
        <v>34</v>
      </c>
      <c r="AX203" s="12" t="s">
        <v>73</v>
      </c>
      <c r="AY203" s="152" t="s">
        <v>206</v>
      </c>
    </row>
    <row r="204" spans="2:65" s="13" customFormat="1" x14ac:dyDescent="0.2">
      <c r="B204" s="157"/>
      <c r="D204" s="149" t="s">
        <v>219</v>
      </c>
      <c r="E204" s="158" t="s">
        <v>21</v>
      </c>
      <c r="F204" s="159" t="s">
        <v>2988</v>
      </c>
      <c r="H204" s="160">
        <v>26</v>
      </c>
      <c r="I204" s="161"/>
      <c r="L204" s="157"/>
      <c r="M204" s="162"/>
      <c r="T204" s="163"/>
      <c r="AT204" s="158" t="s">
        <v>219</v>
      </c>
      <c r="AU204" s="158" t="s">
        <v>82</v>
      </c>
      <c r="AV204" s="13" t="s">
        <v>82</v>
      </c>
      <c r="AW204" s="13" t="s">
        <v>34</v>
      </c>
      <c r="AX204" s="13" t="s">
        <v>73</v>
      </c>
      <c r="AY204" s="158" t="s">
        <v>206</v>
      </c>
    </row>
    <row r="205" spans="2:65" s="12" customFormat="1" x14ac:dyDescent="0.2">
      <c r="B205" s="151"/>
      <c r="D205" s="149" t="s">
        <v>219</v>
      </c>
      <c r="E205" s="152" t="s">
        <v>21</v>
      </c>
      <c r="F205" s="153" t="s">
        <v>2989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82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3" customFormat="1" x14ac:dyDescent="0.2">
      <c r="B206" s="157"/>
      <c r="D206" s="149" t="s">
        <v>219</v>
      </c>
      <c r="E206" s="158" t="s">
        <v>21</v>
      </c>
      <c r="F206" s="159" t="s">
        <v>2990</v>
      </c>
      <c r="H206" s="160">
        <v>319</v>
      </c>
      <c r="I206" s="161"/>
      <c r="L206" s="157"/>
      <c r="M206" s="162"/>
      <c r="T206" s="163"/>
      <c r="AT206" s="158" t="s">
        <v>219</v>
      </c>
      <c r="AU206" s="158" t="s">
        <v>82</v>
      </c>
      <c r="AV206" s="13" t="s">
        <v>82</v>
      </c>
      <c r="AW206" s="13" t="s">
        <v>34</v>
      </c>
      <c r="AX206" s="13" t="s">
        <v>73</v>
      </c>
      <c r="AY206" s="158" t="s">
        <v>206</v>
      </c>
    </row>
    <row r="207" spans="2:65" s="14" customFormat="1" x14ac:dyDescent="0.2">
      <c r="B207" s="164"/>
      <c r="D207" s="149" t="s">
        <v>219</v>
      </c>
      <c r="E207" s="165" t="s">
        <v>21</v>
      </c>
      <c r="F207" s="166" t="s">
        <v>236</v>
      </c>
      <c r="H207" s="167">
        <v>345</v>
      </c>
      <c r="I207" s="168"/>
      <c r="L207" s="164"/>
      <c r="M207" s="169"/>
      <c r="T207" s="170"/>
      <c r="AT207" s="165" t="s">
        <v>219</v>
      </c>
      <c r="AU207" s="165" t="s">
        <v>82</v>
      </c>
      <c r="AV207" s="14" t="s">
        <v>213</v>
      </c>
      <c r="AW207" s="14" t="s">
        <v>34</v>
      </c>
      <c r="AX207" s="14" t="s">
        <v>80</v>
      </c>
      <c r="AY207" s="165" t="s">
        <v>206</v>
      </c>
    </row>
    <row r="208" spans="2:65" s="1" customFormat="1" ht="24.2" customHeight="1" x14ac:dyDescent="0.2">
      <c r="B208" s="33"/>
      <c r="C208" s="132" t="s">
        <v>535</v>
      </c>
      <c r="D208" s="132" t="s">
        <v>208</v>
      </c>
      <c r="E208" s="133" t="s">
        <v>2991</v>
      </c>
      <c r="F208" s="134" t="s">
        <v>2992</v>
      </c>
      <c r="G208" s="135" t="s">
        <v>211</v>
      </c>
      <c r="H208" s="136">
        <v>172.5</v>
      </c>
      <c r="I208" s="137">
        <v>37</v>
      </c>
      <c r="J208" s="138">
        <f>ROUND(I208*H208,2)</f>
        <v>6382.5</v>
      </c>
      <c r="K208" s="134" t="s">
        <v>212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213</v>
      </c>
      <c r="AT208" s="143" t="s">
        <v>208</v>
      </c>
      <c r="AU208" s="143" t="s">
        <v>82</v>
      </c>
      <c r="AY208" s="18" t="s">
        <v>206</v>
      </c>
      <c r="BE208" s="144">
        <f>IF(N208="základní",J208,0)</f>
        <v>6382.5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6382.5</v>
      </c>
      <c r="BL208" s="18" t="s">
        <v>213</v>
      </c>
      <c r="BM208" s="143" t="s">
        <v>2993</v>
      </c>
    </row>
    <row r="209" spans="2:65" s="1" customFormat="1" x14ac:dyDescent="0.2">
      <c r="B209" s="33"/>
      <c r="D209" s="145" t="s">
        <v>215</v>
      </c>
      <c r="F209" s="146" t="s">
        <v>2994</v>
      </c>
      <c r="I209" s="147"/>
      <c r="L209" s="33"/>
      <c r="M209" s="148"/>
      <c r="T209" s="54"/>
      <c r="AT209" s="18" t="s">
        <v>215</v>
      </c>
      <c r="AU209" s="18" t="s">
        <v>82</v>
      </c>
    </row>
    <row r="210" spans="2:65" s="12" customFormat="1" x14ac:dyDescent="0.2">
      <c r="B210" s="151"/>
      <c r="D210" s="149" t="s">
        <v>219</v>
      </c>
      <c r="E210" s="152" t="s">
        <v>21</v>
      </c>
      <c r="F210" s="153" t="s">
        <v>2995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82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2" customFormat="1" x14ac:dyDescent="0.2">
      <c r="B211" s="151"/>
      <c r="D211" s="149" t="s">
        <v>219</v>
      </c>
      <c r="E211" s="152" t="s">
        <v>21</v>
      </c>
      <c r="F211" s="153" t="s">
        <v>2986</v>
      </c>
      <c r="H211" s="152" t="s">
        <v>21</v>
      </c>
      <c r="I211" s="154"/>
      <c r="L211" s="151"/>
      <c r="M211" s="155"/>
      <c r="T211" s="156"/>
      <c r="AT211" s="152" t="s">
        <v>219</v>
      </c>
      <c r="AU211" s="152" t="s">
        <v>82</v>
      </c>
      <c r="AV211" s="12" t="s">
        <v>80</v>
      </c>
      <c r="AW211" s="12" t="s">
        <v>34</v>
      </c>
      <c r="AX211" s="12" t="s">
        <v>73</v>
      </c>
      <c r="AY211" s="152" t="s">
        <v>206</v>
      </c>
    </row>
    <row r="212" spans="2:65" s="13" customFormat="1" x14ac:dyDescent="0.2">
      <c r="B212" s="157"/>
      <c r="D212" s="149" t="s">
        <v>219</v>
      </c>
      <c r="E212" s="158" t="s">
        <v>21</v>
      </c>
      <c r="F212" s="159" t="s">
        <v>2996</v>
      </c>
      <c r="H212" s="160">
        <v>13</v>
      </c>
      <c r="I212" s="161"/>
      <c r="L212" s="157"/>
      <c r="M212" s="162"/>
      <c r="T212" s="163"/>
      <c r="AT212" s="158" t="s">
        <v>219</v>
      </c>
      <c r="AU212" s="158" t="s">
        <v>82</v>
      </c>
      <c r="AV212" s="13" t="s">
        <v>82</v>
      </c>
      <c r="AW212" s="13" t="s">
        <v>34</v>
      </c>
      <c r="AX212" s="13" t="s">
        <v>73</v>
      </c>
      <c r="AY212" s="158" t="s">
        <v>206</v>
      </c>
    </row>
    <row r="213" spans="2:65" s="13" customFormat="1" x14ac:dyDescent="0.2">
      <c r="B213" s="157"/>
      <c r="D213" s="149" t="s">
        <v>219</v>
      </c>
      <c r="E213" s="158" t="s">
        <v>21</v>
      </c>
      <c r="F213" s="159" t="s">
        <v>2997</v>
      </c>
      <c r="H213" s="160">
        <v>159.5</v>
      </c>
      <c r="I213" s="161"/>
      <c r="L213" s="157"/>
      <c r="M213" s="162"/>
      <c r="T213" s="163"/>
      <c r="AT213" s="158" t="s">
        <v>219</v>
      </c>
      <c r="AU213" s="158" t="s">
        <v>82</v>
      </c>
      <c r="AV213" s="13" t="s">
        <v>82</v>
      </c>
      <c r="AW213" s="13" t="s">
        <v>34</v>
      </c>
      <c r="AX213" s="13" t="s">
        <v>73</v>
      </c>
      <c r="AY213" s="158" t="s">
        <v>206</v>
      </c>
    </row>
    <row r="214" spans="2:65" s="14" customFormat="1" x14ac:dyDescent="0.2">
      <c r="B214" s="164"/>
      <c r="D214" s="149" t="s">
        <v>219</v>
      </c>
      <c r="E214" s="165" t="s">
        <v>21</v>
      </c>
      <c r="F214" s="166" t="s">
        <v>236</v>
      </c>
      <c r="H214" s="167">
        <v>172.5</v>
      </c>
      <c r="I214" s="168"/>
      <c r="L214" s="164"/>
      <c r="M214" s="169"/>
      <c r="T214" s="170"/>
      <c r="AT214" s="165" t="s">
        <v>219</v>
      </c>
      <c r="AU214" s="165" t="s">
        <v>82</v>
      </c>
      <c r="AV214" s="14" t="s">
        <v>213</v>
      </c>
      <c r="AW214" s="14" t="s">
        <v>34</v>
      </c>
      <c r="AX214" s="14" t="s">
        <v>80</v>
      </c>
      <c r="AY214" s="165" t="s">
        <v>206</v>
      </c>
    </row>
    <row r="215" spans="2:65" s="1" customFormat="1" ht="24.2" customHeight="1" x14ac:dyDescent="0.2">
      <c r="B215" s="33"/>
      <c r="C215" s="132" t="s">
        <v>542</v>
      </c>
      <c r="D215" s="132" t="s">
        <v>208</v>
      </c>
      <c r="E215" s="133" t="s">
        <v>2998</v>
      </c>
      <c r="F215" s="134" t="s">
        <v>2999</v>
      </c>
      <c r="G215" s="135" t="s">
        <v>211</v>
      </c>
      <c r="H215" s="136">
        <v>172.5</v>
      </c>
      <c r="I215" s="137">
        <v>13.6</v>
      </c>
      <c r="J215" s="138">
        <f>ROUND(I215*H215,2)</f>
        <v>2346</v>
      </c>
      <c r="K215" s="134" t="s">
        <v>212</v>
      </c>
      <c r="L215" s="33"/>
      <c r="M215" s="139" t="s">
        <v>21</v>
      </c>
      <c r="N215" s="140" t="s">
        <v>44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213</v>
      </c>
      <c r="AT215" s="143" t="s">
        <v>208</v>
      </c>
      <c r="AU215" s="143" t="s">
        <v>82</v>
      </c>
      <c r="AY215" s="18" t="s">
        <v>206</v>
      </c>
      <c r="BE215" s="144">
        <f>IF(N215="základní",J215,0)</f>
        <v>2346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8" t="s">
        <v>80</v>
      </c>
      <c r="BK215" s="144">
        <f>ROUND(I215*H215,2)</f>
        <v>2346</v>
      </c>
      <c r="BL215" s="18" t="s">
        <v>213</v>
      </c>
      <c r="BM215" s="143" t="s">
        <v>3000</v>
      </c>
    </row>
    <row r="216" spans="2:65" s="1" customFormat="1" x14ac:dyDescent="0.2">
      <c r="B216" s="33"/>
      <c r="D216" s="145" t="s">
        <v>215</v>
      </c>
      <c r="F216" s="146" t="s">
        <v>3001</v>
      </c>
      <c r="I216" s="147"/>
      <c r="L216" s="33"/>
      <c r="M216" s="148"/>
      <c r="T216" s="54"/>
      <c r="AT216" s="18" t="s">
        <v>215</v>
      </c>
      <c r="AU216" s="18" t="s">
        <v>82</v>
      </c>
    </row>
    <row r="217" spans="2:65" s="12" customFormat="1" x14ac:dyDescent="0.2">
      <c r="B217" s="151"/>
      <c r="D217" s="149" t="s">
        <v>219</v>
      </c>
      <c r="E217" s="152" t="s">
        <v>21</v>
      </c>
      <c r="F217" s="153" t="s">
        <v>3002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82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2" customFormat="1" x14ac:dyDescent="0.2">
      <c r="B218" s="151"/>
      <c r="D218" s="149" t="s">
        <v>219</v>
      </c>
      <c r="E218" s="152" t="s">
        <v>21</v>
      </c>
      <c r="F218" s="153" t="s">
        <v>2987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82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3" customFormat="1" x14ac:dyDescent="0.2">
      <c r="B219" s="157"/>
      <c r="D219" s="149" t="s">
        <v>219</v>
      </c>
      <c r="E219" s="158" t="s">
        <v>21</v>
      </c>
      <c r="F219" s="159" t="s">
        <v>2996</v>
      </c>
      <c r="H219" s="160">
        <v>13</v>
      </c>
      <c r="I219" s="161"/>
      <c r="L219" s="157"/>
      <c r="M219" s="162"/>
      <c r="T219" s="163"/>
      <c r="AT219" s="158" t="s">
        <v>219</v>
      </c>
      <c r="AU219" s="158" t="s">
        <v>82</v>
      </c>
      <c r="AV219" s="13" t="s">
        <v>82</v>
      </c>
      <c r="AW219" s="13" t="s">
        <v>34</v>
      </c>
      <c r="AX219" s="13" t="s">
        <v>73</v>
      </c>
      <c r="AY219" s="158" t="s">
        <v>206</v>
      </c>
    </row>
    <row r="220" spans="2:65" s="12" customFormat="1" x14ac:dyDescent="0.2">
      <c r="B220" s="151"/>
      <c r="D220" s="149" t="s">
        <v>219</v>
      </c>
      <c r="E220" s="152" t="s">
        <v>21</v>
      </c>
      <c r="F220" s="153" t="s">
        <v>2989</v>
      </c>
      <c r="H220" s="152" t="s">
        <v>21</v>
      </c>
      <c r="I220" s="154"/>
      <c r="L220" s="151"/>
      <c r="M220" s="155"/>
      <c r="T220" s="156"/>
      <c r="AT220" s="152" t="s">
        <v>219</v>
      </c>
      <c r="AU220" s="152" t="s">
        <v>82</v>
      </c>
      <c r="AV220" s="12" t="s">
        <v>80</v>
      </c>
      <c r="AW220" s="12" t="s">
        <v>34</v>
      </c>
      <c r="AX220" s="12" t="s">
        <v>73</v>
      </c>
      <c r="AY220" s="152" t="s">
        <v>206</v>
      </c>
    </row>
    <row r="221" spans="2:65" s="13" customFormat="1" x14ac:dyDescent="0.2">
      <c r="B221" s="157"/>
      <c r="D221" s="149" t="s">
        <v>219</v>
      </c>
      <c r="E221" s="158" t="s">
        <v>21</v>
      </c>
      <c r="F221" s="159" t="s">
        <v>2997</v>
      </c>
      <c r="H221" s="160">
        <v>159.5</v>
      </c>
      <c r="I221" s="161"/>
      <c r="L221" s="157"/>
      <c r="M221" s="162"/>
      <c r="T221" s="163"/>
      <c r="AT221" s="158" t="s">
        <v>219</v>
      </c>
      <c r="AU221" s="158" t="s">
        <v>82</v>
      </c>
      <c r="AV221" s="13" t="s">
        <v>82</v>
      </c>
      <c r="AW221" s="13" t="s">
        <v>34</v>
      </c>
      <c r="AX221" s="13" t="s">
        <v>73</v>
      </c>
      <c r="AY221" s="158" t="s">
        <v>206</v>
      </c>
    </row>
    <row r="222" spans="2:65" s="14" customFormat="1" x14ac:dyDescent="0.2">
      <c r="B222" s="164"/>
      <c r="D222" s="149" t="s">
        <v>219</v>
      </c>
      <c r="E222" s="165" t="s">
        <v>21</v>
      </c>
      <c r="F222" s="166" t="s">
        <v>236</v>
      </c>
      <c r="H222" s="167">
        <v>172.5</v>
      </c>
      <c r="I222" s="168"/>
      <c r="L222" s="164"/>
      <c r="M222" s="169"/>
      <c r="T222" s="170"/>
      <c r="AT222" s="165" t="s">
        <v>219</v>
      </c>
      <c r="AU222" s="165" t="s">
        <v>82</v>
      </c>
      <c r="AV222" s="14" t="s">
        <v>213</v>
      </c>
      <c r="AW222" s="14" t="s">
        <v>34</v>
      </c>
      <c r="AX222" s="14" t="s">
        <v>80</v>
      </c>
      <c r="AY222" s="165" t="s">
        <v>206</v>
      </c>
    </row>
    <row r="223" spans="2:65" s="1" customFormat="1" ht="24.2" customHeight="1" x14ac:dyDescent="0.2">
      <c r="B223" s="33"/>
      <c r="C223" s="132" t="s">
        <v>561</v>
      </c>
      <c r="D223" s="132" t="s">
        <v>208</v>
      </c>
      <c r="E223" s="133" t="s">
        <v>3003</v>
      </c>
      <c r="F223" s="134" t="s">
        <v>3004</v>
      </c>
      <c r="G223" s="135" t="s">
        <v>211</v>
      </c>
      <c r="H223" s="136">
        <v>159.5</v>
      </c>
      <c r="I223" s="137">
        <v>155</v>
      </c>
      <c r="J223" s="138">
        <f>ROUND(I223*H223,2)</f>
        <v>24722.5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82</v>
      </c>
      <c r="AY223" s="18" t="s">
        <v>206</v>
      </c>
      <c r="BE223" s="144">
        <f>IF(N223="základní",J223,0)</f>
        <v>24722.5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24722.5</v>
      </c>
      <c r="BL223" s="18" t="s">
        <v>213</v>
      </c>
      <c r="BM223" s="143" t="s">
        <v>3005</v>
      </c>
    </row>
    <row r="224" spans="2:65" s="1" customFormat="1" x14ac:dyDescent="0.2">
      <c r="B224" s="33"/>
      <c r="D224" s="145" t="s">
        <v>215</v>
      </c>
      <c r="F224" s="146" t="s">
        <v>3006</v>
      </c>
      <c r="I224" s="147"/>
      <c r="L224" s="33"/>
      <c r="M224" s="148"/>
      <c r="T224" s="54"/>
      <c r="AT224" s="18" t="s">
        <v>215</v>
      </c>
      <c r="AU224" s="18" t="s">
        <v>82</v>
      </c>
    </row>
    <row r="225" spans="2:65" s="12" customFormat="1" x14ac:dyDescent="0.2">
      <c r="B225" s="151"/>
      <c r="D225" s="149" t="s">
        <v>219</v>
      </c>
      <c r="E225" s="152" t="s">
        <v>21</v>
      </c>
      <c r="F225" s="153" t="s">
        <v>3007</v>
      </c>
      <c r="H225" s="152" t="s">
        <v>21</v>
      </c>
      <c r="I225" s="154"/>
      <c r="L225" s="151"/>
      <c r="M225" s="155"/>
      <c r="T225" s="156"/>
      <c r="AT225" s="152" t="s">
        <v>219</v>
      </c>
      <c r="AU225" s="152" t="s">
        <v>82</v>
      </c>
      <c r="AV225" s="12" t="s">
        <v>80</v>
      </c>
      <c r="AW225" s="12" t="s">
        <v>34</v>
      </c>
      <c r="AX225" s="12" t="s">
        <v>73</v>
      </c>
      <c r="AY225" s="152" t="s">
        <v>206</v>
      </c>
    </row>
    <row r="226" spans="2:65" s="13" customFormat="1" x14ac:dyDescent="0.2">
      <c r="B226" s="157"/>
      <c r="D226" s="149" t="s">
        <v>219</v>
      </c>
      <c r="E226" s="158" t="s">
        <v>21</v>
      </c>
      <c r="F226" s="159" t="s">
        <v>2997</v>
      </c>
      <c r="H226" s="160">
        <v>159.5</v>
      </c>
      <c r="I226" s="161"/>
      <c r="L226" s="157"/>
      <c r="M226" s="162"/>
      <c r="T226" s="163"/>
      <c r="AT226" s="158" t="s">
        <v>219</v>
      </c>
      <c r="AU226" s="158" t="s">
        <v>82</v>
      </c>
      <c r="AV226" s="13" t="s">
        <v>82</v>
      </c>
      <c r="AW226" s="13" t="s">
        <v>34</v>
      </c>
      <c r="AX226" s="13" t="s">
        <v>80</v>
      </c>
      <c r="AY226" s="158" t="s">
        <v>206</v>
      </c>
    </row>
    <row r="227" spans="2:65" s="1" customFormat="1" ht="24.2" customHeight="1" x14ac:dyDescent="0.2">
      <c r="B227" s="33"/>
      <c r="C227" s="132" t="s">
        <v>993</v>
      </c>
      <c r="D227" s="132" t="s">
        <v>208</v>
      </c>
      <c r="E227" s="133" t="s">
        <v>3008</v>
      </c>
      <c r="F227" s="134" t="s">
        <v>3009</v>
      </c>
      <c r="G227" s="135" t="s">
        <v>247</v>
      </c>
      <c r="H227" s="136">
        <v>85</v>
      </c>
      <c r="I227" s="137">
        <v>295</v>
      </c>
      <c r="J227" s="138">
        <f>ROUND(I227*H227,2)</f>
        <v>25075</v>
      </c>
      <c r="K227" s="134" t="s">
        <v>212</v>
      </c>
      <c r="L227" s="33"/>
      <c r="M227" s="139" t="s">
        <v>21</v>
      </c>
      <c r="N227" s="140" t="s">
        <v>44</v>
      </c>
      <c r="P227" s="141">
        <f>O227*H227</f>
        <v>0</v>
      </c>
      <c r="Q227" s="141">
        <v>0</v>
      </c>
      <c r="R227" s="141">
        <f>Q227*H227</f>
        <v>0</v>
      </c>
      <c r="S227" s="141">
        <v>0</v>
      </c>
      <c r="T227" s="142">
        <f>S227*H227</f>
        <v>0</v>
      </c>
      <c r="AR227" s="143" t="s">
        <v>213</v>
      </c>
      <c r="AT227" s="143" t="s">
        <v>208</v>
      </c>
      <c r="AU227" s="143" t="s">
        <v>82</v>
      </c>
      <c r="AY227" s="18" t="s">
        <v>206</v>
      </c>
      <c r="BE227" s="144">
        <f>IF(N227="základní",J227,0)</f>
        <v>25075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80</v>
      </c>
      <c r="BK227" s="144">
        <f>ROUND(I227*H227,2)</f>
        <v>25075</v>
      </c>
      <c r="BL227" s="18" t="s">
        <v>213</v>
      </c>
      <c r="BM227" s="143" t="s">
        <v>3010</v>
      </c>
    </row>
    <row r="228" spans="2:65" s="1" customFormat="1" x14ac:dyDescent="0.2">
      <c r="B228" s="33"/>
      <c r="D228" s="145" t="s">
        <v>215</v>
      </c>
      <c r="F228" s="146" t="s">
        <v>3011</v>
      </c>
      <c r="I228" s="147"/>
      <c r="L228" s="33"/>
      <c r="M228" s="148"/>
      <c r="T228" s="54"/>
      <c r="AT228" s="18" t="s">
        <v>215</v>
      </c>
      <c r="AU228" s="18" t="s">
        <v>82</v>
      </c>
    </row>
    <row r="229" spans="2:65" s="12" customFormat="1" x14ac:dyDescent="0.2">
      <c r="B229" s="151"/>
      <c r="D229" s="149" t="s">
        <v>219</v>
      </c>
      <c r="E229" s="152" t="s">
        <v>21</v>
      </c>
      <c r="F229" s="153" t="s">
        <v>2955</v>
      </c>
      <c r="H229" s="152" t="s">
        <v>21</v>
      </c>
      <c r="I229" s="154"/>
      <c r="L229" s="151"/>
      <c r="M229" s="155"/>
      <c r="T229" s="156"/>
      <c r="AT229" s="152" t="s">
        <v>219</v>
      </c>
      <c r="AU229" s="152" t="s">
        <v>82</v>
      </c>
      <c r="AV229" s="12" t="s">
        <v>80</v>
      </c>
      <c r="AW229" s="12" t="s">
        <v>34</v>
      </c>
      <c r="AX229" s="12" t="s">
        <v>73</v>
      </c>
      <c r="AY229" s="152" t="s">
        <v>206</v>
      </c>
    </row>
    <row r="230" spans="2:65" s="13" customFormat="1" x14ac:dyDescent="0.2">
      <c r="B230" s="157"/>
      <c r="D230" s="149" t="s">
        <v>219</v>
      </c>
      <c r="E230" s="158" t="s">
        <v>21</v>
      </c>
      <c r="F230" s="159" t="s">
        <v>2972</v>
      </c>
      <c r="H230" s="160">
        <v>85</v>
      </c>
      <c r="I230" s="161"/>
      <c r="L230" s="157"/>
      <c r="M230" s="162"/>
      <c r="T230" s="163"/>
      <c r="AT230" s="158" t="s">
        <v>219</v>
      </c>
      <c r="AU230" s="158" t="s">
        <v>82</v>
      </c>
      <c r="AV230" s="13" t="s">
        <v>82</v>
      </c>
      <c r="AW230" s="13" t="s">
        <v>34</v>
      </c>
      <c r="AX230" s="13" t="s">
        <v>80</v>
      </c>
      <c r="AY230" s="158" t="s">
        <v>206</v>
      </c>
    </row>
    <row r="231" spans="2:65" s="1" customFormat="1" ht="24.2" customHeight="1" x14ac:dyDescent="0.2">
      <c r="B231" s="33"/>
      <c r="C231" s="132" t="s">
        <v>1425</v>
      </c>
      <c r="D231" s="132" t="s">
        <v>208</v>
      </c>
      <c r="E231" s="133" t="s">
        <v>3012</v>
      </c>
      <c r="F231" s="134" t="s">
        <v>3013</v>
      </c>
      <c r="G231" s="135" t="s">
        <v>247</v>
      </c>
      <c r="H231" s="136">
        <v>85</v>
      </c>
      <c r="I231" s="137">
        <v>23.5</v>
      </c>
      <c r="J231" s="138">
        <f>ROUND(I231*H231,2)</f>
        <v>1997.5</v>
      </c>
      <c r="K231" s="134" t="s">
        <v>525</v>
      </c>
      <c r="L231" s="33"/>
      <c r="M231" s="139" t="s">
        <v>21</v>
      </c>
      <c r="N231" s="140" t="s">
        <v>44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213</v>
      </c>
      <c r="AT231" s="143" t="s">
        <v>208</v>
      </c>
      <c r="AU231" s="143" t="s">
        <v>82</v>
      </c>
      <c r="AY231" s="18" t="s">
        <v>206</v>
      </c>
      <c r="BE231" s="144">
        <f>IF(N231="základní",J231,0)</f>
        <v>1997.5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80</v>
      </c>
      <c r="BK231" s="144">
        <f>ROUND(I231*H231,2)</f>
        <v>1997.5</v>
      </c>
      <c r="BL231" s="18" t="s">
        <v>213</v>
      </c>
      <c r="BM231" s="143" t="s">
        <v>3014</v>
      </c>
    </row>
    <row r="232" spans="2:65" s="1" customFormat="1" x14ac:dyDescent="0.2">
      <c r="B232" s="33"/>
      <c r="D232" s="145" t="s">
        <v>215</v>
      </c>
      <c r="F232" s="146" t="s">
        <v>3015</v>
      </c>
      <c r="I232" s="147"/>
      <c r="L232" s="33"/>
      <c r="M232" s="148"/>
      <c r="T232" s="54"/>
      <c r="AT232" s="18" t="s">
        <v>215</v>
      </c>
      <c r="AU232" s="18" t="s">
        <v>82</v>
      </c>
    </row>
    <row r="233" spans="2:65" s="1" customFormat="1" ht="16.5" customHeight="1" x14ac:dyDescent="0.2">
      <c r="B233" s="33"/>
      <c r="C233" s="178" t="s">
        <v>996</v>
      </c>
      <c r="D233" s="178" t="s">
        <v>437</v>
      </c>
      <c r="E233" s="179" t="s">
        <v>3016</v>
      </c>
      <c r="F233" s="180" t="s">
        <v>3017</v>
      </c>
      <c r="G233" s="181" t="s">
        <v>573</v>
      </c>
      <c r="H233" s="182">
        <v>2.5499999999999998</v>
      </c>
      <c r="I233" s="183">
        <v>101</v>
      </c>
      <c r="J233" s="184">
        <f>ROUND(I233*H233,2)</f>
        <v>257.55</v>
      </c>
      <c r="K233" s="180" t="s">
        <v>525</v>
      </c>
      <c r="L233" s="185"/>
      <c r="M233" s="186" t="s">
        <v>21</v>
      </c>
      <c r="N233" s="187" t="s">
        <v>44</v>
      </c>
      <c r="P233" s="141">
        <f>O233*H233</f>
        <v>0</v>
      </c>
      <c r="Q233" s="141">
        <v>1E-3</v>
      </c>
      <c r="R233" s="141">
        <f>Q233*H233</f>
        <v>2.5499999999999997E-3</v>
      </c>
      <c r="S233" s="141">
        <v>0</v>
      </c>
      <c r="T233" s="142">
        <f>S233*H233</f>
        <v>0</v>
      </c>
      <c r="AR233" s="143" t="s">
        <v>289</v>
      </c>
      <c r="AT233" s="143" t="s">
        <v>437</v>
      </c>
      <c r="AU233" s="143" t="s">
        <v>82</v>
      </c>
      <c r="AY233" s="18" t="s">
        <v>206</v>
      </c>
      <c r="BE233" s="144">
        <f>IF(N233="základní",J233,0)</f>
        <v>257.55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80</v>
      </c>
      <c r="BK233" s="144">
        <f>ROUND(I233*H233,2)</f>
        <v>257.55</v>
      </c>
      <c r="BL233" s="18" t="s">
        <v>213</v>
      </c>
      <c r="BM233" s="143" t="s">
        <v>3018</v>
      </c>
    </row>
    <row r="234" spans="2:65" s="13" customFormat="1" x14ac:dyDescent="0.2">
      <c r="B234" s="157"/>
      <c r="D234" s="149" t="s">
        <v>219</v>
      </c>
      <c r="E234" s="158" t="s">
        <v>21</v>
      </c>
      <c r="F234" s="159" t="s">
        <v>3019</v>
      </c>
      <c r="H234" s="160">
        <v>2.5499999999999998</v>
      </c>
      <c r="I234" s="161"/>
      <c r="L234" s="157"/>
      <c r="M234" s="162"/>
      <c r="T234" s="163"/>
      <c r="AT234" s="158" t="s">
        <v>219</v>
      </c>
      <c r="AU234" s="158" t="s">
        <v>82</v>
      </c>
      <c r="AV234" s="13" t="s">
        <v>82</v>
      </c>
      <c r="AW234" s="13" t="s">
        <v>34</v>
      </c>
      <c r="AX234" s="13" t="s">
        <v>80</v>
      </c>
      <c r="AY234" s="158" t="s">
        <v>206</v>
      </c>
    </row>
    <row r="235" spans="2:65" s="11" customFormat="1" ht="22.9" customHeight="1" x14ac:dyDescent="0.2">
      <c r="B235" s="120"/>
      <c r="D235" s="121" t="s">
        <v>72</v>
      </c>
      <c r="E235" s="130" t="s">
        <v>257</v>
      </c>
      <c r="F235" s="130" t="s">
        <v>3020</v>
      </c>
      <c r="I235" s="123"/>
      <c r="J235" s="131">
        <f>BK235</f>
        <v>266902.5</v>
      </c>
      <c r="L235" s="120"/>
      <c r="M235" s="125"/>
      <c r="P235" s="126">
        <f>SUM(P236:P245)</f>
        <v>0</v>
      </c>
      <c r="R235" s="126">
        <f>SUM(R236:R245)</f>
        <v>52.118900000000004</v>
      </c>
      <c r="T235" s="127">
        <f>SUM(T236:T245)</f>
        <v>0</v>
      </c>
      <c r="AR235" s="121" t="s">
        <v>80</v>
      </c>
      <c r="AT235" s="128" t="s">
        <v>72</v>
      </c>
      <c r="AU235" s="128" t="s">
        <v>80</v>
      </c>
      <c r="AY235" s="121" t="s">
        <v>206</v>
      </c>
      <c r="BK235" s="129">
        <f>SUM(BK236:BK245)</f>
        <v>266902.5</v>
      </c>
    </row>
    <row r="236" spans="2:65" s="1" customFormat="1" ht="24.2" customHeight="1" x14ac:dyDescent="0.2">
      <c r="B236" s="33"/>
      <c r="C236" s="132" t="s">
        <v>1434</v>
      </c>
      <c r="D236" s="132" t="s">
        <v>208</v>
      </c>
      <c r="E236" s="133" t="s">
        <v>3021</v>
      </c>
      <c r="F236" s="134" t="s">
        <v>3022</v>
      </c>
      <c r="G236" s="135" t="s">
        <v>247</v>
      </c>
      <c r="H236" s="136">
        <v>47.5</v>
      </c>
      <c r="I236" s="137">
        <v>319</v>
      </c>
      <c r="J236" s="138">
        <f>ROUND(I236*H236,2)</f>
        <v>15152.5</v>
      </c>
      <c r="K236" s="134" t="s">
        <v>212</v>
      </c>
      <c r="L236" s="33"/>
      <c r="M236" s="139" t="s">
        <v>21</v>
      </c>
      <c r="N236" s="140" t="s">
        <v>44</v>
      </c>
      <c r="P236" s="141">
        <f>O236*H236</f>
        <v>0</v>
      </c>
      <c r="Q236" s="141">
        <v>0.46</v>
      </c>
      <c r="R236" s="141">
        <f>Q236*H236</f>
        <v>21.85</v>
      </c>
      <c r="S236" s="141">
        <v>0</v>
      </c>
      <c r="T236" s="142">
        <f>S236*H236</f>
        <v>0</v>
      </c>
      <c r="AR236" s="143" t="s">
        <v>213</v>
      </c>
      <c r="AT236" s="143" t="s">
        <v>208</v>
      </c>
      <c r="AU236" s="143" t="s">
        <v>82</v>
      </c>
      <c r="AY236" s="18" t="s">
        <v>206</v>
      </c>
      <c r="BE236" s="144">
        <f>IF(N236="základní",J236,0)</f>
        <v>15152.5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80</v>
      </c>
      <c r="BK236" s="144">
        <f>ROUND(I236*H236,2)</f>
        <v>15152.5</v>
      </c>
      <c r="BL236" s="18" t="s">
        <v>213</v>
      </c>
      <c r="BM236" s="143" t="s">
        <v>3023</v>
      </c>
    </row>
    <row r="237" spans="2:65" s="1" customFormat="1" x14ac:dyDescent="0.2">
      <c r="B237" s="33"/>
      <c r="D237" s="145" t="s">
        <v>215</v>
      </c>
      <c r="F237" s="146" t="s">
        <v>3024</v>
      </c>
      <c r="I237" s="147"/>
      <c r="L237" s="33"/>
      <c r="M237" s="148"/>
      <c r="T237" s="54"/>
      <c r="AT237" s="18" t="s">
        <v>215</v>
      </c>
      <c r="AU237" s="18" t="s">
        <v>82</v>
      </c>
    </row>
    <row r="238" spans="2:65" s="12" customFormat="1" x14ac:dyDescent="0.2">
      <c r="B238" s="151"/>
      <c r="D238" s="149" t="s">
        <v>219</v>
      </c>
      <c r="E238" s="152" t="s">
        <v>21</v>
      </c>
      <c r="F238" s="153" t="s">
        <v>3025</v>
      </c>
      <c r="H238" s="152" t="s">
        <v>21</v>
      </c>
      <c r="I238" s="154"/>
      <c r="L238" s="151"/>
      <c r="M238" s="155"/>
      <c r="T238" s="156"/>
      <c r="AT238" s="152" t="s">
        <v>219</v>
      </c>
      <c r="AU238" s="152" t="s">
        <v>82</v>
      </c>
      <c r="AV238" s="12" t="s">
        <v>80</v>
      </c>
      <c r="AW238" s="12" t="s">
        <v>34</v>
      </c>
      <c r="AX238" s="12" t="s">
        <v>73</v>
      </c>
      <c r="AY238" s="152" t="s">
        <v>206</v>
      </c>
    </row>
    <row r="239" spans="2:65" s="13" customFormat="1" x14ac:dyDescent="0.2">
      <c r="B239" s="157"/>
      <c r="D239" s="149" t="s">
        <v>219</v>
      </c>
      <c r="E239" s="158" t="s">
        <v>21</v>
      </c>
      <c r="F239" s="159" t="s">
        <v>2956</v>
      </c>
      <c r="H239" s="160">
        <v>47.5</v>
      </c>
      <c r="I239" s="161"/>
      <c r="L239" s="157"/>
      <c r="M239" s="162"/>
      <c r="T239" s="163"/>
      <c r="AT239" s="158" t="s">
        <v>219</v>
      </c>
      <c r="AU239" s="158" t="s">
        <v>82</v>
      </c>
      <c r="AV239" s="13" t="s">
        <v>82</v>
      </c>
      <c r="AW239" s="13" t="s">
        <v>34</v>
      </c>
      <c r="AX239" s="13" t="s">
        <v>80</v>
      </c>
      <c r="AY239" s="158" t="s">
        <v>206</v>
      </c>
    </row>
    <row r="240" spans="2:65" s="1" customFormat="1" ht="24.2" customHeight="1" x14ac:dyDescent="0.2">
      <c r="B240" s="33"/>
      <c r="C240" s="132" t="s">
        <v>999</v>
      </c>
      <c r="D240" s="132" t="s">
        <v>208</v>
      </c>
      <c r="E240" s="133" t="s">
        <v>3026</v>
      </c>
      <c r="F240" s="134" t="s">
        <v>3027</v>
      </c>
      <c r="G240" s="135" t="s">
        <v>247</v>
      </c>
      <c r="H240" s="136">
        <v>47.5</v>
      </c>
      <c r="I240" s="137">
        <v>895</v>
      </c>
      <c r="J240" s="138">
        <f>ROUND(I240*H240,2)</f>
        <v>42512.5</v>
      </c>
      <c r="K240" s="134" t="s">
        <v>212</v>
      </c>
      <c r="L240" s="33"/>
      <c r="M240" s="139" t="s">
        <v>21</v>
      </c>
      <c r="N240" s="140" t="s">
        <v>44</v>
      </c>
      <c r="P240" s="141">
        <f>O240*H240</f>
        <v>0</v>
      </c>
      <c r="Q240" s="141">
        <v>0.37536000000000003</v>
      </c>
      <c r="R240" s="141">
        <f>Q240*H240</f>
        <v>17.829600000000003</v>
      </c>
      <c r="S240" s="141">
        <v>0</v>
      </c>
      <c r="T240" s="142">
        <f>S240*H240</f>
        <v>0</v>
      </c>
      <c r="AR240" s="143" t="s">
        <v>213</v>
      </c>
      <c r="AT240" s="143" t="s">
        <v>208</v>
      </c>
      <c r="AU240" s="143" t="s">
        <v>82</v>
      </c>
      <c r="AY240" s="18" t="s">
        <v>206</v>
      </c>
      <c r="BE240" s="144">
        <f>IF(N240="základní",J240,0)</f>
        <v>42512.5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80</v>
      </c>
      <c r="BK240" s="144">
        <f>ROUND(I240*H240,2)</f>
        <v>42512.5</v>
      </c>
      <c r="BL240" s="18" t="s">
        <v>213</v>
      </c>
      <c r="BM240" s="143" t="s">
        <v>3028</v>
      </c>
    </row>
    <row r="241" spans="2:65" s="1" customFormat="1" x14ac:dyDescent="0.2">
      <c r="B241" s="33"/>
      <c r="D241" s="145" t="s">
        <v>215</v>
      </c>
      <c r="F241" s="146" t="s">
        <v>3029</v>
      </c>
      <c r="I241" s="147"/>
      <c r="L241" s="33"/>
      <c r="M241" s="148"/>
      <c r="T241" s="54"/>
      <c r="AT241" s="18" t="s">
        <v>215</v>
      </c>
      <c r="AU241" s="18" t="s">
        <v>82</v>
      </c>
    </row>
    <row r="242" spans="2:65" s="1" customFormat="1" ht="24.2" customHeight="1" x14ac:dyDescent="0.2">
      <c r="B242" s="33"/>
      <c r="C242" s="132" t="s">
        <v>1443</v>
      </c>
      <c r="D242" s="132" t="s">
        <v>208</v>
      </c>
      <c r="E242" s="133" t="s">
        <v>3030</v>
      </c>
      <c r="F242" s="134" t="s">
        <v>3031</v>
      </c>
      <c r="G242" s="135" t="s">
        <v>247</v>
      </c>
      <c r="H242" s="136">
        <v>47.5</v>
      </c>
      <c r="I242" s="137">
        <v>435</v>
      </c>
      <c r="J242" s="138">
        <f>ROUND(I242*H242,2)</f>
        <v>20662.5</v>
      </c>
      <c r="K242" s="134" t="s">
        <v>212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0.13188</v>
      </c>
      <c r="R242" s="141">
        <f>Q242*H242</f>
        <v>6.2642999999999995</v>
      </c>
      <c r="S242" s="141">
        <v>0</v>
      </c>
      <c r="T242" s="142">
        <f>S242*H242</f>
        <v>0</v>
      </c>
      <c r="AR242" s="143" t="s">
        <v>213</v>
      </c>
      <c r="AT242" s="143" t="s">
        <v>208</v>
      </c>
      <c r="AU242" s="143" t="s">
        <v>82</v>
      </c>
      <c r="AY242" s="18" t="s">
        <v>206</v>
      </c>
      <c r="BE242" s="144">
        <f>IF(N242="základní",J242,0)</f>
        <v>20662.5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20662.5</v>
      </c>
      <c r="BL242" s="18" t="s">
        <v>213</v>
      </c>
      <c r="BM242" s="143" t="s">
        <v>3032</v>
      </c>
    </row>
    <row r="243" spans="2:65" s="1" customFormat="1" x14ac:dyDescent="0.2">
      <c r="B243" s="33"/>
      <c r="D243" s="145" t="s">
        <v>215</v>
      </c>
      <c r="F243" s="146" t="s">
        <v>3033</v>
      </c>
      <c r="I243" s="147"/>
      <c r="L243" s="33"/>
      <c r="M243" s="148"/>
      <c r="T243" s="54"/>
      <c r="AT243" s="18" t="s">
        <v>215</v>
      </c>
      <c r="AU243" s="18" t="s">
        <v>82</v>
      </c>
    </row>
    <row r="244" spans="2:65" s="1" customFormat="1" ht="24.2" customHeight="1" x14ac:dyDescent="0.2">
      <c r="B244" s="33"/>
      <c r="C244" s="132" t="s">
        <v>1002</v>
      </c>
      <c r="D244" s="132" t="s">
        <v>208</v>
      </c>
      <c r="E244" s="133" t="s">
        <v>3034</v>
      </c>
      <c r="F244" s="134" t="s">
        <v>3035</v>
      </c>
      <c r="G244" s="135" t="s">
        <v>247</v>
      </c>
      <c r="H244" s="136">
        <v>47.5</v>
      </c>
      <c r="I244" s="137">
        <v>3970</v>
      </c>
      <c r="J244" s="138">
        <f>ROUND(I244*H244,2)</f>
        <v>188575</v>
      </c>
      <c r="K244" s="134" t="s">
        <v>212</v>
      </c>
      <c r="L244" s="33"/>
      <c r="M244" s="139" t="s">
        <v>21</v>
      </c>
      <c r="N244" s="140" t="s">
        <v>44</v>
      </c>
      <c r="P244" s="141">
        <f>O244*H244</f>
        <v>0</v>
      </c>
      <c r="Q244" s="141">
        <v>0.13</v>
      </c>
      <c r="R244" s="141">
        <f>Q244*H244</f>
        <v>6.1749999999999998</v>
      </c>
      <c r="S244" s="141">
        <v>0</v>
      </c>
      <c r="T244" s="142">
        <f>S244*H244</f>
        <v>0</v>
      </c>
      <c r="AR244" s="143" t="s">
        <v>213</v>
      </c>
      <c r="AT244" s="143" t="s">
        <v>208</v>
      </c>
      <c r="AU244" s="143" t="s">
        <v>82</v>
      </c>
      <c r="AY244" s="18" t="s">
        <v>206</v>
      </c>
      <c r="BE244" s="144">
        <f>IF(N244="základní",J244,0)</f>
        <v>188575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8" t="s">
        <v>80</v>
      </c>
      <c r="BK244" s="144">
        <f>ROUND(I244*H244,2)</f>
        <v>188575</v>
      </c>
      <c r="BL244" s="18" t="s">
        <v>213</v>
      </c>
      <c r="BM244" s="143" t="s">
        <v>3036</v>
      </c>
    </row>
    <row r="245" spans="2:65" s="1" customFormat="1" x14ac:dyDescent="0.2">
      <c r="B245" s="33"/>
      <c r="D245" s="145" t="s">
        <v>215</v>
      </c>
      <c r="F245" s="146" t="s">
        <v>3037</v>
      </c>
      <c r="I245" s="147"/>
      <c r="L245" s="33"/>
      <c r="M245" s="148"/>
      <c r="T245" s="54"/>
      <c r="AT245" s="18" t="s">
        <v>215</v>
      </c>
      <c r="AU245" s="18" t="s">
        <v>82</v>
      </c>
    </row>
    <row r="246" spans="2:65" s="11" customFormat="1" ht="22.9" customHeight="1" x14ac:dyDescent="0.2">
      <c r="B246" s="120"/>
      <c r="D246" s="121" t="s">
        <v>72</v>
      </c>
      <c r="E246" s="130" t="s">
        <v>295</v>
      </c>
      <c r="F246" s="130" t="s">
        <v>428</v>
      </c>
      <c r="I246" s="123"/>
      <c r="J246" s="131">
        <f>BK246</f>
        <v>18094</v>
      </c>
      <c r="L246" s="120"/>
      <c r="M246" s="125"/>
      <c r="P246" s="126">
        <f>SUM(P247:P257)</f>
        <v>0</v>
      </c>
      <c r="R246" s="126">
        <f>SUM(R247:R257)</f>
        <v>2.6760000000000002</v>
      </c>
      <c r="T246" s="127">
        <f>SUM(T247:T257)</f>
        <v>0</v>
      </c>
      <c r="AR246" s="121" t="s">
        <v>80</v>
      </c>
      <c r="AT246" s="128" t="s">
        <v>72</v>
      </c>
      <c r="AU246" s="128" t="s">
        <v>80</v>
      </c>
      <c r="AY246" s="121" t="s">
        <v>206</v>
      </c>
      <c r="BK246" s="129">
        <f>SUM(BK247:BK257)</f>
        <v>18094</v>
      </c>
    </row>
    <row r="247" spans="2:65" s="1" customFormat="1" ht="24.2" customHeight="1" x14ac:dyDescent="0.2">
      <c r="B247" s="33"/>
      <c r="C247" s="132" t="s">
        <v>1450</v>
      </c>
      <c r="D247" s="132" t="s">
        <v>208</v>
      </c>
      <c r="E247" s="133" t="s">
        <v>3038</v>
      </c>
      <c r="F247" s="134" t="s">
        <v>3039</v>
      </c>
      <c r="G247" s="135" t="s">
        <v>375</v>
      </c>
      <c r="H247" s="136">
        <v>10</v>
      </c>
      <c r="I247" s="137">
        <v>342</v>
      </c>
      <c r="J247" s="138">
        <f>ROUND(I247*H247,2)</f>
        <v>3420</v>
      </c>
      <c r="K247" s="134" t="s">
        <v>212</v>
      </c>
      <c r="L247" s="33"/>
      <c r="M247" s="139" t="s">
        <v>21</v>
      </c>
      <c r="N247" s="140" t="s">
        <v>44</v>
      </c>
      <c r="P247" s="141">
        <f>O247*H247</f>
        <v>0</v>
      </c>
      <c r="Q247" s="141">
        <v>0.15540000000000001</v>
      </c>
      <c r="R247" s="141">
        <f>Q247*H247</f>
        <v>1.554</v>
      </c>
      <c r="S247" s="141">
        <v>0</v>
      </c>
      <c r="T247" s="142">
        <f>S247*H247</f>
        <v>0</v>
      </c>
      <c r="AR247" s="143" t="s">
        <v>213</v>
      </c>
      <c r="AT247" s="143" t="s">
        <v>208</v>
      </c>
      <c r="AU247" s="143" t="s">
        <v>82</v>
      </c>
      <c r="AY247" s="18" t="s">
        <v>206</v>
      </c>
      <c r="BE247" s="144">
        <f>IF(N247="základní",J247,0)</f>
        <v>3420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80</v>
      </c>
      <c r="BK247" s="144">
        <f>ROUND(I247*H247,2)</f>
        <v>3420</v>
      </c>
      <c r="BL247" s="18" t="s">
        <v>213</v>
      </c>
      <c r="BM247" s="143" t="s">
        <v>3040</v>
      </c>
    </row>
    <row r="248" spans="2:65" s="1" customFormat="1" x14ac:dyDescent="0.2">
      <c r="B248" s="33"/>
      <c r="D248" s="145" t="s">
        <v>215</v>
      </c>
      <c r="F248" s="146" t="s">
        <v>3041</v>
      </c>
      <c r="I248" s="147"/>
      <c r="L248" s="33"/>
      <c r="M248" s="148"/>
      <c r="T248" s="54"/>
      <c r="AT248" s="18" t="s">
        <v>215</v>
      </c>
      <c r="AU248" s="18" t="s">
        <v>82</v>
      </c>
    </row>
    <row r="249" spans="2:65" s="12" customFormat="1" x14ac:dyDescent="0.2">
      <c r="B249" s="151"/>
      <c r="D249" s="149" t="s">
        <v>219</v>
      </c>
      <c r="E249" s="152" t="s">
        <v>21</v>
      </c>
      <c r="F249" s="153" t="s">
        <v>2955</v>
      </c>
      <c r="H249" s="152" t="s">
        <v>21</v>
      </c>
      <c r="I249" s="154"/>
      <c r="L249" s="151"/>
      <c r="M249" s="155"/>
      <c r="T249" s="156"/>
      <c r="AT249" s="152" t="s">
        <v>219</v>
      </c>
      <c r="AU249" s="152" t="s">
        <v>82</v>
      </c>
      <c r="AV249" s="12" t="s">
        <v>80</v>
      </c>
      <c r="AW249" s="12" t="s">
        <v>34</v>
      </c>
      <c r="AX249" s="12" t="s">
        <v>73</v>
      </c>
      <c r="AY249" s="152" t="s">
        <v>206</v>
      </c>
    </row>
    <row r="250" spans="2:65" s="13" customFormat="1" x14ac:dyDescent="0.2">
      <c r="B250" s="157"/>
      <c r="D250" s="149" t="s">
        <v>219</v>
      </c>
      <c r="E250" s="158" t="s">
        <v>21</v>
      </c>
      <c r="F250" s="159" t="s">
        <v>2966</v>
      </c>
      <c r="H250" s="160">
        <v>10</v>
      </c>
      <c r="I250" s="161"/>
      <c r="L250" s="157"/>
      <c r="M250" s="162"/>
      <c r="T250" s="163"/>
      <c r="AT250" s="158" t="s">
        <v>219</v>
      </c>
      <c r="AU250" s="158" t="s">
        <v>82</v>
      </c>
      <c r="AV250" s="13" t="s">
        <v>82</v>
      </c>
      <c r="AW250" s="13" t="s">
        <v>34</v>
      </c>
      <c r="AX250" s="13" t="s">
        <v>80</v>
      </c>
      <c r="AY250" s="158" t="s">
        <v>206</v>
      </c>
    </row>
    <row r="251" spans="2:65" s="1" customFormat="1" ht="16.5" customHeight="1" x14ac:dyDescent="0.2">
      <c r="B251" s="33"/>
      <c r="C251" s="178" t="s">
        <v>1005</v>
      </c>
      <c r="D251" s="178" t="s">
        <v>437</v>
      </c>
      <c r="E251" s="179" t="s">
        <v>3042</v>
      </c>
      <c r="F251" s="180" t="s">
        <v>3043</v>
      </c>
      <c r="G251" s="181" t="s">
        <v>375</v>
      </c>
      <c r="H251" s="182">
        <v>11</v>
      </c>
      <c r="I251" s="183">
        <v>270</v>
      </c>
      <c r="J251" s="184">
        <f>ROUND(I251*H251,2)</f>
        <v>2970</v>
      </c>
      <c r="K251" s="180" t="s">
        <v>212</v>
      </c>
      <c r="L251" s="185"/>
      <c r="M251" s="186" t="s">
        <v>21</v>
      </c>
      <c r="N251" s="187" t="s">
        <v>44</v>
      </c>
      <c r="P251" s="141">
        <f>O251*H251</f>
        <v>0</v>
      </c>
      <c r="Q251" s="141">
        <v>0.10199999999999999</v>
      </c>
      <c r="R251" s="141">
        <f>Q251*H251</f>
        <v>1.1219999999999999</v>
      </c>
      <c r="S251" s="141">
        <v>0</v>
      </c>
      <c r="T251" s="142">
        <f>S251*H251</f>
        <v>0</v>
      </c>
      <c r="AR251" s="143" t="s">
        <v>289</v>
      </c>
      <c r="AT251" s="143" t="s">
        <v>437</v>
      </c>
      <c r="AU251" s="143" t="s">
        <v>82</v>
      </c>
      <c r="AY251" s="18" t="s">
        <v>206</v>
      </c>
      <c r="BE251" s="144">
        <f>IF(N251="základní",J251,0)</f>
        <v>2970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8" t="s">
        <v>80</v>
      </c>
      <c r="BK251" s="144">
        <f>ROUND(I251*H251,2)</f>
        <v>2970</v>
      </c>
      <c r="BL251" s="18" t="s">
        <v>213</v>
      </c>
      <c r="BM251" s="143" t="s">
        <v>3044</v>
      </c>
    </row>
    <row r="252" spans="2:65" s="12" customFormat="1" x14ac:dyDescent="0.2">
      <c r="B252" s="151"/>
      <c r="D252" s="149" t="s">
        <v>219</v>
      </c>
      <c r="E252" s="152" t="s">
        <v>21</v>
      </c>
      <c r="F252" s="153" t="s">
        <v>3045</v>
      </c>
      <c r="H252" s="152" t="s">
        <v>21</v>
      </c>
      <c r="I252" s="154"/>
      <c r="L252" s="151"/>
      <c r="M252" s="155"/>
      <c r="T252" s="156"/>
      <c r="AT252" s="152" t="s">
        <v>219</v>
      </c>
      <c r="AU252" s="152" t="s">
        <v>82</v>
      </c>
      <c r="AV252" s="12" t="s">
        <v>80</v>
      </c>
      <c r="AW252" s="12" t="s">
        <v>34</v>
      </c>
      <c r="AX252" s="12" t="s">
        <v>73</v>
      </c>
      <c r="AY252" s="152" t="s">
        <v>206</v>
      </c>
    </row>
    <row r="253" spans="2:65" s="13" customFormat="1" x14ac:dyDescent="0.2">
      <c r="B253" s="157"/>
      <c r="D253" s="149" t="s">
        <v>219</v>
      </c>
      <c r="E253" s="158" t="s">
        <v>21</v>
      </c>
      <c r="F253" s="159" t="s">
        <v>3046</v>
      </c>
      <c r="H253" s="160">
        <v>11</v>
      </c>
      <c r="I253" s="161"/>
      <c r="L253" s="157"/>
      <c r="M253" s="162"/>
      <c r="T253" s="163"/>
      <c r="AT253" s="158" t="s">
        <v>219</v>
      </c>
      <c r="AU253" s="158" t="s">
        <v>82</v>
      </c>
      <c r="AV253" s="13" t="s">
        <v>82</v>
      </c>
      <c r="AW253" s="13" t="s">
        <v>34</v>
      </c>
      <c r="AX253" s="13" t="s">
        <v>80</v>
      </c>
      <c r="AY253" s="158" t="s">
        <v>206</v>
      </c>
    </row>
    <row r="254" spans="2:65" s="1" customFormat="1" ht="16.5" customHeight="1" x14ac:dyDescent="0.2">
      <c r="B254" s="33"/>
      <c r="C254" s="132" t="s">
        <v>1337</v>
      </c>
      <c r="D254" s="132" t="s">
        <v>208</v>
      </c>
      <c r="E254" s="133" t="s">
        <v>3047</v>
      </c>
      <c r="F254" s="134" t="s">
        <v>3048</v>
      </c>
      <c r="G254" s="135" t="s">
        <v>375</v>
      </c>
      <c r="H254" s="136">
        <v>76</v>
      </c>
      <c r="I254" s="137">
        <v>154</v>
      </c>
      <c r="J254" s="138">
        <f>ROUND(I254*H254,2)</f>
        <v>11704</v>
      </c>
      <c r="K254" s="134" t="s">
        <v>212</v>
      </c>
      <c r="L254" s="33"/>
      <c r="M254" s="139" t="s">
        <v>21</v>
      </c>
      <c r="N254" s="140" t="s">
        <v>44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213</v>
      </c>
      <c r="AT254" s="143" t="s">
        <v>208</v>
      </c>
      <c r="AU254" s="143" t="s">
        <v>82</v>
      </c>
      <c r="AY254" s="18" t="s">
        <v>206</v>
      </c>
      <c r="BE254" s="144">
        <f>IF(N254="základní",J254,0)</f>
        <v>11704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80</v>
      </c>
      <c r="BK254" s="144">
        <f>ROUND(I254*H254,2)</f>
        <v>11704</v>
      </c>
      <c r="BL254" s="18" t="s">
        <v>213</v>
      </c>
      <c r="BM254" s="143" t="s">
        <v>3049</v>
      </c>
    </row>
    <row r="255" spans="2:65" s="1" customFormat="1" x14ac:dyDescent="0.2">
      <c r="B255" s="33"/>
      <c r="D255" s="145" t="s">
        <v>215</v>
      </c>
      <c r="F255" s="146" t="s">
        <v>3050</v>
      </c>
      <c r="I255" s="147"/>
      <c r="L255" s="33"/>
      <c r="M255" s="148"/>
      <c r="T255" s="54"/>
      <c r="AT255" s="18" t="s">
        <v>215</v>
      </c>
      <c r="AU255" s="18" t="s">
        <v>82</v>
      </c>
    </row>
    <row r="256" spans="2:65" s="12" customFormat="1" x14ac:dyDescent="0.2">
      <c r="B256" s="151"/>
      <c r="D256" s="149" t="s">
        <v>219</v>
      </c>
      <c r="E256" s="152" t="s">
        <v>21</v>
      </c>
      <c r="F256" s="153" t="s">
        <v>2955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82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 x14ac:dyDescent="0.2">
      <c r="B257" s="157"/>
      <c r="D257" s="149" t="s">
        <v>219</v>
      </c>
      <c r="E257" s="158" t="s">
        <v>21</v>
      </c>
      <c r="F257" s="159" t="s">
        <v>3051</v>
      </c>
      <c r="H257" s="160">
        <v>76</v>
      </c>
      <c r="I257" s="161"/>
      <c r="L257" s="157"/>
      <c r="M257" s="162"/>
      <c r="T257" s="163"/>
      <c r="AT257" s="158" t="s">
        <v>219</v>
      </c>
      <c r="AU257" s="158" t="s">
        <v>82</v>
      </c>
      <c r="AV257" s="13" t="s">
        <v>82</v>
      </c>
      <c r="AW257" s="13" t="s">
        <v>34</v>
      </c>
      <c r="AX257" s="13" t="s">
        <v>80</v>
      </c>
      <c r="AY257" s="158" t="s">
        <v>206</v>
      </c>
    </row>
    <row r="258" spans="2:65" s="11" customFormat="1" ht="22.9" customHeight="1" x14ac:dyDescent="0.2">
      <c r="B258" s="120"/>
      <c r="D258" s="121" t="s">
        <v>72</v>
      </c>
      <c r="E258" s="130" t="s">
        <v>3052</v>
      </c>
      <c r="F258" s="130" t="s">
        <v>3053</v>
      </c>
      <c r="I258" s="123"/>
      <c r="J258" s="131">
        <f>BK258</f>
        <v>26428.45</v>
      </c>
      <c r="L258" s="120"/>
      <c r="M258" s="125"/>
      <c r="P258" s="126">
        <f>SUM(P259:P274)</f>
        <v>0</v>
      </c>
      <c r="R258" s="126">
        <f>SUM(R259:R274)</f>
        <v>0</v>
      </c>
      <c r="T258" s="127">
        <f>SUM(T259:T274)</f>
        <v>0</v>
      </c>
      <c r="AR258" s="121" t="s">
        <v>80</v>
      </c>
      <c r="AT258" s="128" t="s">
        <v>72</v>
      </c>
      <c r="AU258" s="128" t="s">
        <v>80</v>
      </c>
      <c r="AY258" s="121" t="s">
        <v>206</v>
      </c>
      <c r="BK258" s="129">
        <f>SUM(BK259:BK274)</f>
        <v>26428.45</v>
      </c>
    </row>
    <row r="259" spans="2:65" s="1" customFormat="1" ht="24.2" customHeight="1" x14ac:dyDescent="0.2">
      <c r="B259" s="33"/>
      <c r="C259" s="132" t="s">
        <v>1008</v>
      </c>
      <c r="D259" s="132" t="s">
        <v>208</v>
      </c>
      <c r="E259" s="133" t="s">
        <v>3054</v>
      </c>
      <c r="F259" s="134" t="s">
        <v>3055</v>
      </c>
      <c r="G259" s="135" t="s">
        <v>327</v>
      </c>
      <c r="H259" s="136">
        <v>37.96</v>
      </c>
      <c r="I259" s="137">
        <v>50.9</v>
      </c>
      <c r="J259" s="138">
        <f>ROUND(I259*H259,2)</f>
        <v>1932.16</v>
      </c>
      <c r="K259" s="134" t="s">
        <v>212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213</v>
      </c>
      <c r="AT259" s="143" t="s">
        <v>208</v>
      </c>
      <c r="AU259" s="143" t="s">
        <v>82</v>
      </c>
      <c r="AY259" s="18" t="s">
        <v>206</v>
      </c>
      <c r="BE259" s="144">
        <f>IF(N259="základní",J259,0)</f>
        <v>1932.16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1932.16</v>
      </c>
      <c r="BL259" s="18" t="s">
        <v>213</v>
      </c>
      <c r="BM259" s="143" t="s">
        <v>3056</v>
      </c>
    </row>
    <row r="260" spans="2:65" s="1" customFormat="1" x14ac:dyDescent="0.2">
      <c r="B260" s="33"/>
      <c r="D260" s="145" t="s">
        <v>215</v>
      </c>
      <c r="F260" s="146" t="s">
        <v>3057</v>
      </c>
      <c r="I260" s="147"/>
      <c r="L260" s="33"/>
      <c r="M260" s="148"/>
      <c r="T260" s="54"/>
      <c r="AT260" s="18" t="s">
        <v>215</v>
      </c>
      <c r="AU260" s="18" t="s">
        <v>82</v>
      </c>
    </row>
    <row r="261" spans="2:65" s="1" customFormat="1" ht="24.2" customHeight="1" x14ac:dyDescent="0.2">
      <c r="B261" s="33"/>
      <c r="C261" s="132" t="s">
        <v>1471</v>
      </c>
      <c r="D261" s="132" t="s">
        <v>208</v>
      </c>
      <c r="E261" s="133" t="s">
        <v>3058</v>
      </c>
      <c r="F261" s="134" t="s">
        <v>3059</v>
      </c>
      <c r="G261" s="135" t="s">
        <v>327</v>
      </c>
      <c r="H261" s="136">
        <v>721.24</v>
      </c>
      <c r="I261" s="137">
        <v>11.4</v>
      </c>
      <c r="J261" s="138">
        <f>ROUND(I261*H261,2)</f>
        <v>8222.14</v>
      </c>
      <c r="K261" s="134" t="s">
        <v>212</v>
      </c>
      <c r="L261" s="33"/>
      <c r="M261" s="139" t="s">
        <v>21</v>
      </c>
      <c r="N261" s="140" t="s">
        <v>44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213</v>
      </c>
      <c r="AT261" s="143" t="s">
        <v>208</v>
      </c>
      <c r="AU261" s="143" t="s">
        <v>82</v>
      </c>
      <c r="AY261" s="18" t="s">
        <v>206</v>
      </c>
      <c r="BE261" s="144">
        <f>IF(N261="základní",J261,0)</f>
        <v>8222.14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80</v>
      </c>
      <c r="BK261" s="144">
        <f>ROUND(I261*H261,2)</f>
        <v>8222.14</v>
      </c>
      <c r="BL261" s="18" t="s">
        <v>213</v>
      </c>
      <c r="BM261" s="143" t="s">
        <v>3060</v>
      </c>
    </row>
    <row r="262" spans="2:65" s="1" customFormat="1" x14ac:dyDescent="0.2">
      <c r="B262" s="33"/>
      <c r="D262" s="145" t="s">
        <v>215</v>
      </c>
      <c r="F262" s="146" t="s">
        <v>3061</v>
      </c>
      <c r="I262" s="147"/>
      <c r="L262" s="33"/>
      <c r="M262" s="148"/>
      <c r="T262" s="54"/>
      <c r="AT262" s="18" t="s">
        <v>215</v>
      </c>
      <c r="AU262" s="18" t="s">
        <v>82</v>
      </c>
    </row>
    <row r="263" spans="2:65" s="13" customFormat="1" x14ac:dyDescent="0.2">
      <c r="B263" s="157"/>
      <c r="D263" s="149" t="s">
        <v>219</v>
      </c>
      <c r="F263" s="159" t="s">
        <v>3062</v>
      </c>
      <c r="H263" s="160">
        <v>721.24</v>
      </c>
      <c r="I263" s="161"/>
      <c r="L263" s="157"/>
      <c r="M263" s="162"/>
      <c r="T263" s="163"/>
      <c r="AT263" s="158" t="s">
        <v>219</v>
      </c>
      <c r="AU263" s="158" t="s">
        <v>82</v>
      </c>
      <c r="AV263" s="13" t="s">
        <v>82</v>
      </c>
      <c r="AW263" s="13" t="s">
        <v>4</v>
      </c>
      <c r="AX263" s="13" t="s">
        <v>80</v>
      </c>
      <c r="AY263" s="158" t="s">
        <v>206</v>
      </c>
    </row>
    <row r="264" spans="2:65" s="1" customFormat="1" ht="24.2" customHeight="1" x14ac:dyDescent="0.2">
      <c r="B264" s="33"/>
      <c r="C264" s="132" t="s">
        <v>1011</v>
      </c>
      <c r="D264" s="132" t="s">
        <v>208</v>
      </c>
      <c r="E264" s="133" t="s">
        <v>3063</v>
      </c>
      <c r="F264" s="134" t="s">
        <v>3064</v>
      </c>
      <c r="G264" s="135" t="s">
        <v>327</v>
      </c>
      <c r="H264" s="136">
        <v>2.0499999999999998</v>
      </c>
      <c r="I264" s="137">
        <v>169</v>
      </c>
      <c r="J264" s="138">
        <f>ROUND(I264*H264,2)</f>
        <v>346.45</v>
      </c>
      <c r="K264" s="134" t="s">
        <v>212</v>
      </c>
      <c r="L264" s="33"/>
      <c r="M264" s="139" t="s">
        <v>21</v>
      </c>
      <c r="N264" s="140" t="s">
        <v>44</v>
      </c>
      <c r="P264" s="141">
        <f>O264*H264</f>
        <v>0</v>
      </c>
      <c r="Q264" s="141">
        <v>0</v>
      </c>
      <c r="R264" s="141">
        <f>Q264*H264</f>
        <v>0</v>
      </c>
      <c r="S264" s="141">
        <v>0</v>
      </c>
      <c r="T264" s="142">
        <f>S264*H264</f>
        <v>0</v>
      </c>
      <c r="AR264" s="143" t="s">
        <v>213</v>
      </c>
      <c r="AT264" s="143" t="s">
        <v>208</v>
      </c>
      <c r="AU264" s="143" t="s">
        <v>82</v>
      </c>
      <c r="AY264" s="18" t="s">
        <v>206</v>
      </c>
      <c r="BE264" s="144">
        <f>IF(N264="základní",J264,0)</f>
        <v>346.45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8" t="s">
        <v>80</v>
      </c>
      <c r="BK264" s="144">
        <f>ROUND(I264*H264,2)</f>
        <v>346.45</v>
      </c>
      <c r="BL264" s="18" t="s">
        <v>213</v>
      </c>
      <c r="BM264" s="143" t="s">
        <v>3065</v>
      </c>
    </row>
    <row r="265" spans="2:65" s="1" customFormat="1" x14ac:dyDescent="0.2">
      <c r="B265" s="33"/>
      <c r="D265" s="145" t="s">
        <v>215</v>
      </c>
      <c r="F265" s="146" t="s">
        <v>3066</v>
      </c>
      <c r="I265" s="147"/>
      <c r="L265" s="33"/>
      <c r="M265" s="148"/>
      <c r="T265" s="54"/>
      <c r="AT265" s="18" t="s">
        <v>215</v>
      </c>
      <c r="AU265" s="18" t="s">
        <v>82</v>
      </c>
    </row>
    <row r="266" spans="2:65" s="12" customFormat="1" x14ac:dyDescent="0.2">
      <c r="B266" s="151"/>
      <c r="D266" s="149" t="s">
        <v>219</v>
      </c>
      <c r="E266" s="152" t="s">
        <v>21</v>
      </c>
      <c r="F266" s="153" t="s">
        <v>3067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82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 x14ac:dyDescent="0.2">
      <c r="B267" s="157"/>
      <c r="D267" s="149" t="s">
        <v>219</v>
      </c>
      <c r="E267" s="158" t="s">
        <v>21</v>
      </c>
      <c r="F267" s="159" t="s">
        <v>3068</v>
      </c>
      <c r="H267" s="160">
        <v>2.0499999999999998</v>
      </c>
      <c r="I267" s="161"/>
      <c r="L267" s="157"/>
      <c r="M267" s="162"/>
      <c r="T267" s="163"/>
      <c r="AT267" s="158" t="s">
        <v>219</v>
      </c>
      <c r="AU267" s="158" t="s">
        <v>82</v>
      </c>
      <c r="AV267" s="13" t="s">
        <v>82</v>
      </c>
      <c r="AW267" s="13" t="s">
        <v>34</v>
      </c>
      <c r="AX267" s="13" t="s">
        <v>80</v>
      </c>
      <c r="AY267" s="158" t="s">
        <v>206</v>
      </c>
    </row>
    <row r="268" spans="2:65" s="1" customFormat="1" ht="24.2" customHeight="1" x14ac:dyDescent="0.2">
      <c r="B268" s="33"/>
      <c r="C268" s="132" t="s">
        <v>1350</v>
      </c>
      <c r="D268" s="132" t="s">
        <v>208</v>
      </c>
      <c r="E268" s="133" t="s">
        <v>3069</v>
      </c>
      <c r="F268" s="134" t="s">
        <v>3070</v>
      </c>
      <c r="G268" s="135" t="s">
        <v>327</v>
      </c>
      <c r="H268" s="136">
        <v>15.01</v>
      </c>
      <c r="I268" s="137">
        <v>500</v>
      </c>
      <c r="J268" s="138">
        <f>ROUND(I268*H268,2)</f>
        <v>7505</v>
      </c>
      <c r="K268" s="134" t="s">
        <v>212</v>
      </c>
      <c r="L268" s="33"/>
      <c r="M268" s="139" t="s">
        <v>21</v>
      </c>
      <c r="N268" s="140" t="s">
        <v>44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213</v>
      </c>
      <c r="AT268" s="143" t="s">
        <v>208</v>
      </c>
      <c r="AU268" s="143" t="s">
        <v>82</v>
      </c>
      <c r="AY268" s="18" t="s">
        <v>206</v>
      </c>
      <c r="BE268" s="144">
        <f>IF(N268="základní",J268,0)</f>
        <v>7505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80</v>
      </c>
      <c r="BK268" s="144">
        <f>ROUND(I268*H268,2)</f>
        <v>7505</v>
      </c>
      <c r="BL268" s="18" t="s">
        <v>213</v>
      </c>
      <c r="BM268" s="143" t="s">
        <v>3071</v>
      </c>
    </row>
    <row r="269" spans="2:65" s="1" customFormat="1" x14ac:dyDescent="0.2">
      <c r="B269" s="33"/>
      <c r="D269" s="145" t="s">
        <v>215</v>
      </c>
      <c r="F269" s="146" t="s">
        <v>3072</v>
      </c>
      <c r="I269" s="147"/>
      <c r="L269" s="33"/>
      <c r="M269" s="148"/>
      <c r="T269" s="54"/>
      <c r="AT269" s="18" t="s">
        <v>215</v>
      </c>
      <c r="AU269" s="18" t="s">
        <v>82</v>
      </c>
    </row>
    <row r="270" spans="2:65" s="12" customFormat="1" x14ac:dyDescent="0.2">
      <c r="B270" s="151"/>
      <c r="D270" s="149" t="s">
        <v>219</v>
      </c>
      <c r="E270" s="152" t="s">
        <v>21</v>
      </c>
      <c r="F270" s="153" t="s">
        <v>3073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82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 x14ac:dyDescent="0.2">
      <c r="B271" s="157"/>
      <c r="D271" s="149" t="s">
        <v>219</v>
      </c>
      <c r="E271" s="158" t="s">
        <v>21</v>
      </c>
      <c r="F271" s="159" t="s">
        <v>3074</v>
      </c>
      <c r="H271" s="160">
        <v>15.01</v>
      </c>
      <c r="I271" s="161"/>
      <c r="L271" s="157"/>
      <c r="M271" s="162"/>
      <c r="T271" s="163"/>
      <c r="AT271" s="158" t="s">
        <v>219</v>
      </c>
      <c r="AU271" s="158" t="s">
        <v>82</v>
      </c>
      <c r="AV271" s="13" t="s">
        <v>82</v>
      </c>
      <c r="AW271" s="13" t="s">
        <v>34</v>
      </c>
      <c r="AX271" s="13" t="s">
        <v>80</v>
      </c>
      <c r="AY271" s="158" t="s">
        <v>206</v>
      </c>
    </row>
    <row r="272" spans="2:65" s="1" customFormat="1" ht="24.2" customHeight="1" x14ac:dyDescent="0.2">
      <c r="B272" s="33"/>
      <c r="C272" s="132" t="s">
        <v>1014</v>
      </c>
      <c r="D272" s="132" t="s">
        <v>208</v>
      </c>
      <c r="E272" s="133" t="s">
        <v>3075</v>
      </c>
      <c r="F272" s="134" t="s">
        <v>3076</v>
      </c>
      <c r="G272" s="135" t="s">
        <v>327</v>
      </c>
      <c r="H272" s="136">
        <v>20.9</v>
      </c>
      <c r="I272" s="137">
        <v>403</v>
      </c>
      <c r="J272" s="138">
        <f>ROUND(I272*H272,2)</f>
        <v>8422.7000000000007</v>
      </c>
      <c r="K272" s="134" t="s">
        <v>212</v>
      </c>
      <c r="L272" s="33"/>
      <c r="M272" s="139" t="s">
        <v>21</v>
      </c>
      <c r="N272" s="140" t="s">
        <v>44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213</v>
      </c>
      <c r="AT272" s="143" t="s">
        <v>208</v>
      </c>
      <c r="AU272" s="143" t="s">
        <v>82</v>
      </c>
      <c r="AY272" s="18" t="s">
        <v>206</v>
      </c>
      <c r="BE272" s="144">
        <f>IF(N272="základní",J272,0)</f>
        <v>8422.7000000000007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8" t="s">
        <v>80</v>
      </c>
      <c r="BK272" s="144">
        <f>ROUND(I272*H272,2)</f>
        <v>8422.7000000000007</v>
      </c>
      <c r="BL272" s="18" t="s">
        <v>213</v>
      </c>
      <c r="BM272" s="143" t="s">
        <v>3077</v>
      </c>
    </row>
    <row r="273" spans="2:65" s="1" customFormat="1" x14ac:dyDescent="0.2">
      <c r="B273" s="33"/>
      <c r="D273" s="145" t="s">
        <v>215</v>
      </c>
      <c r="F273" s="146" t="s">
        <v>3078</v>
      </c>
      <c r="I273" s="147"/>
      <c r="L273" s="33"/>
      <c r="M273" s="148"/>
      <c r="T273" s="54"/>
      <c r="AT273" s="18" t="s">
        <v>215</v>
      </c>
      <c r="AU273" s="18" t="s">
        <v>82</v>
      </c>
    </row>
    <row r="274" spans="2:65" s="13" customFormat="1" x14ac:dyDescent="0.2">
      <c r="B274" s="157"/>
      <c r="D274" s="149" t="s">
        <v>219</v>
      </c>
      <c r="E274" s="158" t="s">
        <v>21</v>
      </c>
      <c r="F274" s="159" t="s">
        <v>3079</v>
      </c>
      <c r="H274" s="160">
        <v>20.9</v>
      </c>
      <c r="I274" s="161"/>
      <c r="L274" s="157"/>
      <c r="M274" s="162"/>
      <c r="T274" s="163"/>
      <c r="AT274" s="158" t="s">
        <v>219</v>
      </c>
      <c r="AU274" s="158" t="s">
        <v>82</v>
      </c>
      <c r="AV274" s="13" t="s">
        <v>82</v>
      </c>
      <c r="AW274" s="13" t="s">
        <v>34</v>
      </c>
      <c r="AX274" s="13" t="s">
        <v>80</v>
      </c>
      <c r="AY274" s="158" t="s">
        <v>206</v>
      </c>
    </row>
    <row r="275" spans="2:65" s="11" customFormat="1" ht="22.9" customHeight="1" x14ac:dyDescent="0.2">
      <c r="B275" s="120"/>
      <c r="D275" s="121" t="s">
        <v>72</v>
      </c>
      <c r="E275" s="130" t="s">
        <v>442</v>
      </c>
      <c r="F275" s="130" t="s">
        <v>443</v>
      </c>
      <c r="I275" s="123"/>
      <c r="J275" s="131">
        <f>BK275</f>
        <v>4274.17</v>
      </c>
      <c r="L275" s="120"/>
      <c r="M275" s="125"/>
      <c r="P275" s="126">
        <f>SUM(P276:P277)</f>
        <v>0</v>
      </c>
      <c r="R275" s="126">
        <f>SUM(R276:R277)</f>
        <v>0</v>
      </c>
      <c r="T275" s="127">
        <f>SUM(T276:T277)</f>
        <v>0</v>
      </c>
      <c r="AR275" s="121" t="s">
        <v>80</v>
      </c>
      <c r="AT275" s="128" t="s">
        <v>72</v>
      </c>
      <c r="AU275" s="128" t="s">
        <v>80</v>
      </c>
      <c r="AY275" s="121" t="s">
        <v>206</v>
      </c>
      <c r="BK275" s="129">
        <f>SUM(BK276:BK277)</f>
        <v>4274.17</v>
      </c>
    </row>
    <row r="276" spans="2:65" s="1" customFormat="1" ht="24.2" customHeight="1" x14ac:dyDescent="0.2">
      <c r="B276" s="33"/>
      <c r="C276" s="132" t="s">
        <v>1408</v>
      </c>
      <c r="D276" s="132" t="s">
        <v>208</v>
      </c>
      <c r="E276" s="133" t="s">
        <v>3080</v>
      </c>
      <c r="F276" s="134" t="s">
        <v>3081</v>
      </c>
      <c r="G276" s="135" t="s">
        <v>327</v>
      </c>
      <c r="H276" s="136">
        <v>54.796999999999997</v>
      </c>
      <c r="I276" s="137">
        <v>78</v>
      </c>
      <c r="J276" s="138">
        <f>ROUND(I276*H276,2)</f>
        <v>4274.17</v>
      </c>
      <c r="K276" s="134" t="s">
        <v>212</v>
      </c>
      <c r="L276" s="33"/>
      <c r="M276" s="139" t="s">
        <v>21</v>
      </c>
      <c r="N276" s="140" t="s">
        <v>44</v>
      </c>
      <c r="P276" s="141">
        <f>O276*H276</f>
        <v>0</v>
      </c>
      <c r="Q276" s="141">
        <v>0</v>
      </c>
      <c r="R276" s="141">
        <f>Q276*H276</f>
        <v>0</v>
      </c>
      <c r="S276" s="141">
        <v>0</v>
      </c>
      <c r="T276" s="142">
        <f>S276*H276</f>
        <v>0</v>
      </c>
      <c r="AR276" s="143" t="s">
        <v>213</v>
      </c>
      <c r="AT276" s="143" t="s">
        <v>208</v>
      </c>
      <c r="AU276" s="143" t="s">
        <v>82</v>
      </c>
      <c r="AY276" s="18" t="s">
        <v>206</v>
      </c>
      <c r="BE276" s="144">
        <f>IF(N276="základní",J276,0)</f>
        <v>4274.17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8" t="s">
        <v>80</v>
      </c>
      <c r="BK276" s="144">
        <f>ROUND(I276*H276,2)</f>
        <v>4274.17</v>
      </c>
      <c r="BL276" s="18" t="s">
        <v>213</v>
      </c>
      <c r="BM276" s="143" t="s">
        <v>3082</v>
      </c>
    </row>
    <row r="277" spans="2:65" s="1" customFormat="1" x14ac:dyDescent="0.2">
      <c r="B277" s="33"/>
      <c r="D277" s="145" t="s">
        <v>215</v>
      </c>
      <c r="F277" s="146" t="s">
        <v>3083</v>
      </c>
      <c r="I277" s="147"/>
      <c r="L277" s="33"/>
      <c r="M277" s="188"/>
      <c r="N277" s="189"/>
      <c r="O277" s="189"/>
      <c r="P277" s="189"/>
      <c r="Q277" s="189"/>
      <c r="R277" s="189"/>
      <c r="S277" s="189"/>
      <c r="T277" s="190"/>
      <c r="AT277" s="18" t="s">
        <v>215</v>
      </c>
      <c r="AU277" s="18" t="s">
        <v>82</v>
      </c>
    </row>
    <row r="278" spans="2:65" s="1" customFormat="1" ht="6.95" customHeight="1" x14ac:dyDescent="0.2">
      <c r="B278" s="42"/>
      <c r="C278" s="43"/>
      <c r="D278" s="43"/>
      <c r="E278" s="43"/>
      <c r="F278" s="43"/>
      <c r="G278" s="43"/>
      <c r="H278" s="43"/>
      <c r="I278" s="43"/>
      <c r="J278" s="43"/>
      <c r="K278" s="43"/>
      <c r="L278" s="33"/>
    </row>
  </sheetData>
  <sheetProtection algorithmName="SHA-512" hashValue="+xwLpwPkQr8VUxWIFRlB/wmhjVOu41l6oV4TAXXz1//jbsvtN9IDM0VNRAUwprdR+Dpxr0vZ2QxgvMNfChJDsQ==" saltValue="554/SKkqw4t8woRWalG2nyBq8uYpOTYc+1JyWpNiuEqeaszZQmuQLizXw5GbjGhfWvuA/yxUiauUnbVcaFQl6g==" spinCount="100000" sheet="1" objects="1" scenarios="1" formatColumns="0" formatRows="0" autoFilter="0"/>
  <autoFilter ref="C99:K277" xr:uid="{00000000-0009-0000-0000-000012000000}"/>
  <mergeCells count="12">
    <mergeCell ref="E92:H92"/>
    <mergeCell ref="L2:V2"/>
    <mergeCell ref="E50:H50"/>
    <mergeCell ref="E52:H52"/>
    <mergeCell ref="E54:H54"/>
    <mergeCell ref="E88:H88"/>
    <mergeCell ref="E90:H90"/>
    <mergeCell ref="E7:H7"/>
    <mergeCell ref="E9:H9"/>
    <mergeCell ref="E11:H11"/>
    <mergeCell ref="E20:H20"/>
    <mergeCell ref="E29:H29"/>
  </mergeCells>
  <hyperlinks>
    <hyperlink ref="F177" r:id="rId1" xr:uid="{00000000-0004-0000-1200-000000000000}"/>
    <hyperlink ref="F181" r:id="rId2" xr:uid="{00000000-0004-0000-1200-000001000000}"/>
    <hyperlink ref="F183" r:id="rId3" xr:uid="{00000000-0004-0000-1200-000002000000}"/>
    <hyperlink ref="F187" r:id="rId4" xr:uid="{00000000-0004-0000-1200-000003000000}"/>
    <hyperlink ref="F192" r:id="rId5" xr:uid="{00000000-0004-0000-1200-000004000000}"/>
    <hyperlink ref="F200" r:id="rId6" xr:uid="{00000000-0004-0000-1200-000005000000}"/>
    <hyperlink ref="F209" r:id="rId7" xr:uid="{00000000-0004-0000-1200-000006000000}"/>
    <hyperlink ref="F216" r:id="rId8" xr:uid="{00000000-0004-0000-1200-000007000000}"/>
    <hyperlink ref="F224" r:id="rId9" xr:uid="{00000000-0004-0000-1200-000008000000}"/>
    <hyperlink ref="F228" r:id="rId10" xr:uid="{00000000-0004-0000-1200-000009000000}"/>
    <hyperlink ref="F232" r:id="rId11" xr:uid="{00000000-0004-0000-1200-00000A000000}"/>
    <hyperlink ref="F237" r:id="rId12" xr:uid="{00000000-0004-0000-1200-00000B000000}"/>
    <hyperlink ref="F241" r:id="rId13" xr:uid="{00000000-0004-0000-1200-00000C000000}"/>
    <hyperlink ref="F243" r:id="rId14" xr:uid="{00000000-0004-0000-1200-00000D000000}"/>
    <hyperlink ref="F245" r:id="rId15" xr:uid="{00000000-0004-0000-1200-00000E000000}"/>
    <hyperlink ref="F248" r:id="rId16" xr:uid="{00000000-0004-0000-1200-00000F000000}"/>
    <hyperlink ref="F255" r:id="rId17" xr:uid="{00000000-0004-0000-1200-000010000000}"/>
    <hyperlink ref="F260" r:id="rId18" xr:uid="{00000000-0004-0000-1200-000011000000}"/>
    <hyperlink ref="F262" r:id="rId19" xr:uid="{00000000-0004-0000-1200-000012000000}"/>
    <hyperlink ref="F265" r:id="rId20" xr:uid="{00000000-0004-0000-1200-000013000000}"/>
    <hyperlink ref="F269" r:id="rId21" xr:uid="{00000000-0004-0000-1200-000014000000}"/>
    <hyperlink ref="F273" r:id="rId22" xr:uid="{00000000-0004-0000-1200-000015000000}"/>
    <hyperlink ref="F277" r:id="rId23" xr:uid="{00000000-0004-0000-12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5"/>
  <sheetViews>
    <sheetView showGridLines="0" topLeftCell="F108" zoomScale="80" zoomScaleNormal="80" workbookViewId="0">
      <selection activeCell="I97" sqref="I97:I30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87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175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177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ROUND(J94, 2)</f>
        <v>906196.2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ROUND((SUM(BE94:BE304)),  2)</f>
        <v>906196.2</v>
      </c>
      <c r="I35" s="94">
        <v>0.21</v>
      </c>
      <c r="J35" s="84">
        <f>ROUND(((SUM(BE94:BE304))*I35),  2)</f>
        <v>190301.2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ROUND((SUM(BF94:BF304)),  2)</f>
        <v>0</v>
      </c>
      <c r="I36" s="94">
        <v>0.12</v>
      </c>
      <c r="J36" s="84">
        <f>ROUND(((SUM(BF94:BF304))*I36),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ROUND((SUM(BG94:BG304)),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ROUND((SUM(BH94:BH304)),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ROUND((SUM(BI94:BI304)),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1096497.3999999999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175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D.1.1_2 - ASŘ+SKŘ soupis prací a dodávek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J94</f>
        <v>906196.2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182</v>
      </c>
      <c r="E64" s="106"/>
      <c r="F64" s="106"/>
      <c r="G64" s="106"/>
      <c r="H64" s="106"/>
      <c r="I64" s="106"/>
      <c r="J64" s="107">
        <f>J95</f>
        <v>892744.15999999992</v>
      </c>
      <c r="L64" s="104"/>
    </row>
    <row r="65" spans="2:12" s="9" customFormat="1" ht="19.899999999999999" customHeight="1" x14ac:dyDescent="0.2">
      <c r="B65" s="108"/>
      <c r="D65" s="109" t="s">
        <v>183</v>
      </c>
      <c r="E65" s="110"/>
      <c r="F65" s="110"/>
      <c r="G65" s="110"/>
      <c r="H65" s="110"/>
      <c r="I65" s="110"/>
      <c r="J65" s="111">
        <f>J96</f>
        <v>459934.88</v>
      </c>
      <c r="L65" s="108"/>
    </row>
    <row r="66" spans="2:12" s="9" customFormat="1" ht="19.899999999999999" customHeight="1" x14ac:dyDescent="0.2">
      <c r="B66" s="108"/>
      <c r="D66" s="109" t="s">
        <v>184</v>
      </c>
      <c r="E66" s="110"/>
      <c r="F66" s="110"/>
      <c r="G66" s="110"/>
      <c r="H66" s="110"/>
      <c r="I66" s="110"/>
      <c r="J66" s="111">
        <f>J203</f>
        <v>221634.86</v>
      </c>
      <c r="L66" s="108"/>
    </row>
    <row r="67" spans="2:12" s="9" customFormat="1" ht="19.899999999999999" customHeight="1" x14ac:dyDescent="0.2">
      <c r="B67" s="108"/>
      <c r="D67" s="109" t="s">
        <v>185</v>
      </c>
      <c r="E67" s="110"/>
      <c r="F67" s="110"/>
      <c r="G67" s="110"/>
      <c r="H67" s="110"/>
      <c r="I67" s="110"/>
      <c r="J67" s="111">
        <f>J226</f>
        <v>164301.69999999998</v>
      </c>
      <c r="L67" s="108"/>
    </row>
    <row r="68" spans="2:12" s="9" customFormat="1" ht="14.85" customHeight="1" x14ac:dyDescent="0.2">
      <c r="B68" s="108"/>
      <c r="D68" s="109" t="s">
        <v>186</v>
      </c>
      <c r="E68" s="110"/>
      <c r="F68" s="110"/>
      <c r="G68" s="110"/>
      <c r="H68" s="110"/>
      <c r="I68" s="110"/>
      <c r="J68" s="111">
        <f>J227</f>
        <v>164301.69999999998</v>
      </c>
      <c r="L68" s="108"/>
    </row>
    <row r="69" spans="2:12" s="9" customFormat="1" ht="19.899999999999999" customHeight="1" x14ac:dyDescent="0.2">
      <c r="B69" s="108"/>
      <c r="D69" s="109" t="s">
        <v>187</v>
      </c>
      <c r="E69" s="110"/>
      <c r="F69" s="110"/>
      <c r="G69" s="110"/>
      <c r="H69" s="110"/>
      <c r="I69" s="110"/>
      <c r="J69" s="111">
        <f>J280</f>
        <v>4954.22</v>
      </c>
      <c r="L69" s="108"/>
    </row>
    <row r="70" spans="2:12" s="9" customFormat="1" ht="19.899999999999999" customHeight="1" x14ac:dyDescent="0.2">
      <c r="B70" s="108"/>
      <c r="D70" s="109" t="s">
        <v>188</v>
      </c>
      <c r="E70" s="110"/>
      <c r="F70" s="110"/>
      <c r="G70" s="110"/>
      <c r="H70" s="110"/>
      <c r="I70" s="110"/>
      <c r="J70" s="111">
        <f>J287</f>
        <v>41918.5</v>
      </c>
      <c r="L70" s="108"/>
    </row>
    <row r="71" spans="2:12" s="8" customFormat="1" ht="24.95" customHeight="1" x14ac:dyDescent="0.2">
      <c r="B71" s="104"/>
      <c r="D71" s="105" t="s">
        <v>189</v>
      </c>
      <c r="E71" s="106"/>
      <c r="F71" s="106"/>
      <c r="G71" s="106"/>
      <c r="H71" s="106"/>
      <c r="I71" s="106"/>
      <c r="J71" s="107">
        <f>J290</f>
        <v>13452.04</v>
      </c>
      <c r="L71" s="104"/>
    </row>
    <row r="72" spans="2:12" s="9" customFormat="1" ht="19.899999999999999" customHeight="1" x14ac:dyDescent="0.2">
      <c r="B72" s="108"/>
      <c r="D72" s="109" t="s">
        <v>190</v>
      </c>
      <c r="E72" s="110"/>
      <c r="F72" s="110"/>
      <c r="G72" s="110"/>
      <c r="H72" s="110"/>
      <c r="I72" s="110"/>
      <c r="J72" s="111">
        <f>J291</f>
        <v>13452.04</v>
      </c>
      <c r="L72" s="108"/>
    </row>
    <row r="73" spans="2:12" s="1" customFormat="1" ht="21.75" customHeight="1" x14ac:dyDescent="0.2">
      <c r="B73" s="33"/>
      <c r="L73" s="33"/>
    </row>
    <row r="74" spans="2:12" s="1" customFormat="1" ht="6.9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33"/>
    </row>
    <row r="78" spans="2:12" s="1" customFormat="1" ht="6.95" customHeight="1" x14ac:dyDescent="0.2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33"/>
    </row>
    <row r="79" spans="2:12" s="1" customFormat="1" ht="24.95" customHeight="1" x14ac:dyDescent="0.2">
      <c r="B79" s="33"/>
      <c r="C79" s="22" t="s">
        <v>191</v>
      </c>
      <c r="L79" s="33"/>
    </row>
    <row r="80" spans="2:12" s="1" customFormat="1" ht="6.95" customHeight="1" x14ac:dyDescent="0.2">
      <c r="B80" s="33"/>
      <c r="L80" s="33"/>
    </row>
    <row r="81" spans="2:63" s="1" customFormat="1" ht="12" customHeight="1" x14ac:dyDescent="0.2">
      <c r="B81" s="33"/>
      <c r="C81" s="28" t="s">
        <v>16</v>
      </c>
      <c r="L81" s="33"/>
    </row>
    <row r="82" spans="2:63" s="1" customFormat="1" ht="26.25" customHeight="1" x14ac:dyDescent="0.2">
      <c r="B82" s="33"/>
      <c r="E82" s="315" t="str">
        <f>E7</f>
        <v>Novostavba Onkologické kliniky P4 - Přeložky, Přípojky, OS, Komunikace, chodníky a přístřešky, Sadové úpravy</v>
      </c>
      <c r="F82" s="316"/>
      <c r="G82" s="316"/>
      <c r="H82" s="316"/>
      <c r="L82" s="33"/>
    </row>
    <row r="83" spans="2:63" ht="12" customHeight="1" x14ac:dyDescent="0.2">
      <c r="B83" s="21"/>
      <c r="C83" s="28" t="s">
        <v>174</v>
      </c>
      <c r="L83" s="21"/>
    </row>
    <row r="84" spans="2:63" s="1" customFormat="1" ht="16.5" customHeight="1" x14ac:dyDescent="0.2">
      <c r="B84" s="33"/>
      <c r="E84" s="315" t="s">
        <v>175</v>
      </c>
      <c r="F84" s="314"/>
      <c r="G84" s="314"/>
      <c r="H84" s="314"/>
      <c r="L84" s="33"/>
    </row>
    <row r="85" spans="2:63" s="1" customFormat="1" ht="12" customHeight="1" x14ac:dyDescent="0.2">
      <c r="B85" s="33"/>
      <c r="C85" s="28" t="s">
        <v>176</v>
      </c>
      <c r="L85" s="33"/>
    </row>
    <row r="86" spans="2:63" s="1" customFormat="1" ht="16.5" customHeight="1" x14ac:dyDescent="0.2">
      <c r="B86" s="33"/>
      <c r="E86" s="307" t="str">
        <f>E11</f>
        <v>D.1.1_2 - ASŘ+SKŘ soupis prací a dodávek</v>
      </c>
      <c r="F86" s="314"/>
      <c r="G86" s="314"/>
      <c r="H86" s="314"/>
      <c r="L86" s="33"/>
    </row>
    <row r="87" spans="2:63" s="1" customFormat="1" ht="6.95" customHeight="1" x14ac:dyDescent="0.2">
      <c r="B87" s="33"/>
      <c r="L87" s="33"/>
    </row>
    <row r="88" spans="2:63" s="1" customFormat="1" ht="12" customHeight="1" x14ac:dyDescent="0.2">
      <c r="B88" s="33"/>
      <c r="C88" s="28" t="s">
        <v>22</v>
      </c>
      <c r="F88" s="26" t="str">
        <f>F14</f>
        <v>Olomouc</v>
      </c>
      <c r="I88" s="28" t="s">
        <v>24</v>
      </c>
      <c r="J88" s="50" t="str">
        <f>IF(J14="","",J14)</f>
        <v>16. 2. 2024</v>
      </c>
      <c r="L88" s="33"/>
    </row>
    <row r="89" spans="2:63" s="1" customFormat="1" ht="6.95" customHeight="1" x14ac:dyDescent="0.2">
      <c r="B89" s="33"/>
      <c r="L89" s="33"/>
    </row>
    <row r="90" spans="2:63" s="1" customFormat="1" ht="25.7" customHeight="1" x14ac:dyDescent="0.2">
      <c r="B90" s="33"/>
      <c r="C90" s="28" t="s">
        <v>26</v>
      </c>
      <c r="F90" s="26" t="str">
        <f>E17</f>
        <v>Fakultní nemocnice Olomouc</v>
      </c>
      <c r="I90" s="28" t="s">
        <v>32</v>
      </c>
      <c r="J90" s="31" t="str">
        <f>E23</f>
        <v>Adam Rujbr Architects</v>
      </c>
      <c r="L90" s="33"/>
    </row>
    <row r="91" spans="2:63" s="1" customFormat="1" ht="15.2" customHeight="1" x14ac:dyDescent="0.2">
      <c r="B91" s="33"/>
      <c r="C91" s="28" t="s">
        <v>30</v>
      </c>
      <c r="F91" s="26" t="str">
        <f>IF(E20="","",E20)</f>
        <v>Vyplň údaj</v>
      </c>
      <c r="I91" s="28" t="s">
        <v>35</v>
      </c>
      <c r="J91" s="31" t="str">
        <f>E26</f>
        <v xml:space="preserve"> </v>
      </c>
      <c r="L91" s="33"/>
    </row>
    <row r="92" spans="2:63" s="1" customFormat="1" ht="10.35" customHeight="1" x14ac:dyDescent="0.2">
      <c r="B92" s="33"/>
      <c r="L92" s="33"/>
    </row>
    <row r="93" spans="2:63" s="10" customFormat="1" ht="29.25" customHeight="1" x14ac:dyDescent="0.2">
      <c r="B93" s="112"/>
      <c r="C93" s="113" t="s">
        <v>192</v>
      </c>
      <c r="D93" s="114" t="s">
        <v>58</v>
      </c>
      <c r="E93" s="114" t="s">
        <v>54</v>
      </c>
      <c r="F93" s="114" t="s">
        <v>55</v>
      </c>
      <c r="G93" s="114" t="s">
        <v>193</v>
      </c>
      <c r="H93" s="114" t="s">
        <v>194</v>
      </c>
      <c r="I93" s="114" t="s">
        <v>195</v>
      </c>
      <c r="J93" s="114" t="s">
        <v>180</v>
      </c>
      <c r="K93" s="115" t="s">
        <v>196</v>
      </c>
      <c r="L93" s="112"/>
      <c r="M93" s="57" t="s">
        <v>21</v>
      </c>
      <c r="N93" s="58" t="s">
        <v>43</v>
      </c>
      <c r="O93" s="58" t="s">
        <v>197</v>
      </c>
      <c r="P93" s="58" t="s">
        <v>198</v>
      </c>
      <c r="Q93" s="58" t="s">
        <v>199</v>
      </c>
      <c r="R93" s="58" t="s">
        <v>200</v>
      </c>
      <c r="S93" s="58" t="s">
        <v>201</v>
      </c>
      <c r="T93" s="59" t="s">
        <v>202</v>
      </c>
    </row>
    <row r="94" spans="2:63" s="1" customFormat="1" ht="22.9" customHeight="1" x14ac:dyDescent="0.25">
      <c r="B94" s="33"/>
      <c r="C94" s="62" t="s">
        <v>203</v>
      </c>
      <c r="J94" s="116">
        <f>BK94</f>
        <v>906196.2</v>
      </c>
      <c r="L94" s="33"/>
      <c r="M94" s="60"/>
      <c r="N94" s="51"/>
      <c r="O94" s="51"/>
      <c r="P94" s="117">
        <f>P95+P290</f>
        <v>0</v>
      </c>
      <c r="Q94" s="51"/>
      <c r="R94" s="117">
        <f>R95+R290</f>
        <v>167.68162325</v>
      </c>
      <c r="S94" s="51"/>
      <c r="T94" s="118">
        <f>T95+T290</f>
        <v>0</v>
      </c>
      <c r="AT94" s="18" t="s">
        <v>72</v>
      </c>
      <c r="AU94" s="18" t="s">
        <v>181</v>
      </c>
      <c r="BK94" s="119">
        <f>BK95+BK290</f>
        <v>906196.2</v>
      </c>
    </row>
    <row r="95" spans="2:63" s="11" customFormat="1" ht="25.9" customHeight="1" x14ac:dyDescent="0.2">
      <c r="B95" s="120"/>
      <c r="D95" s="121" t="s">
        <v>72</v>
      </c>
      <c r="E95" s="122" t="s">
        <v>204</v>
      </c>
      <c r="F95" s="122" t="s">
        <v>205</v>
      </c>
      <c r="I95" s="123"/>
      <c r="J95" s="124">
        <f>BK95</f>
        <v>892744.15999999992</v>
      </c>
      <c r="L95" s="120"/>
      <c r="M95" s="125"/>
      <c r="P95" s="126">
        <f>P96+P203+P226+P280+P287</f>
        <v>0</v>
      </c>
      <c r="R95" s="126">
        <f>R96+R203+R226+R280+R287</f>
        <v>167.67369155</v>
      </c>
      <c r="T95" s="127">
        <f>T96+T203+T226+T280+T287</f>
        <v>0</v>
      </c>
      <c r="AR95" s="121" t="s">
        <v>80</v>
      </c>
      <c r="AT95" s="128" t="s">
        <v>72</v>
      </c>
      <c r="AU95" s="128" t="s">
        <v>73</v>
      </c>
      <c r="AY95" s="121" t="s">
        <v>206</v>
      </c>
      <c r="BK95" s="129">
        <f>BK96+BK203+BK226+BK280+BK287</f>
        <v>892744.15999999992</v>
      </c>
    </row>
    <row r="96" spans="2:63" s="11" customFormat="1" ht="22.9" customHeight="1" x14ac:dyDescent="0.2">
      <c r="B96" s="120"/>
      <c r="D96" s="121" t="s">
        <v>72</v>
      </c>
      <c r="E96" s="130" t="s">
        <v>82</v>
      </c>
      <c r="F96" s="130" t="s">
        <v>207</v>
      </c>
      <c r="I96" s="123"/>
      <c r="J96" s="131">
        <f>BK96</f>
        <v>459934.88</v>
      </c>
      <c r="L96" s="120"/>
      <c r="M96" s="125"/>
      <c r="P96" s="126">
        <f>SUM(P97:P202)</f>
        <v>0</v>
      </c>
      <c r="R96" s="126">
        <f>SUM(R97:R202)</f>
        <v>111.84628499999999</v>
      </c>
      <c r="T96" s="127">
        <f>SUM(T97:T202)</f>
        <v>0</v>
      </c>
      <c r="AR96" s="121" t="s">
        <v>80</v>
      </c>
      <c r="AT96" s="128" t="s">
        <v>72</v>
      </c>
      <c r="AU96" s="128" t="s">
        <v>80</v>
      </c>
      <c r="AY96" s="121" t="s">
        <v>206</v>
      </c>
      <c r="BK96" s="129">
        <f>SUM(BK97:BK202)</f>
        <v>459934.88</v>
      </c>
    </row>
    <row r="97" spans="2:65" s="1" customFormat="1" ht="16.5" customHeight="1" x14ac:dyDescent="0.2">
      <c r="B97" s="33"/>
      <c r="C97" s="132" t="s">
        <v>80</v>
      </c>
      <c r="D97" s="132" t="s">
        <v>208</v>
      </c>
      <c r="E97" s="133" t="s">
        <v>209</v>
      </c>
      <c r="F97" s="134" t="s">
        <v>210</v>
      </c>
      <c r="G97" s="135" t="s">
        <v>211</v>
      </c>
      <c r="H97" s="136">
        <v>16.004000000000001</v>
      </c>
      <c r="I97" s="137">
        <v>550</v>
      </c>
      <c r="J97" s="138">
        <f>ROUND(I97*H97,2)</f>
        <v>8802.2000000000007</v>
      </c>
      <c r="K97" s="134" t="s">
        <v>212</v>
      </c>
      <c r="L97" s="33"/>
      <c r="M97" s="139" t="s">
        <v>21</v>
      </c>
      <c r="N97" s="140" t="s">
        <v>44</v>
      </c>
      <c r="P97" s="141">
        <f>O97*H97</f>
        <v>0</v>
      </c>
      <c r="Q97" s="141">
        <v>2.16</v>
      </c>
      <c r="R97" s="141">
        <f>Q97*H97</f>
        <v>34.568640000000002</v>
      </c>
      <c r="S97" s="141">
        <v>0</v>
      </c>
      <c r="T97" s="142">
        <f>S97*H97</f>
        <v>0</v>
      </c>
      <c r="AR97" s="143" t="s">
        <v>213</v>
      </c>
      <c r="AT97" s="143" t="s">
        <v>208</v>
      </c>
      <c r="AU97" s="143" t="s">
        <v>82</v>
      </c>
      <c r="AY97" s="18" t="s">
        <v>206</v>
      </c>
      <c r="BE97" s="144">
        <f>IF(N97="základní",J97,0)</f>
        <v>8802.2000000000007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8802.2000000000007</v>
      </c>
      <c r="BL97" s="18" t="s">
        <v>213</v>
      </c>
      <c r="BM97" s="143" t="s">
        <v>214</v>
      </c>
    </row>
    <row r="98" spans="2:65" s="1" customFormat="1" x14ac:dyDescent="0.2">
      <c r="B98" s="33"/>
      <c r="D98" s="145" t="s">
        <v>215</v>
      </c>
      <c r="F98" s="146" t="s">
        <v>216</v>
      </c>
      <c r="I98" s="147"/>
      <c r="L98" s="33"/>
      <c r="M98" s="148"/>
      <c r="T98" s="54"/>
      <c r="AT98" s="18" t="s">
        <v>215</v>
      </c>
      <c r="AU98" s="18" t="s">
        <v>82</v>
      </c>
    </row>
    <row r="99" spans="2:65" s="1" customFormat="1" ht="19.5" x14ac:dyDescent="0.2">
      <c r="B99" s="33"/>
      <c r="D99" s="149" t="s">
        <v>217</v>
      </c>
      <c r="F99" s="150" t="s">
        <v>218</v>
      </c>
      <c r="I99" s="147"/>
      <c r="L99" s="33"/>
      <c r="M99" s="148"/>
      <c r="T99" s="54"/>
      <c r="AT99" s="18" t="s">
        <v>217</v>
      </c>
      <c r="AU99" s="18" t="s">
        <v>82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220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82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221</v>
      </c>
      <c r="H101" s="160">
        <v>6.1619999999999999</v>
      </c>
      <c r="I101" s="161"/>
      <c r="L101" s="157"/>
      <c r="M101" s="162"/>
      <c r="T101" s="163"/>
      <c r="AT101" s="158" t="s">
        <v>219</v>
      </c>
      <c r="AU101" s="158" t="s">
        <v>82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2" customFormat="1" x14ac:dyDescent="0.2">
      <c r="B102" s="151"/>
      <c r="D102" s="149" t="s">
        <v>219</v>
      </c>
      <c r="E102" s="152" t="s">
        <v>21</v>
      </c>
      <c r="F102" s="153" t="s">
        <v>222</v>
      </c>
      <c r="H102" s="152" t="s">
        <v>21</v>
      </c>
      <c r="I102" s="154"/>
      <c r="L102" s="151"/>
      <c r="M102" s="155"/>
      <c r="T102" s="156"/>
      <c r="AT102" s="152" t="s">
        <v>219</v>
      </c>
      <c r="AU102" s="152" t="s">
        <v>82</v>
      </c>
      <c r="AV102" s="12" t="s">
        <v>80</v>
      </c>
      <c r="AW102" s="12" t="s">
        <v>34</v>
      </c>
      <c r="AX102" s="12" t="s">
        <v>73</v>
      </c>
      <c r="AY102" s="152" t="s">
        <v>206</v>
      </c>
    </row>
    <row r="103" spans="2:65" s="12" customFormat="1" x14ac:dyDescent="0.2">
      <c r="B103" s="151"/>
      <c r="D103" s="149" t="s">
        <v>219</v>
      </c>
      <c r="E103" s="152" t="s">
        <v>21</v>
      </c>
      <c r="F103" s="153" t="s">
        <v>223</v>
      </c>
      <c r="H103" s="152" t="s">
        <v>21</v>
      </c>
      <c r="I103" s="154"/>
      <c r="L103" s="151"/>
      <c r="M103" s="155"/>
      <c r="T103" s="156"/>
      <c r="AT103" s="152" t="s">
        <v>219</v>
      </c>
      <c r="AU103" s="152" t="s">
        <v>82</v>
      </c>
      <c r="AV103" s="12" t="s">
        <v>80</v>
      </c>
      <c r="AW103" s="12" t="s">
        <v>34</v>
      </c>
      <c r="AX103" s="12" t="s">
        <v>73</v>
      </c>
      <c r="AY103" s="152" t="s">
        <v>206</v>
      </c>
    </row>
    <row r="104" spans="2:65" s="13" customFormat="1" x14ac:dyDescent="0.2">
      <c r="B104" s="157"/>
      <c r="D104" s="149" t="s">
        <v>219</v>
      </c>
      <c r="E104" s="158" t="s">
        <v>21</v>
      </c>
      <c r="F104" s="159" t="s">
        <v>224</v>
      </c>
      <c r="H104" s="160">
        <v>0.48599999999999999</v>
      </c>
      <c r="I104" s="161"/>
      <c r="L104" s="157"/>
      <c r="M104" s="162"/>
      <c r="T104" s="163"/>
      <c r="AT104" s="158" t="s">
        <v>219</v>
      </c>
      <c r="AU104" s="158" t="s">
        <v>82</v>
      </c>
      <c r="AV104" s="13" t="s">
        <v>82</v>
      </c>
      <c r="AW104" s="13" t="s">
        <v>34</v>
      </c>
      <c r="AX104" s="13" t="s">
        <v>73</v>
      </c>
      <c r="AY104" s="158" t="s">
        <v>206</v>
      </c>
    </row>
    <row r="105" spans="2:65" s="12" customFormat="1" x14ac:dyDescent="0.2">
      <c r="B105" s="151"/>
      <c r="D105" s="149" t="s">
        <v>219</v>
      </c>
      <c r="E105" s="152" t="s">
        <v>21</v>
      </c>
      <c r="F105" s="153" t="s">
        <v>225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82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 x14ac:dyDescent="0.2">
      <c r="B106" s="157"/>
      <c r="D106" s="149" t="s">
        <v>219</v>
      </c>
      <c r="E106" s="158" t="s">
        <v>21</v>
      </c>
      <c r="F106" s="159" t="s">
        <v>226</v>
      </c>
      <c r="H106" s="160">
        <v>0.59399999999999997</v>
      </c>
      <c r="I106" s="161"/>
      <c r="L106" s="157"/>
      <c r="M106" s="162"/>
      <c r="T106" s="163"/>
      <c r="AT106" s="158" t="s">
        <v>219</v>
      </c>
      <c r="AU106" s="158" t="s">
        <v>82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2" customFormat="1" x14ac:dyDescent="0.2">
      <c r="B107" s="151"/>
      <c r="D107" s="149" t="s">
        <v>219</v>
      </c>
      <c r="E107" s="152" t="s">
        <v>21</v>
      </c>
      <c r="F107" s="153" t="s">
        <v>227</v>
      </c>
      <c r="H107" s="152" t="s">
        <v>21</v>
      </c>
      <c r="I107" s="154"/>
      <c r="L107" s="151"/>
      <c r="M107" s="155"/>
      <c r="T107" s="156"/>
      <c r="AT107" s="152" t="s">
        <v>219</v>
      </c>
      <c r="AU107" s="152" t="s">
        <v>82</v>
      </c>
      <c r="AV107" s="12" t="s">
        <v>80</v>
      </c>
      <c r="AW107" s="12" t="s">
        <v>34</v>
      </c>
      <c r="AX107" s="12" t="s">
        <v>73</v>
      </c>
      <c r="AY107" s="152" t="s">
        <v>206</v>
      </c>
    </row>
    <row r="108" spans="2:65" s="13" customFormat="1" x14ac:dyDescent="0.2">
      <c r="B108" s="157"/>
      <c r="D108" s="149" t="s">
        <v>219</v>
      </c>
      <c r="E108" s="158" t="s">
        <v>21</v>
      </c>
      <c r="F108" s="159" t="s">
        <v>228</v>
      </c>
      <c r="H108" s="160">
        <v>1.6220000000000001</v>
      </c>
      <c r="I108" s="161"/>
      <c r="L108" s="157"/>
      <c r="M108" s="162"/>
      <c r="T108" s="163"/>
      <c r="AT108" s="158" t="s">
        <v>219</v>
      </c>
      <c r="AU108" s="158" t="s">
        <v>82</v>
      </c>
      <c r="AV108" s="13" t="s">
        <v>82</v>
      </c>
      <c r="AW108" s="13" t="s">
        <v>34</v>
      </c>
      <c r="AX108" s="13" t="s">
        <v>73</v>
      </c>
      <c r="AY108" s="158" t="s">
        <v>206</v>
      </c>
    </row>
    <row r="109" spans="2:65" s="12" customFormat="1" x14ac:dyDescent="0.2">
      <c r="B109" s="151"/>
      <c r="D109" s="149" t="s">
        <v>219</v>
      </c>
      <c r="E109" s="152" t="s">
        <v>21</v>
      </c>
      <c r="F109" s="153" t="s">
        <v>229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82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2" customFormat="1" x14ac:dyDescent="0.2">
      <c r="B110" s="151"/>
      <c r="D110" s="149" t="s">
        <v>219</v>
      </c>
      <c r="E110" s="152" t="s">
        <v>21</v>
      </c>
      <c r="F110" s="153" t="s">
        <v>223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82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2" customFormat="1" x14ac:dyDescent="0.2">
      <c r="B111" s="151"/>
      <c r="D111" s="149" t="s">
        <v>219</v>
      </c>
      <c r="E111" s="152" t="s">
        <v>21</v>
      </c>
      <c r="F111" s="153" t="s">
        <v>230</v>
      </c>
      <c r="H111" s="152" t="s">
        <v>21</v>
      </c>
      <c r="I111" s="154"/>
      <c r="L111" s="151"/>
      <c r="M111" s="155"/>
      <c r="T111" s="156"/>
      <c r="AT111" s="152" t="s">
        <v>219</v>
      </c>
      <c r="AU111" s="152" t="s">
        <v>82</v>
      </c>
      <c r="AV111" s="12" t="s">
        <v>80</v>
      </c>
      <c r="AW111" s="12" t="s">
        <v>34</v>
      </c>
      <c r="AX111" s="12" t="s">
        <v>73</v>
      </c>
      <c r="AY111" s="152" t="s">
        <v>206</v>
      </c>
    </row>
    <row r="112" spans="2:65" s="13" customFormat="1" x14ac:dyDescent="0.2">
      <c r="B112" s="157"/>
      <c r="D112" s="149" t="s">
        <v>219</v>
      </c>
      <c r="E112" s="158" t="s">
        <v>21</v>
      </c>
      <c r="F112" s="159" t="s">
        <v>231</v>
      </c>
      <c r="H112" s="160">
        <v>0.92800000000000005</v>
      </c>
      <c r="I112" s="161"/>
      <c r="L112" s="157"/>
      <c r="M112" s="162"/>
      <c r="T112" s="163"/>
      <c r="AT112" s="158" t="s">
        <v>219</v>
      </c>
      <c r="AU112" s="158" t="s">
        <v>82</v>
      </c>
      <c r="AV112" s="13" t="s">
        <v>82</v>
      </c>
      <c r="AW112" s="13" t="s">
        <v>34</v>
      </c>
      <c r="AX112" s="13" t="s">
        <v>73</v>
      </c>
      <c r="AY112" s="158" t="s">
        <v>206</v>
      </c>
    </row>
    <row r="113" spans="2:65" s="13" customFormat="1" x14ac:dyDescent="0.2">
      <c r="B113" s="157"/>
      <c r="D113" s="149" t="s">
        <v>219</v>
      </c>
      <c r="E113" s="158" t="s">
        <v>21</v>
      </c>
      <c r="F113" s="159" t="s">
        <v>232</v>
      </c>
      <c r="H113" s="160">
        <v>1.4850000000000001</v>
      </c>
      <c r="I113" s="161"/>
      <c r="L113" s="157"/>
      <c r="M113" s="162"/>
      <c r="T113" s="163"/>
      <c r="AT113" s="158" t="s">
        <v>219</v>
      </c>
      <c r="AU113" s="158" t="s">
        <v>82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2" customFormat="1" x14ac:dyDescent="0.2">
      <c r="B114" s="151"/>
      <c r="D114" s="149" t="s">
        <v>219</v>
      </c>
      <c r="E114" s="152" t="s">
        <v>21</v>
      </c>
      <c r="F114" s="153" t="s">
        <v>225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82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2" customFormat="1" x14ac:dyDescent="0.2">
      <c r="B115" s="151"/>
      <c r="D115" s="149" t="s">
        <v>219</v>
      </c>
      <c r="E115" s="152" t="s">
        <v>21</v>
      </c>
      <c r="F115" s="153" t="s">
        <v>233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82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 x14ac:dyDescent="0.2">
      <c r="B116" s="157"/>
      <c r="D116" s="149" t="s">
        <v>219</v>
      </c>
      <c r="E116" s="158" t="s">
        <v>21</v>
      </c>
      <c r="F116" s="159" t="s">
        <v>234</v>
      </c>
      <c r="H116" s="160">
        <v>0.47</v>
      </c>
      <c r="I116" s="161"/>
      <c r="L116" s="157"/>
      <c r="M116" s="162"/>
      <c r="T116" s="163"/>
      <c r="AT116" s="158" t="s">
        <v>219</v>
      </c>
      <c r="AU116" s="158" t="s">
        <v>82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2" customFormat="1" x14ac:dyDescent="0.2">
      <c r="B117" s="151"/>
      <c r="D117" s="149" t="s">
        <v>219</v>
      </c>
      <c r="E117" s="152" t="s">
        <v>21</v>
      </c>
      <c r="F117" s="153" t="s">
        <v>230</v>
      </c>
      <c r="H117" s="152" t="s">
        <v>21</v>
      </c>
      <c r="I117" s="154"/>
      <c r="L117" s="151"/>
      <c r="M117" s="155"/>
      <c r="T117" s="156"/>
      <c r="AT117" s="152" t="s">
        <v>219</v>
      </c>
      <c r="AU117" s="152" t="s">
        <v>82</v>
      </c>
      <c r="AV117" s="12" t="s">
        <v>80</v>
      </c>
      <c r="AW117" s="12" t="s">
        <v>34</v>
      </c>
      <c r="AX117" s="12" t="s">
        <v>73</v>
      </c>
      <c r="AY117" s="152" t="s">
        <v>206</v>
      </c>
    </row>
    <row r="118" spans="2:65" s="13" customFormat="1" x14ac:dyDescent="0.2">
      <c r="B118" s="157"/>
      <c r="D118" s="149" t="s">
        <v>219</v>
      </c>
      <c r="E118" s="158" t="s">
        <v>21</v>
      </c>
      <c r="F118" s="159" t="s">
        <v>235</v>
      </c>
      <c r="H118" s="160">
        <v>4.2569999999999997</v>
      </c>
      <c r="I118" s="161"/>
      <c r="L118" s="157"/>
      <c r="M118" s="162"/>
      <c r="T118" s="163"/>
      <c r="AT118" s="158" t="s">
        <v>219</v>
      </c>
      <c r="AU118" s="158" t="s">
        <v>82</v>
      </c>
      <c r="AV118" s="13" t="s">
        <v>82</v>
      </c>
      <c r="AW118" s="13" t="s">
        <v>34</v>
      </c>
      <c r="AX118" s="13" t="s">
        <v>73</v>
      </c>
      <c r="AY118" s="158" t="s">
        <v>206</v>
      </c>
    </row>
    <row r="119" spans="2:65" s="14" customFormat="1" x14ac:dyDescent="0.2">
      <c r="B119" s="164"/>
      <c r="D119" s="149" t="s">
        <v>219</v>
      </c>
      <c r="E119" s="165" t="s">
        <v>21</v>
      </c>
      <c r="F119" s="166" t="s">
        <v>236</v>
      </c>
      <c r="H119" s="167">
        <v>16.004000000000001</v>
      </c>
      <c r="I119" s="168"/>
      <c r="L119" s="164"/>
      <c r="M119" s="169"/>
      <c r="T119" s="170"/>
      <c r="AT119" s="165" t="s">
        <v>219</v>
      </c>
      <c r="AU119" s="165" t="s">
        <v>82</v>
      </c>
      <c r="AV119" s="14" t="s">
        <v>213</v>
      </c>
      <c r="AW119" s="14" t="s">
        <v>34</v>
      </c>
      <c r="AX119" s="14" t="s">
        <v>80</v>
      </c>
      <c r="AY119" s="165" t="s">
        <v>206</v>
      </c>
    </row>
    <row r="120" spans="2:65" s="1" customFormat="1" ht="21.75" customHeight="1" x14ac:dyDescent="0.2">
      <c r="B120" s="33"/>
      <c r="C120" s="132" t="s">
        <v>82</v>
      </c>
      <c r="D120" s="132" t="s">
        <v>208</v>
      </c>
      <c r="E120" s="133" t="s">
        <v>237</v>
      </c>
      <c r="F120" s="134" t="s">
        <v>238</v>
      </c>
      <c r="G120" s="135" t="s">
        <v>211</v>
      </c>
      <c r="H120" s="136">
        <v>8.5449999999999999</v>
      </c>
      <c r="I120" s="137">
        <v>4770</v>
      </c>
      <c r="J120" s="138">
        <f>ROUND(I120*H120,2)</f>
        <v>40759.65</v>
      </c>
      <c r="K120" s="134" t="s">
        <v>212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2.5018699999999998</v>
      </c>
      <c r="R120" s="141">
        <f>Q120*H120</f>
        <v>21.378479149999997</v>
      </c>
      <c r="S120" s="141">
        <v>0</v>
      </c>
      <c r="T120" s="142">
        <f>S120*H120</f>
        <v>0</v>
      </c>
      <c r="AR120" s="143" t="s">
        <v>213</v>
      </c>
      <c r="AT120" s="143" t="s">
        <v>208</v>
      </c>
      <c r="AU120" s="143" t="s">
        <v>82</v>
      </c>
      <c r="AY120" s="18" t="s">
        <v>206</v>
      </c>
      <c r="BE120" s="144">
        <f>IF(N120="základní",J120,0)</f>
        <v>40759.65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40759.65</v>
      </c>
      <c r="BL120" s="18" t="s">
        <v>213</v>
      </c>
      <c r="BM120" s="143" t="s">
        <v>239</v>
      </c>
    </row>
    <row r="121" spans="2:65" s="1" customFormat="1" x14ac:dyDescent="0.2">
      <c r="B121" s="33"/>
      <c r="D121" s="145" t="s">
        <v>215</v>
      </c>
      <c r="F121" s="146" t="s">
        <v>240</v>
      </c>
      <c r="I121" s="147"/>
      <c r="L121" s="33"/>
      <c r="M121" s="148"/>
      <c r="T121" s="54"/>
      <c r="AT121" s="18" t="s">
        <v>215</v>
      </c>
      <c r="AU121" s="18" t="s">
        <v>82</v>
      </c>
    </row>
    <row r="122" spans="2:65" s="1" customFormat="1" ht="19.5" x14ac:dyDescent="0.2">
      <c r="B122" s="33"/>
      <c r="D122" s="149" t="s">
        <v>217</v>
      </c>
      <c r="F122" s="150" t="s">
        <v>241</v>
      </c>
      <c r="I122" s="147"/>
      <c r="L122" s="33"/>
      <c r="M122" s="148"/>
      <c r="T122" s="54"/>
      <c r="AT122" s="18" t="s">
        <v>217</v>
      </c>
      <c r="AU122" s="18" t="s">
        <v>82</v>
      </c>
    </row>
    <row r="123" spans="2:65" s="12" customFormat="1" x14ac:dyDescent="0.2">
      <c r="B123" s="151"/>
      <c r="D123" s="149" t="s">
        <v>219</v>
      </c>
      <c r="E123" s="152" t="s">
        <v>21</v>
      </c>
      <c r="F123" s="153" t="s">
        <v>242</v>
      </c>
      <c r="H123" s="152" t="s">
        <v>21</v>
      </c>
      <c r="I123" s="154"/>
      <c r="L123" s="151"/>
      <c r="M123" s="155"/>
      <c r="T123" s="156"/>
      <c r="AT123" s="152" t="s">
        <v>219</v>
      </c>
      <c r="AU123" s="152" t="s">
        <v>82</v>
      </c>
      <c r="AV123" s="12" t="s">
        <v>80</v>
      </c>
      <c r="AW123" s="12" t="s">
        <v>34</v>
      </c>
      <c r="AX123" s="12" t="s">
        <v>73</v>
      </c>
      <c r="AY123" s="152" t="s">
        <v>206</v>
      </c>
    </row>
    <row r="124" spans="2:65" s="13" customFormat="1" x14ac:dyDescent="0.2">
      <c r="B124" s="157"/>
      <c r="D124" s="149" t="s">
        <v>219</v>
      </c>
      <c r="E124" s="158" t="s">
        <v>21</v>
      </c>
      <c r="F124" s="159" t="s">
        <v>243</v>
      </c>
      <c r="H124" s="160">
        <v>8.5449999999999999</v>
      </c>
      <c r="I124" s="161"/>
      <c r="L124" s="157"/>
      <c r="M124" s="162"/>
      <c r="T124" s="163"/>
      <c r="AT124" s="158" t="s">
        <v>219</v>
      </c>
      <c r="AU124" s="158" t="s">
        <v>82</v>
      </c>
      <c r="AV124" s="13" t="s">
        <v>82</v>
      </c>
      <c r="AW124" s="13" t="s">
        <v>34</v>
      </c>
      <c r="AX124" s="13" t="s">
        <v>80</v>
      </c>
      <c r="AY124" s="158" t="s">
        <v>206</v>
      </c>
    </row>
    <row r="125" spans="2:65" s="1" customFormat="1" ht="16.5" customHeight="1" x14ac:dyDescent="0.2">
      <c r="B125" s="33"/>
      <c r="C125" s="132" t="s">
        <v>244</v>
      </c>
      <c r="D125" s="132" t="s">
        <v>208</v>
      </c>
      <c r="E125" s="133" t="s">
        <v>245</v>
      </c>
      <c r="F125" s="134" t="s">
        <v>246</v>
      </c>
      <c r="G125" s="135" t="s">
        <v>247</v>
      </c>
      <c r="H125" s="136">
        <v>11.525</v>
      </c>
      <c r="I125" s="137">
        <v>657</v>
      </c>
      <c r="J125" s="138">
        <f>ROUND(I125*H125,2)</f>
        <v>7571.93</v>
      </c>
      <c r="K125" s="134" t="s">
        <v>212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2.9399999999999999E-3</v>
      </c>
      <c r="R125" s="141">
        <f>Q125*H125</f>
        <v>3.3883499999999997E-2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82</v>
      </c>
      <c r="AY125" s="18" t="s">
        <v>206</v>
      </c>
      <c r="BE125" s="144">
        <f>IF(N125="základní",J125,0)</f>
        <v>7571.93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7571.93</v>
      </c>
      <c r="BL125" s="18" t="s">
        <v>213</v>
      </c>
      <c r="BM125" s="143" t="s">
        <v>248</v>
      </c>
    </row>
    <row r="126" spans="2:65" s="1" customFormat="1" x14ac:dyDescent="0.2">
      <c r="B126" s="33"/>
      <c r="D126" s="145" t="s">
        <v>215</v>
      </c>
      <c r="F126" s="146" t="s">
        <v>249</v>
      </c>
      <c r="I126" s="147"/>
      <c r="L126" s="33"/>
      <c r="M126" s="148"/>
      <c r="T126" s="54"/>
      <c r="AT126" s="18" t="s">
        <v>215</v>
      </c>
      <c r="AU126" s="18" t="s">
        <v>82</v>
      </c>
    </row>
    <row r="127" spans="2:65" s="13" customFormat="1" x14ac:dyDescent="0.2">
      <c r="B127" s="157"/>
      <c r="D127" s="149" t="s">
        <v>219</v>
      </c>
      <c r="E127" s="158" t="s">
        <v>21</v>
      </c>
      <c r="F127" s="159" t="s">
        <v>250</v>
      </c>
      <c r="H127" s="160">
        <v>11.525</v>
      </c>
      <c r="I127" s="161"/>
      <c r="L127" s="157"/>
      <c r="M127" s="162"/>
      <c r="T127" s="163"/>
      <c r="AT127" s="158" t="s">
        <v>219</v>
      </c>
      <c r="AU127" s="158" t="s">
        <v>82</v>
      </c>
      <c r="AV127" s="13" t="s">
        <v>82</v>
      </c>
      <c r="AW127" s="13" t="s">
        <v>34</v>
      </c>
      <c r="AX127" s="13" t="s">
        <v>80</v>
      </c>
      <c r="AY127" s="158" t="s">
        <v>206</v>
      </c>
    </row>
    <row r="128" spans="2:65" s="1" customFormat="1" ht="16.5" customHeight="1" x14ac:dyDescent="0.2">
      <c r="B128" s="33"/>
      <c r="C128" s="132" t="s">
        <v>213</v>
      </c>
      <c r="D128" s="132" t="s">
        <v>208</v>
      </c>
      <c r="E128" s="133" t="s">
        <v>251</v>
      </c>
      <c r="F128" s="134" t="s">
        <v>252</v>
      </c>
      <c r="G128" s="135" t="s">
        <v>247</v>
      </c>
      <c r="H128" s="136">
        <v>11.525</v>
      </c>
      <c r="I128" s="137">
        <v>137</v>
      </c>
      <c r="J128" s="138">
        <f>ROUND(I128*H128,2)</f>
        <v>1578.93</v>
      </c>
      <c r="K128" s="134" t="s">
        <v>212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213</v>
      </c>
      <c r="AT128" s="143" t="s">
        <v>208</v>
      </c>
      <c r="AU128" s="143" t="s">
        <v>82</v>
      </c>
      <c r="AY128" s="18" t="s">
        <v>206</v>
      </c>
      <c r="BE128" s="144">
        <f>IF(N128="základní",J128,0)</f>
        <v>1578.93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1578.93</v>
      </c>
      <c r="BL128" s="18" t="s">
        <v>213</v>
      </c>
      <c r="BM128" s="143" t="s">
        <v>253</v>
      </c>
    </row>
    <row r="129" spans="2:65" s="1" customFormat="1" x14ac:dyDescent="0.2">
      <c r="B129" s="33"/>
      <c r="D129" s="145" t="s">
        <v>215</v>
      </c>
      <c r="F129" s="146" t="s">
        <v>254</v>
      </c>
      <c r="I129" s="147"/>
      <c r="L129" s="33"/>
      <c r="M129" s="148"/>
      <c r="T129" s="54"/>
      <c r="AT129" s="18" t="s">
        <v>215</v>
      </c>
      <c r="AU129" s="18" t="s">
        <v>82</v>
      </c>
    </row>
    <row r="130" spans="2:65" s="13" customFormat="1" x14ac:dyDescent="0.2">
      <c r="B130" s="157"/>
      <c r="D130" s="149" t="s">
        <v>219</v>
      </c>
      <c r="E130" s="158" t="s">
        <v>21</v>
      </c>
      <c r="F130" s="159" t="s">
        <v>255</v>
      </c>
      <c r="H130" s="160">
        <v>11.525</v>
      </c>
      <c r="I130" s="161"/>
      <c r="L130" s="157"/>
      <c r="M130" s="162"/>
      <c r="T130" s="163"/>
      <c r="AT130" s="158" t="s">
        <v>219</v>
      </c>
      <c r="AU130" s="158" t="s">
        <v>82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65" s="12" customFormat="1" x14ac:dyDescent="0.2">
      <c r="B131" s="151"/>
      <c r="D131" s="149" t="s">
        <v>219</v>
      </c>
      <c r="E131" s="152" t="s">
        <v>21</v>
      </c>
      <c r="F131" s="153" t="s">
        <v>256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82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4" customFormat="1" x14ac:dyDescent="0.2">
      <c r="B132" s="164"/>
      <c r="D132" s="149" t="s">
        <v>219</v>
      </c>
      <c r="E132" s="165" t="s">
        <v>21</v>
      </c>
      <c r="F132" s="166" t="s">
        <v>236</v>
      </c>
      <c r="H132" s="167">
        <v>11.525</v>
      </c>
      <c r="I132" s="168"/>
      <c r="L132" s="164"/>
      <c r="M132" s="169"/>
      <c r="T132" s="170"/>
      <c r="AT132" s="165" t="s">
        <v>219</v>
      </c>
      <c r="AU132" s="165" t="s">
        <v>82</v>
      </c>
      <c r="AV132" s="14" t="s">
        <v>213</v>
      </c>
      <c r="AW132" s="14" t="s">
        <v>34</v>
      </c>
      <c r="AX132" s="14" t="s">
        <v>80</v>
      </c>
      <c r="AY132" s="165" t="s">
        <v>206</v>
      </c>
    </row>
    <row r="133" spans="2:65" s="1" customFormat="1" ht="16.5" customHeight="1" x14ac:dyDescent="0.2">
      <c r="B133" s="33"/>
      <c r="C133" s="132" t="s">
        <v>257</v>
      </c>
      <c r="D133" s="132" t="s">
        <v>208</v>
      </c>
      <c r="E133" s="133" t="s">
        <v>258</v>
      </c>
      <c r="F133" s="134" t="s">
        <v>259</v>
      </c>
      <c r="G133" s="135" t="s">
        <v>211</v>
      </c>
      <c r="H133" s="136">
        <v>5.7270000000000003</v>
      </c>
      <c r="I133" s="137">
        <v>3740</v>
      </c>
      <c r="J133" s="138">
        <f>ROUND(I133*H133,2)</f>
        <v>21418.98</v>
      </c>
      <c r="K133" s="134" t="s">
        <v>212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2.3010199999999998</v>
      </c>
      <c r="R133" s="141">
        <f>Q133*H133</f>
        <v>13.177941539999999</v>
      </c>
      <c r="S133" s="141">
        <v>0</v>
      </c>
      <c r="T133" s="142">
        <f>S133*H133</f>
        <v>0</v>
      </c>
      <c r="AR133" s="143" t="s">
        <v>213</v>
      </c>
      <c r="AT133" s="143" t="s">
        <v>208</v>
      </c>
      <c r="AU133" s="143" t="s">
        <v>82</v>
      </c>
      <c r="AY133" s="18" t="s">
        <v>206</v>
      </c>
      <c r="BE133" s="144">
        <f>IF(N133="základní",J133,0)</f>
        <v>21418.98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21418.98</v>
      </c>
      <c r="BL133" s="18" t="s">
        <v>213</v>
      </c>
      <c r="BM133" s="143" t="s">
        <v>260</v>
      </c>
    </row>
    <row r="134" spans="2:65" s="1" customFormat="1" x14ac:dyDescent="0.2">
      <c r="B134" s="33"/>
      <c r="D134" s="145" t="s">
        <v>215</v>
      </c>
      <c r="F134" s="146" t="s">
        <v>261</v>
      </c>
      <c r="I134" s="147"/>
      <c r="L134" s="33"/>
      <c r="M134" s="148"/>
      <c r="T134" s="54"/>
      <c r="AT134" s="18" t="s">
        <v>215</v>
      </c>
      <c r="AU134" s="18" t="s">
        <v>82</v>
      </c>
    </row>
    <row r="135" spans="2:65" s="12" customFormat="1" x14ac:dyDescent="0.2">
      <c r="B135" s="151"/>
      <c r="D135" s="149" t="s">
        <v>219</v>
      </c>
      <c r="E135" s="152" t="s">
        <v>21</v>
      </c>
      <c r="F135" s="153" t="s">
        <v>262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82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2" customFormat="1" x14ac:dyDescent="0.2">
      <c r="B136" s="151"/>
      <c r="D136" s="149" t="s">
        <v>219</v>
      </c>
      <c r="E136" s="152" t="s">
        <v>21</v>
      </c>
      <c r="F136" s="153" t="s">
        <v>223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82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 x14ac:dyDescent="0.2">
      <c r="B137" s="157"/>
      <c r="D137" s="149" t="s">
        <v>219</v>
      </c>
      <c r="E137" s="158" t="s">
        <v>21</v>
      </c>
      <c r="F137" s="159" t="s">
        <v>263</v>
      </c>
      <c r="H137" s="160">
        <v>0.48399999999999999</v>
      </c>
      <c r="I137" s="161"/>
      <c r="L137" s="157"/>
      <c r="M137" s="162"/>
      <c r="T137" s="163"/>
      <c r="AT137" s="158" t="s">
        <v>219</v>
      </c>
      <c r="AU137" s="158" t="s">
        <v>82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3" customFormat="1" x14ac:dyDescent="0.2">
      <c r="B138" s="157"/>
      <c r="D138" s="149" t="s">
        <v>219</v>
      </c>
      <c r="E138" s="158" t="s">
        <v>21</v>
      </c>
      <c r="F138" s="159" t="s">
        <v>264</v>
      </c>
      <c r="H138" s="160">
        <v>0.56299999999999994</v>
      </c>
      <c r="I138" s="161"/>
      <c r="L138" s="157"/>
      <c r="M138" s="162"/>
      <c r="T138" s="163"/>
      <c r="AT138" s="158" t="s">
        <v>219</v>
      </c>
      <c r="AU138" s="158" t="s">
        <v>82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3" customFormat="1" x14ac:dyDescent="0.2">
      <c r="B139" s="157"/>
      <c r="D139" s="149" t="s">
        <v>219</v>
      </c>
      <c r="E139" s="158" t="s">
        <v>21</v>
      </c>
      <c r="F139" s="159" t="s">
        <v>265</v>
      </c>
      <c r="H139" s="160">
        <v>1.53</v>
      </c>
      <c r="I139" s="161"/>
      <c r="L139" s="157"/>
      <c r="M139" s="162"/>
      <c r="T139" s="163"/>
      <c r="AT139" s="158" t="s">
        <v>219</v>
      </c>
      <c r="AU139" s="158" t="s">
        <v>82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2" customFormat="1" x14ac:dyDescent="0.2">
      <c r="B140" s="151"/>
      <c r="D140" s="149" t="s">
        <v>219</v>
      </c>
      <c r="E140" s="152" t="s">
        <v>21</v>
      </c>
      <c r="F140" s="153" t="s">
        <v>225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82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 x14ac:dyDescent="0.2">
      <c r="B141" s="157"/>
      <c r="D141" s="149" t="s">
        <v>219</v>
      </c>
      <c r="E141" s="158" t="s">
        <v>21</v>
      </c>
      <c r="F141" s="159" t="s">
        <v>266</v>
      </c>
      <c r="H141" s="160">
        <v>1.08</v>
      </c>
      <c r="I141" s="161"/>
      <c r="L141" s="157"/>
      <c r="M141" s="162"/>
      <c r="T141" s="163"/>
      <c r="AT141" s="158" t="s">
        <v>219</v>
      </c>
      <c r="AU141" s="158" t="s">
        <v>82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3" customFormat="1" x14ac:dyDescent="0.2">
      <c r="B142" s="157"/>
      <c r="D142" s="149" t="s">
        <v>219</v>
      </c>
      <c r="E142" s="158" t="s">
        <v>21</v>
      </c>
      <c r="F142" s="159" t="s">
        <v>267</v>
      </c>
      <c r="H142" s="160">
        <v>2.0699999999999998</v>
      </c>
      <c r="I142" s="161"/>
      <c r="L142" s="157"/>
      <c r="M142" s="162"/>
      <c r="T142" s="163"/>
      <c r="AT142" s="158" t="s">
        <v>219</v>
      </c>
      <c r="AU142" s="158" t="s">
        <v>82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 x14ac:dyDescent="0.2">
      <c r="B143" s="164"/>
      <c r="D143" s="149" t="s">
        <v>219</v>
      </c>
      <c r="E143" s="165" t="s">
        <v>21</v>
      </c>
      <c r="F143" s="166" t="s">
        <v>236</v>
      </c>
      <c r="H143" s="167">
        <v>5.7270000000000003</v>
      </c>
      <c r="I143" s="168"/>
      <c r="L143" s="164"/>
      <c r="M143" s="169"/>
      <c r="T143" s="170"/>
      <c r="AT143" s="165" t="s">
        <v>219</v>
      </c>
      <c r="AU143" s="165" t="s">
        <v>82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21.75" customHeight="1" x14ac:dyDescent="0.2">
      <c r="B144" s="33"/>
      <c r="C144" s="132" t="s">
        <v>268</v>
      </c>
      <c r="D144" s="132" t="s">
        <v>208</v>
      </c>
      <c r="E144" s="133" t="s">
        <v>269</v>
      </c>
      <c r="F144" s="134" t="s">
        <v>270</v>
      </c>
      <c r="G144" s="135" t="s">
        <v>211</v>
      </c>
      <c r="H144" s="136">
        <v>1.08</v>
      </c>
      <c r="I144" s="137">
        <v>4730</v>
      </c>
      <c r="J144" s="138">
        <f>ROUND(I144*H144,2)</f>
        <v>5108.3999999999996</v>
      </c>
      <c r="K144" s="134" t="s">
        <v>212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2.5018699999999998</v>
      </c>
      <c r="R144" s="141">
        <f>Q144*H144</f>
        <v>2.7020195999999999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82</v>
      </c>
      <c r="AY144" s="18" t="s">
        <v>206</v>
      </c>
      <c r="BE144" s="144">
        <f>IF(N144="základní",J144,0)</f>
        <v>5108.3999999999996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5108.3999999999996</v>
      </c>
      <c r="BL144" s="18" t="s">
        <v>213</v>
      </c>
      <c r="BM144" s="143" t="s">
        <v>271</v>
      </c>
    </row>
    <row r="145" spans="2:65" s="1" customFormat="1" x14ac:dyDescent="0.2">
      <c r="B145" s="33"/>
      <c r="D145" s="145" t="s">
        <v>215</v>
      </c>
      <c r="F145" s="146" t="s">
        <v>272</v>
      </c>
      <c r="I145" s="147"/>
      <c r="L145" s="33"/>
      <c r="M145" s="148"/>
      <c r="T145" s="54"/>
      <c r="AT145" s="18" t="s">
        <v>215</v>
      </c>
      <c r="AU145" s="18" t="s">
        <v>82</v>
      </c>
    </row>
    <row r="146" spans="2:65" s="1" customFormat="1" ht="19.5" x14ac:dyDescent="0.2">
      <c r="B146" s="33"/>
      <c r="D146" s="149" t="s">
        <v>217</v>
      </c>
      <c r="F146" s="150" t="s">
        <v>241</v>
      </c>
      <c r="I146" s="147"/>
      <c r="L146" s="33"/>
      <c r="M146" s="148"/>
      <c r="T146" s="54"/>
      <c r="AT146" s="18" t="s">
        <v>217</v>
      </c>
      <c r="AU146" s="18" t="s">
        <v>82</v>
      </c>
    </row>
    <row r="147" spans="2:65" s="12" customFormat="1" x14ac:dyDescent="0.2">
      <c r="B147" s="151"/>
      <c r="D147" s="149" t="s">
        <v>219</v>
      </c>
      <c r="E147" s="152" t="s">
        <v>21</v>
      </c>
      <c r="F147" s="153" t="s">
        <v>273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82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 x14ac:dyDescent="0.2">
      <c r="B148" s="157"/>
      <c r="D148" s="149" t="s">
        <v>219</v>
      </c>
      <c r="E148" s="158" t="s">
        <v>21</v>
      </c>
      <c r="F148" s="159" t="s">
        <v>274</v>
      </c>
      <c r="H148" s="160">
        <v>1.08</v>
      </c>
      <c r="I148" s="161"/>
      <c r="L148" s="157"/>
      <c r="M148" s="162"/>
      <c r="T148" s="163"/>
      <c r="AT148" s="158" t="s">
        <v>219</v>
      </c>
      <c r="AU148" s="158" t="s">
        <v>82</v>
      </c>
      <c r="AV148" s="13" t="s">
        <v>82</v>
      </c>
      <c r="AW148" s="13" t="s">
        <v>34</v>
      </c>
      <c r="AX148" s="13" t="s">
        <v>80</v>
      </c>
      <c r="AY148" s="158" t="s">
        <v>206</v>
      </c>
    </row>
    <row r="149" spans="2:65" s="1" customFormat="1" ht="16.5" customHeight="1" x14ac:dyDescent="0.2">
      <c r="B149" s="33"/>
      <c r="C149" s="132" t="s">
        <v>275</v>
      </c>
      <c r="D149" s="132" t="s">
        <v>208</v>
      </c>
      <c r="E149" s="133" t="s">
        <v>276</v>
      </c>
      <c r="F149" s="134" t="s">
        <v>277</v>
      </c>
      <c r="G149" s="135" t="s">
        <v>247</v>
      </c>
      <c r="H149" s="136">
        <v>52.35</v>
      </c>
      <c r="I149" s="137">
        <v>401</v>
      </c>
      <c r="J149" s="138">
        <f>ROUND(I149*H149,2)</f>
        <v>20992.35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2.6900000000000001E-3</v>
      </c>
      <c r="R149" s="141">
        <f>Q149*H149</f>
        <v>0.14082150000000002</v>
      </c>
      <c r="S149" s="141">
        <v>0</v>
      </c>
      <c r="T149" s="142">
        <f>S149*H149</f>
        <v>0</v>
      </c>
      <c r="AR149" s="143" t="s">
        <v>213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20992.35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20992.35</v>
      </c>
      <c r="BL149" s="18" t="s">
        <v>213</v>
      </c>
      <c r="BM149" s="143" t="s">
        <v>278</v>
      </c>
    </row>
    <row r="150" spans="2:65" s="1" customFormat="1" x14ac:dyDescent="0.2">
      <c r="B150" s="33"/>
      <c r="D150" s="145" t="s">
        <v>215</v>
      </c>
      <c r="F150" s="146" t="s">
        <v>279</v>
      </c>
      <c r="I150" s="147"/>
      <c r="L150" s="33"/>
      <c r="M150" s="148"/>
      <c r="T150" s="54"/>
      <c r="AT150" s="18" t="s">
        <v>215</v>
      </c>
      <c r="AU150" s="18" t="s">
        <v>82</v>
      </c>
    </row>
    <row r="151" spans="2:65" s="12" customFormat="1" x14ac:dyDescent="0.2">
      <c r="B151" s="151"/>
      <c r="D151" s="149" t="s">
        <v>219</v>
      </c>
      <c r="E151" s="152" t="s">
        <v>21</v>
      </c>
      <c r="F151" s="153" t="s">
        <v>280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82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2" customFormat="1" x14ac:dyDescent="0.2">
      <c r="B152" s="151"/>
      <c r="D152" s="149" t="s">
        <v>219</v>
      </c>
      <c r="E152" s="152" t="s">
        <v>21</v>
      </c>
      <c r="F152" s="153" t="s">
        <v>223</v>
      </c>
      <c r="H152" s="152" t="s">
        <v>21</v>
      </c>
      <c r="I152" s="154"/>
      <c r="L152" s="151"/>
      <c r="M152" s="155"/>
      <c r="T152" s="156"/>
      <c r="AT152" s="152" t="s">
        <v>219</v>
      </c>
      <c r="AU152" s="152" t="s">
        <v>82</v>
      </c>
      <c r="AV152" s="12" t="s">
        <v>80</v>
      </c>
      <c r="AW152" s="12" t="s">
        <v>34</v>
      </c>
      <c r="AX152" s="12" t="s">
        <v>73</v>
      </c>
      <c r="AY152" s="152" t="s">
        <v>206</v>
      </c>
    </row>
    <row r="153" spans="2:65" s="13" customFormat="1" x14ac:dyDescent="0.2">
      <c r="B153" s="157"/>
      <c r="D153" s="149" t="s">
        <v>219</v>
      </c>
      <c r="E153" s="158" t="s">
        <v>21</v>
      </c>
      <c r="F153" s="159" t="s">
        <v>281</v>
      </c>
      <c r="H153" s="160">
        <v>3.87</v>
      </c>
      <c r="I153" s="161"/>
      <c r="L153" s="157"/>
      <c r="M153" s="162"/>
      <c r="T153" s="163"/>
      <c r="AT153" s="158" t="s">
        <v>219</v>
      </c>
      <c r="AU153" s="158" t="s">
        <v>82</v>
      </c>
      <c r="AV153" s="13" t="s">
        <v>82</v>
      </c>
      <c r="AW153" s="13" t="s">
        <v>34</v>
      </c>
      <c r="AX153" s="13" t="s">
        <v>73</v>
      </c>
      <c r="AY153" s="158" t="s">
        <v>206</v>
      </c>
    </row>
    <row r="154" spans="2:65" s="13" customFormat="1" x14ac:dyDescent="0.2">
      <c r="B154" s="157"/>
      <c r="D154" s="149" t="s">
        <v>219</v>
      </c>
      <c r="E154" s="158" t="s">
        <v>21</v>
      </c>
      <c r="F154" s="159" t="s">
        <v>282</v>
      </c>
      <c r="H154" s="160">
        <v>4.5</v>
      </c>
      <c r="I154" s="161"/>
      <c r="L154" s="157"/>
      <c r="M154" s="162"/>
      <c r="T154" s="163"/>
      <c r="AT154" s="158" t="s">
        <v>219</v>
      </c>
      <c r="AU154" s="158" t="s">
        <v>82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3" customFormat="1" x14ac:dyDescent="0.2">
      <c r="B155" s="157"/>
      <c r="D155" s="149" t="s">
        <v>219</v>
      </c>
      <c r="E155" s="158" t="s">
        <v>21</v>
      </c>
      <c r="F155" s="159" t="s">
        <v>283</v>
      </c>
      <c r="H155" s="160">
        <v>12.24</v>
      </c>
      <c r="I155" s="161"/>
      <c r="L155" s="157"/>
      <c r="M155" s="162"/>
      <c r="T155" s="163"/>
      <c r="AT155" s="158" t="s">
        <v>219</v>
      </c>
      <c r="AU155" s="158" t="s">
        <v>82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2" customFormat="1" x14ac:dyDescent="0.2">
      <c r="B156" s="151"/>
      <c r="D156" s="149" t="s">
        <v>219</v>
      </c>
      <c r="E156" s="152" t="s">
        <v>21</v>
      </c>
      <c r="F156" s="153" t="s">
        <v>225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82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 x14ac:dyDescent="0.2">
      <c r="B157" s="157"/>
      <c r="D157" s="149" t="s">
        <v>219</v>
      </c>
      <c r="E157" s="158" t="s">
        <v>21</v>
      </c>
      <c r="F157" s="159" t="s">
        <v>284</v>
      </c>
      <c r="H157" s="160">
        <v>7.92</v>
      </c>
      <c r="I157" s="161"/>
      <c r="L157" s="157"/>
      <c r="M157" s="162"/>
      <c r="T157" s="163"/>
      <c r="AT157" s="158" t="s">
        <v>219</v>
      </c>
      <c r="AU157" s="158" t="s">
        <v>82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3" customFormat="1" x14ac:dyDescent="0.2">
      <c r="B158" s="157"/>
      <c r="D158" s="149" t="s">
        <v>219</v>
      </c>
      <c r="E158" s="158" t="s">
        <v>21</v>
      </c>
      <c r="F158" s="159" t="s">
        <v>285</v>
      </c>
      <c r="H158" s="160">
        <v>15.18</v>
      </c>
      <c r="I158" s="161"/>
      <c r="L158" s="157"/>
      <c r="M158" s="162"/>
      <c r="T158" s="163"/>
      <c r="AT158" s="158" t="s">
        <v>219</v>
      </c>
      <c r="AU158" s="158" t="s">
        <v>82</v>
      </c>
      <c r="AV158" s="13" t="s">
        <v>82</v>
      </c>
      <c r="AW158" s="13" t="s">
        <v>34</v>
      </c>
      <c r="AX158" s="13" t="s">
        <v>73</v>
      </c>
      <c r="AY158" s="158" t="s">
        <v>206</v>
      </c>
    </row>
    <row r="159" spans="2:65" s="15" customFormat="1" x14ac:dyDescent="0.2">
      <c r="B159" s="171"/>
      <c r="D159" s="149" t="s">
        <v>219</v>
      </c>
      <c r="E159" s="172" t="s">
        <v>21</v>
      </c>
      <c r="F159" s="173" t="s">
        <v>286</v>
      </c>
      <c r="H159" s="174">
        <v>43.71</v>
      </c>
      <c r="I159" s="175"/>
      <c r="L159" s="171"/>
      <c r="M159" s="176"/>
      <c r="T159" s="177"/>
      <c r="AT159" s="172" t="s">
        <v>219</v>
      </c>
      <c r="AU159" s="172" t="s">
        <v>82</v>
      </c>
      <c r="AV159" s="15" t="s">
        <v>244</v>
      </c>
      <c r="AW159" s="15" t="s">
        <v>34</v>
      </c>
      <c r="AX159" s="15" t="s">
        <v>73</v>
      </c>
      <c r="AY159" s="172" t="s">
        <v>206</v>
      </c>
    </row>
    <row r="160" spans="2:65" s="12" customFormat="1" x14ac:dyDescent="0.2">
      <c r="B160" s="151"/>
      <c r="D160" s="149" t="s">
        <v>219</v>
      </c>
      <c r="E160" s="152" t="s">
        <v>21</v>
      </c>
      <c r="F160" s="153" t="s">
        <v>287</v>
      </c>
      <c r="H160" s="152" t="s">
        <v>21</v>
      </c>
      <c r="I160" s="154"/>
      <c r="L160" s="151"/>
      <c r="M160" s="155"/>
      <c r="T160" s="156"/>
      <c r="AT160" s="152" t="s">
        <v>219</v>
      </c>
      <c r="AU160" s="152" t="s">
        <v>82</v>
      </c>
      <c r="AV160" s="12" t="s">
        <v>80</v>
      </c>
      <c r="AW160" s="12" t="s">
        <v>34</v>
      </c>
      <c r="AX160" s="12" t="s">
        <v>73</v>
      </c>
      <c r="AY160" s="152" t="s">
        <v>206</v>
      </c>
    </row>
    <row r="161" spans="2:65" s="12" customFormat="1" x14ac:dyDescent="0.2">
      <c r="B161" s="151"/>
      <c r="D161" s="149" t="s">
        <v>219</v>
      </c>
      <c r="E161" s="152" t="s">
        <v>21</v>
      </c>
      <c r="F161" s="153" t="s">
        <v>223</v>
      </c>
      <c r="H161" s="152" t="s">
        <v>21</v>
      </c>
      <c r="I161" s="154"/>
      <c r="L161" s="151"/>
      <c r="M161" s="155"/>
      <c r="T161" s="156"/>
      <c r="AT161" s="152" t="s">
        <v>219</v>
      </c>
      <c r="AU161" s="152" t="s">
        <v>82</v>
      </c>
      <c r="AV161" s="12" t="s">
        <v>80</v>
      </c>
      <c r="AW161" s="12" t="s">
        <v>34</v>
      </c>
      <c r="AX161" s="12" t="s">
        <v>73</v>
      </c>
      <c r="AY161" s="152" t="s">
        <v>206</v>
      </c>
    </row>
    <row r="162" spans="2:65" s="13" customFormat="1" x14ac:dyDescent="0.2">
      <c r="B162" s="157"/>
      <c r="D162" s="149" t="s">
        <v>219</v>
      </c>
      <c r="E162" s="158" t="s">
        <v>21</v>
      </c>
      <c r="F162" s="159" t="s">
        <v>288</v>
      </c>
      <c r="H162" s="160">
        <v>8.64</v>
      </c>
      <c r="I162" s="161"/>
      <c r="L162" s="157"/>
      <c r="M162" s="162"/>
      <c r="T162" s="163"/>
      <c r="AT162" s="158" t="s">
        <v>219</v>
      </c>
      <c r="AU162" s="158" t="s">
        <v>82</v>
      </c>
      <c r="AV162" s="13" t="s">
        <v>82</v>
      </c>
      <c r="AW162" s="13" t="s">
        <v>34</v>
      </c>
      <c r="AX162" s="13" t="s">
        <v>73</v>
      </c>
      <c r="AY162" s="158" t="s">
        <v>206</v>
      </c>
    </row>
    <row r="163" spans="2:65" s="14" customFormat="1" x14ac:dyDescent="0.2">
      <c r="B163" s="164"/>
      <c r="D163" s="149" t="s">
        <v>219</v>
      </c>
      <c r="E163" s="165" t="s">
        <v>21</v>
      </c>
      <c r="F163" s="166" t="s">
        <v>236</v>
      </c>
      <c r="H163" s="167">
        <v>52.35</v>
      </c>
      <c r="I163" s="168"/>
      <c r="L163" s="164"/>
      <c r="M163" s="169"/>
      <c r="T163" s="170"/>
      <c r="AT163" s="165" t="s">
        <v>219</v>
      </c>
      <c r="AU163" s="165" t="s">
        <v>82</v>
      </c>
      <c r="AV163" s="14" t="s">
        <v>213</v>
      </c>
      <c r="AW163" s="14" t="s">
        <v>34</v>
      </c>
      <c r="AX163" s="14" t="s">
        <v>80</v>
      </c>
      <c r="AY163" s="165" t="s">
        <v>206</v>
      </c>
    </row>
    <row r="164" spans="2:65" s="1" customFormat="1" ht="16.5" customHeight="1" x14ac:dyDescent="0.2">
      <c r="B164" s="33"/>
      <c r="C164" s="132" t="s">
        <v>289</v>
      </c>
      <c r="D164" s="132" t="s">
        <v>208</v>
      </c>
      <c r="E164" s="133" t="s">
        <v>290</v>
      </c>
      <c r="F164" s="134" t="s">
        <v>291</v>
      </c>
      <c r="G164" s="135" t="s">
        <v>247</v>
      </c>
      <c r="H164" s="136">
        <v>52.35</v>
      </c>
      <c r="I164" s="137">
        <v>77.5</v>
      </c>
      <c r="J164" s="138">
        <f>ROUND(I164*H164,2)</f>
        <v>4057.13</v>
      </c>
      <c r="K164" s="134" t="s">
        <v>212</v>
      </c>
      <c r="L164" s="33"/>
      <c r="M164" s="139" t="s">
        <v>21</v>
      </c>
      <c r="N164" s="140" t="s">
        <v>44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213</v>
      </c>
      <c r="AT164" s="143" t="s">
        <v>208</v>
      </c>
      <c r="AU164" s="143" t="s">
        <v>82</v>
      </c>
      <c r="AY164" s="18" t="s">
        <v>206</v>
      </c>
      <c r="BE164" s="144">
        <f>IF(N164="základní",J164,0)</f>
        <v>4057.13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80</v>
      </c>
      <c r="BK164" s="144">
        <f>ROUND(I164*H164,2)</f>
        <v>4057.13</v>
      </c>
      <c r="BL164" s="18" t="s">
        <v>213</v>
      </c>
      <c r="BM164" s="143" t="s">
        <v>292</v>
      </c>
    </row>
    <row r="165" spans="2:65" s="1" customFormat="1" x14ac:dyDescent="0.2">
      <c r="B165" s="33"/>
      <c r="D165" s="145" t="s">
        <v>215</v>
      </c>
      <c r="F165" s="146" t="s">
        <v>293</v>
      </c>
      <c r="I165" s="147"/>
      <c r="L165" s="33"/>
      <c r="M165" s="148"/>
      <c r="T165" s="54"/>
      <c r="AT165" s="18" t="s">
        <v>215</v>
      </c>
      <c r="AU165" s="18" t="s">
        <v>82</v>
      </c>
    </row>
    <row r="166" spans="2:65" s="13" customFormat="1" x14ac:dyDescent="0.2">
      <c r="B166" s="157"/>
      <c r="D166" s="149" t="s">
        <v>219</v>
      </c>
      <c r="E166" s="158" t="s">
        <v>21</v>
      </c>
      <c r="F166" s="159" t="s">
        <v>294</v>
      </c>
      <c r="H166" s="160">
        <v>52.35</v>
      </c>
      <c r="I166" s="161"/>
      <c r="L166" s="157"/>
      <c r="M166" s="162"/>
      <c r="T166" s="163"/>
      <c r="AT166" s="158" t="s">
        <v>219</v>
      </c>
      <c r="AU166" s="158" t="s">
        <v>82</v>
      </c>
      <c r="AV166" s="13" t="s">
        <v>82</v>
      </c>
      <c r="AW166" s="13" t="s">
        <v>34</v>
      </c>
      <c r="AX166" s="13" t="s">
        <v>73</v>
      </c>
      <c r="AY166" s="158" t="s">
        <v>206</v>
      </c>
    </row>
    <row r="167" spans="2:65" s="12" customFormat="1" x14ac:dyDescent="0.2">
      <c r="B167" s="151"/>
      <c r="D167" s="149" t="s">
        <v>219</v>
      </c>
      <c r="E167" s="152" t="s">
        <v>21</v>
      </c>
      <c r="F167" s="153" t="s">
        <v>256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82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4" customFormat="1" x14ac:dyDescent="0.2">
      <c r="B168" s="164"/>
      <c r="D168" s="149" t="s">
        <v>219</v>
      </c>
      <c r="E168" s="165" t="s">
        <v>21</v>
      </c>
      <c r="F168" s="166" t="s">
        <v>236</v>
      </c>
      <c r="H168" s="167">
        <v>52.35</v>
      </c>
      <c r="I168" s="168"/>
      <c r="L168" s="164"/>
      <c r="M168" s="169"/>
      <c r="T168" s="170"/>
      <c r="AT168" s="165" t="s">
        <v>219</v>
      </c>
      <c r="AU168" s="165" t="s">
        <v>82</v>
      </c>
      <c r="AV168" s="14" t="s">
        <v>213</v>
      </c>
      <c r="AW168" s="14" t="s">
        <v>34</v>
      </c>
      <c r="AX168" s="14" t="s">
        <v>80</v>
      </c>
      <c r="AY168" s="165" t="s">
        <v>206</v>
      </c>
    </row>
    <row r="169" spans="2:65" s="1" customFormat="1" ht="16.5" customHeight="1" x14ac:dyDescent="0.2">
      <c r="B169" s="33"/>
      <c r="C169" s="132" t="s">
        <v>295</v>
      </c>
      <c r="D169" s="132" t="s">
        <v>208</v>
      </c>
      <c r="E169" s="133" t="s">
        <v>296</v>
      </c>
      <c r="F169" s="134" t="s">
        <v>297</v>
      </c>
      <c r="G169" s="135" t="s">
        <v>211</v>
      </c>
      <c r="H169" s="136">
        <v>12.199</v>
      </c>
      <c r="I169" s="137">
        <v>4820</v>
      </c>
      <c r="J169" s="138">
        <f>ROUND(I169*H169,2)</f>
        <v>58799.18</v>
      </c>
      <c r="K169" s="134" t="s">
        <v>212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2.5018699999999998</v>
      </c>
      <c r="R169" s="141">
        <f>Q169*H169</f>
        <v>30.520312129999997</v>
      </c>
      <c r="S169" s="141">
        <v>0</v>
      </c>
      <c r="T169" s="142">
        <f>S169*H169</f>
        <v>0</v>
      </c>
      <c r="AR169" s="143" t="s">
        <v>213</v>
      </c>
      <c r="AT169" s="143" t="s">
        <v>208</v>
      </c>
      <c r="AU169" s="143" t="s">
        <v>82</v>
      </c>
      <c r="AY169" s="18" t="s">
        <v>206</v>
      </c>
      <c r="BE169" s="144">
        <f>IF(N169="základní",J169,0)</f>
        <v>58799.18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58799.18</v>
      </c>
      <c r="BL169" s="18" t="s">
        <v>213</v>
      </c>
      <c r="BM169" s="143" t="s">
        <v>298</v>
      </c>
    </row>
    <row r="170" spans="2:65" s="1" customFormat="1" x14ac:dyDescent="0.2">
      <c r="B170" s="33"/>
      <c r="D170" s="145" t="s">
        <v>215</v>
      </c>
      <c r="F170" s="146" t="s">
        <v>299</v>
      </c>
      <c r="I170" s="147"/>
      <c r="L170" s="33"/>
      <c r="M170" s="148"/>
      <c r="T170" s="54"/>
      <c r="AT170" s="18" t="s">
        <v>215</v>
      </c>
      <c r="AU170" s="18" t="s">
        <v>82</v>
      </c>
    </row>
    <row r="171" spans="2:65" s="1" customFormat="1" ht="19.5" x14ac:dyDescent="0.2">
      <c r="B171" s="33"/>
      <c r="D171" s="149" t="s">
        <v>217</v>
      </c>
      <c r="F171" s="150" t="s">
        <v>241</v>
      </c>
      <c r="I171" s="147"/>
      <c r="L171" s="33"/>
      <c r="M171" s="148"/>
      <c r="T171" s="54"/>
      <c r="AT171" s="18" t="s">
        <v>217</v>
      </c>
      <c r="AU171" s="18" t="s">
        <v>82</v>
      </c>
    </row>
    <row r="172" spans="2:65" s="13" customFormat="1" x14ac:dyDescent="0.2">
      <c r="B172" s="157"/>
      <c r="D172" s="149" t="s">
        <v>219</v>
      </c>
      <c r="E172" s="158" t="s">
        <v>21</v>
      </c>
      <c r="F172" s="159" t="s">
        <v>300</v>
      </c>
      <c r="H172" s="160">
        <v>1.1140000000000001</v>
      </c>
      <c r="I172" s="161"/>
      <c r="L172" s="157"/>
      <c r="M172" s="162"/>
      <c r="T172" s="163"/>
      <c r="AT172" s="158" t="s">
        <v>219</v>
      </c>
      <c r="AU172" s="158" t="s">
        <v>82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3" customFormat="1" x14ac:dyDescent="0.2">
      <c r="B173" s="157"/>
      <c r="D173" s="149" t="s">
        <v>219</v>
      </c>
      <c r="E173" s="158" t="s">
        <v>21</v>
      </c>
      <c r="F173" s="159" t="s">
        <v>301</v>
      </c>
      <c r="H173" s="160">
        <v>5.774</v>
      </c>
      <c r="I173" s="161"/>
      <c r="L173" s="157"/>
      <c r="M173" s="162"/>
      <c r="T173" s="163"/>
      <c r="AT173" s="158" t="s">
        <v>219</v>
      </c>
      <c r="AU173" s="158" t="s">
        <v>82</v>
      </c>
      <c r="AV173" s="13" t="s">
        <v>82</v>
      </c>
      <c r="AW173" s="13" t="s">
        <v>34</v>
      </c>
      <c r="AX173" s="13" t="s">
        <v>73</v>
      </c>
      <c r="AY173" s="158" t="s">
        <v>206</v>
      </c>
    </row>
    <row r="174" spans="2:65" s="13" customFormat="1" x14ac:dyDescent="0.2">
      <c r="B174" s="157"/>
      <c r="D174" s="149" t="s">
        <v>219</v>
      </c>
      <c r="E174" s="158" t="s">
        <v>21</v>
      </c>
      <c r="F174" s="159" t="s">
        <v>302</v>
      </c>
      <c r="H174" s="160">
        <v>4.1879999999999997</v>
      </c>
      <c r="I174" s="161"/>
      <c r="L174" s="157"/>
      <c r="M174" s="162"/>
      <c r="T174" s="163"/>
      <c r="AT174" s="158" t="s">
        <v>219</v>
      </c>
      <c r="AU174" s="158" t="s">
        <v>82</v>
      </c>
      <c r="AV174" s="13" t="s">
        <v>82</v>
      </c>
      <c r="AW174" s="13" t="s">
        <v>34</v>
      </c>
      <c r="AX174" s="13" t="s">
        <v>73</v>
      </c>
      <c r="AY174" s="158" t="s">
        <v>206</v>
      </c>
    </row>
    <row r="175" spans="2:65" s="13" customFormat="1" x14ac:dyDescent="0.2">
      <c r="B175" s="157"/>
      <c r="D175" s="149" t="s">
        <v>219</v>
      </c>
      <c r="E175" s="158" t="s">
        <v>21</v>
      </c>
      <c r="F175" s="159" t="s">
        <v>303</v>
      </c>
      <c r="H175" s="160">
        <v>1.123</v>
      </c>
      <c r="I175" s="161"/>
      <c r="L175" s="157"/>
      <c r="M175" s="162"/>
      <c r="T175" s="163"/>
      <c r="AT175" s="158" t="s">
        <v>219</v>
      </c>
      <c r="AU175" s="158" t="s">
        <v>82</v>
      </c>
      <c r="AV175" s="13" t="s">
        <v>82</v>
      </c>
      <c r="AW175" s="13" t="s">
        <v>34</v>
      </c>
      <c r="AX175" s="13" t="s">
        <v>73</v>
      </c>
      <c r="AY175" s="158" t="s">
        <v>206</v>
      </c>
    </row>
    <row r="176" spans="2:65" s="14" customFormat="1" x14ac:dyDescent="0.2">
      <c r="B176" s="164"/>
      <c r="D176" s="149" t="s">
        <v>219</v>
      </c>
      <c r="E176" s="165" t="s">
        <v>21</v>
      </c>
      <c r="F176" s="166" t="s">
        <v>236</v>
      </c>
      <c r="H176" s="167">
        <v>12.199</v>
      </c>
      <c r="I176" s="168"/>
      <c r="L176" s="164"/>
      <c r="M176" s="169"/>
      <c r="T176" s="170"/>
      <c r="AT176" s="165" t="s">
        <v>219</v>
      </c>
      <c r="AU176" s="165" t="s">
        <v>82</v>
      </c>
      <c r="AV176" s="14" t="s">
        <v>213</v>
      </c>
      <c r="AW176" s="14" t="s">
        <v>34</v>
      </c>
      <c r="AX176" s="14" t="s">
        <v>80</v>
      </c>
      <c r="AY176" s="165" t="s">
        <v>206</v>
      </c>
    </row>
    <row r="177" spans="2:65" s="1" customFormat="1" ht="16.5" customHeight="1" x14ac:dyDescent="0.2">
      <c r="B177" s="33"/>
      <c r="C177" s="132" t="s">
        <v>304</v>
      </c>
      <c r="D177" s="132" t="s">
        <v>208</v>
      </c>
      <c r="E177" s="133" t="s">
        <v>305</v>
      </c>
      <c r="F177" s="134" t="s">
        <v>306</v>
      </c>
      <c r="G177" s="135" t="s">
        <v>247</v>
      </c>
      <c r="H177" s="136">
        <v>97.584000000000003</v>
      </c>
      <c r="I177" s="137">
        <v>558</v>
      </c>
      <c r="J177" s="138">
        <f>ROUND(I177*H177,2)</f>
        <v>54451.87</v>
      </c>
      <c r="K177" s="134" t="s">
        <v>212</v>
      </c>
      <c r="L177" s="33"/>
      <c r="M177" s="139" t="s">
        <v>21</v>
      </c>
      <c r="N177" s="140" t="s">
        <v>44</v>
      </c>
      <c r="P177" s="141">
        <f>O177*H177</f>
        <v>0</v>
      </c>
      <c r="Q177" s="141">
        <v>2.7499999999999998E-3</v>
      </c>
      <c r="R177" s="141">
        <f>Q177*H177</f>
        <v>0.26835599999999998</v>
      </c>
      <c r="S177" s="141">
        <v>0</v>
      </c>
      <c r="T177" s="142">
        <f>S177*H177</f>
        <v>0</v>
      </c>
      <c r="AR177" s="143" t="s">
        <v>213</v>
      </c>
      <c r="AT177" s="143" t="s">
        <v>208</v>
      </c>
      <c r="AU177" s="143" t="s">
        <v>82</v>
      </c>
      <c r="AY177" s="18" t="s">
        <v>206</v>
      </c>
      <c r="BE177" s="144">
        <f>IF(N177="základní",J177,0)</f>
        <v>54451.87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80</v>
      </c>
      <c r="BK177" s="144">
        <f>ROUND(I177*H177,2)</f>
        <v>54451.87</v>
      </c>
      <c r="BL177" s="18" t="s">
        <v>213</v>
      </c>
      <c r="BM177" s="143" t="s">
        <v>307</v>
      </c>
    </row>
    <row r="178" spans="2:65" s="1" customFormat="1" x14ac:dyDescent="0.2">
      <c r="B178" s="33"/>
      <c r="D178" s="145" t="s">
        <v>215</v>
      </c>
      <c r="F178" s="146" t="s">
        <v>308</v>
      </c>
      <c r="I178" s="147"/>
      <c r="L178" s="33"/>
      <c r="M178" s="148"/>
      <c r="T178" s="54"/>
      <c r="AT178" s="18" t="s">
        <v>215</v>
      </c>
      <c r="AU178" s="18" t="s">
        <v>82</v>
      </c>
    </row>
    <row r="179" spans="2:65" s="13" customFormat="1" x14ac:dyDescent="0.2">
      <c r="B179" s="157"/>
      <c r="D179" s="149" t="s">
        <v>219</v>
      </c>
      <c r="E179" s="158" t="s">
        <v>21</v>
      </c>
      <c r="F179" s="159" t="s">
        <v>309</v>
      </c>
      <c r="H179" s="160">
        <v>8.9149999999999991</v>
      </c>
      <c r="I179" s="161"/>
      <c r="L179" s="157"/>
      <c r="M179" s="162"/>
      <c r="T179" s="163"/>
      <c r="AT179" s="158" t="s">
        <v>219</v>
      </c>
      <c r="AU179" s="158" t="s">
        <v>82</v>
      </c>
      <c r="AV179" s="13" t="s">
        <v>82</v>
      </c>
      <c r="AW179" s="13" t="s">
        <v>34</v>
      </c>
      <c r="AX179" s="13" t="s">
        <v>73</v>
      </c>
      <c r="AY179" s="158" t="s">
        <v>206</v>
      </c>
    </row>
    <row r="180" spans="2:65" s="13" customFormat="1" x14ac:dyDescent="0.2">
      <c r="B180" s="157"/>
      <c r="D180" s="149" t="s">
        <v>219</v>
      </c>
      <c r="E180" s="158" t="s">
        <v>21</v>
      </c>
      <c r="F180" s="159" t="s">
        <v>310</v>
      </c>
      <c r="H180" s="160">
        <v>46.189</v>
      </c>
      <c r="I180" s="161"/>
      <c r="L180" s="157"/>
      <c r="M180" s="162"/>
      <c r="T180" s="163"/>
      <c r="AT180" s="158" t="s">
        <v>219</v>
      </c>
      <c r="AU180" s="158" t="s">
        <v>82</v>
      </c>
      <c r="AV180" s="13" t="s">
        <v>82</v>
      </c>
      <c r="AW180" s="13" t="s">
        <v>34</v>
      </c>
      <c r="AX180" s="13" t="s">
        <v>73</v>
      </c>
      <c r="AY180" s="158" t="s">
        <v>206</v>
      </c>
    </row>
    <row r="181" spans="2:65" s="13" customFormat="1" x14ac:dyDescent="0.2">
      <c r="B181" s="157"/>
      <c r="D181" s="149" t="s">
        <v>219</v>
      </c>
      <c r="E181" s="158" t="s">
        <v>21</v>
      </c>
      <c r="F181" s="159" t="s">
        <v>311</v>
      </c>
      <c r="H181" s="160">
        <v>33.5</v>
      </c>
      <c r="I181" s="161"/>
      <c r="L181" s="157"/>
      <c r="M181" s="162"/>
      <c r="T181" s="163"/>
      <c r="AT181" s="158" t="s">
        <v>219</v>
      </c>
      <c r="AU181" s="158" t="s">
        <v>82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3" customFormat="1" x14ac:dyDescent="0.2">
      <c r="B182" s="157"/>
      <c r="D182" s="149" t="s">
        <v>219</v>
      </c>
      <c r="E182" s="158" t="s">
        <v>21</v>
      </c>
      <c r="F182" s="159" t="s">
        <v>312</v>
      </c>
      <c r="H182" s="160">
        <v>8.98</v>
      </c>
      <c r="I182" s="161"/>
      <c r="L182" s="157"/>
      <c r="M182" s="162"/>
      <c r="T182" s="163"/>
      <c r="AT182" s="158" t="s">
        <v>219</v>
      </c>
      <c r="AU182" s="158" t="s">
        <v>82</v>
      </c>
      <c r="AV182" s="13" t="s">
        <v>82</v>
      </c>
      <c r="AW182" s="13" t="s">
        <v>34</v>
      </c>
      <c r="AX182" s="13" t="s">
        <v>73</v>
      </c>
      <c r="AY182" s="158" t="s">
        <v>206</v>
      </c>
    </row>
    <row r="183" spans="2:65" s="14" customFormat="1" x14ac:dyDescent="0.2">
      <c r="B183" s="164"/>
      <c r="D183" s="149" t="s">
        <v>219</v>
      </c>
      <c r="E183" s="165" t="s">
        <v>21</v>
      </c>
      <c r="F183" s="166" t="s">
        <v>236</v>
      </c>
      <c r="H183" s="167">
        <v>97.584000000000003</v>
      </c>
      <c r="I183" s="168"/>
      <c r="L183" s="164"/>
      <c r="M183" s="169"/>
      <c r="T183" s="170"/>
      <c r="AT183" s="165" t="s">
        <v>219</v>
      </c>
      <c r="AU183" s="165" t="s">
        <v>82</v>
      </c>
      <c r="AV183" s="14" t="s">
        <v>213</v>
      </c>
      <c r="AW183" s="14" t="s">
        <v>34</v>
      </c>
      <c r="AX183" s="14" t="s">
        <v>80</v>
      </c>
      <c r="AY183" s="165" t="s">
        <v>206</v>
      </c>
    </row>
    <row r="184" spans="2:65" s="1" customFormat="1" ht="16.5" customHeight="1" x14ac:dyDescent="0.2">
      <c r="B184" s="33"/>
      <c r="C184" s="132" t="s">
        <v>313</v>
      </c>
      <c r="D184" s="132" t="s">
        <v>208</v>
      </c>
      <c r="E184" s="133" t="s">
        <v>314</v>
      </c>
      <c r="F184" s="134" t="s">
        <v>315</v>
      </c>
      <c r="G184" s="135" t="s">
        <v>247</v>
      </c>
      <c r="H184" s="136">
        <v>97.584000000000003</v>
      </c>
      <c r="I184" s="137">
        <v>148</v>
      </c>
      <c r="J184" s="138">
        <f>ROUND(I184*H184,2)</f>
        <v>14442.43</v>
      </c>
      <c r="K184" s="134" t="s">
        <v>212</v>
      </c>
      <c r="L184" s="33"/>
      <c r="M184" s="139" t="s">
        <v>21</v>
      </c>
      <c r="N184" s="140" t="s">
        <v>44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213</v>
      </c>
      <c r="AT184" s="143" t="s">
        <v>208</v>
      </c>
      <c r="AU184" s="143" t="s">
        <v>82</v>
      </c>
      <c r="AY184" s="18" t="s">
        <v>206</v>
      </c>
      <c r="BE184" s="144">
        <f>IF(N184="základní",J184,0)</f>
        <v>14442.43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80</v>
      </c>
      <c r="BK184" s="144">
        <f>ROUND(I184*H184,2)</f>
        <v>14442.43</v>
      </c>
      <c r="BL184" s="18" t="s">
        <v>213</v>
      </c>
      <c r="BM184" s="143" t="s">
        <v>316</v>
      </c>
    </row>
    <row r="185" spans="2:65" s="1" customFormat="1" x14ac:dyDescent="0.2">
      <c r="B185" s="33"/>
      <c r="D185" s="145" t="s">
        <v>215</v>
      </c>
      <c r="F185" s="146" t="s">
        <v>317</v>
      </c>
      <c r="I185" s="147"/>
      <c r="L185" s="33"/>
      <c r="M185" s="148"/>
      <c r="T185" s="54"/>
      <c r="AT185" s="18" t="s">
        <v>215</v>
      </c>
      <c r="AU185" s="18" t="s">
        <v>82</v>
      </c>
    </row>
    <row r="186" spans="2:65" s="13" customFormat="1" x14ac:dyDescent="0.2">
      <c r="B186" s="157"/>
      <c r="D186" s="149" t="s">
        <v>219</v>
      </c>
      <c r="E186" s="158" t="s">
        <v>21</v>
      </c>
      <c r="F186" s="159" t="s">
        <v>318</v>
      </c>
      <c r="H186" s="160">
        <v>97.584000000000003</v>
      </c>
      <c r="I186" s="161"/>
      <c r="L186" s="157"/>
      <c r="M186" s="162"/>
      <c r="T186" s="163"/>
      <c r="AT186" s="158" t="s">
        <v>219</v>
      </c>
      <c r="AU186" s="158" t="s">
        <v>82</v>
      </c>
      <c r="AV186" s="13" t="s">
        <v>82</v>
      </c>
      <c r="AW186" s="13" t="s">
        <v>34</v>
      </c>
      <c r="AX186" s="13" t="s">
        <v>80</v>
      </c>
      <c r="AY186" s="158" t="s">
        <v>206</v>
      </c>
    </row>
    <row r="187" spans="2:65" s="1" customFormat="1" ht="16.5" customHeight="1" x14ac:dyDescent="0.2">
      <c r="B187" s="33"/>
      <c r="C187" s="132" t="s">
        <v>8</v>
      </c>
      <c r="D187" s="132" t="s">
        <v>208</v>
      </c>
      <c r="E187" s="133" t="s">
        <v>319</v>
      </c>
      <c r="F187" s="134" t="s">
        <v>320</v>
      </c>
      <c r="G187" s="135" t="s">
        <v>247</v>
      </c>
      <c r="H187" s="136">
        <v>97.584000000000003</v>
      </c>
      <c r="I187" s="137">
        <v>230</v>
      </c>
      <c r="J187" s="138">
        <f>ROUND(I187*H187,2)</f>
        <v>22444.32</v>
      </c>
      <c r="K187" s="134" t="s">
        <v>212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2.5000000000000001E-3</v>
      </c>
      <c r="R187" s="141">
        <f>Q187*H187</f>
        <v>0.24396000000000001</v>
      </c>
      <c r="S187" s="141">
        <v>0</v>
      </c>
      <c r="T187" s="142">
        <f>S187*H187</f>
        <v>0</v>
      </c>
      <c r="AR187" s="143" t="s">
        <v>213</v>
      </c>
      <c r="AT187" s="143" t="s">
        <v>208</v>
      </c>
      <c r="AU187" s="143" t="s">
        <v>82</v>
      </c>
      <c r="AY187" s="18" t="s">
        <v>206</v>
      </c>
      <c r="BE187" s="144">
        <f>IF(N187="základní",J187,0)</f>
        <v>22444.32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22444.32</v>
      </c>
      <c r="BL187" s="18" t="s">
        <v>213</v>
      </c>
      <c r="BM187" s="143" t="s">
        <v>321</v>
      </c>
    </row>
    <row r="188" spans="2:65" s="1" customFormat="1" x14ac:dyDescent="0.2">
      <c r="B188" s="33"/>
      <c r="D188" s="145" t="s">
        <v>215</v>
      </c>
      <c r="F188" s="146" t="s">
        <v>322</v>
      </c>
      <c r="I188" s="147"/>
      <c r="L188" s="33"/>
      <c r="M188" s="148"/>
      <c r="T188" s="54"/>
      <c r="AT188" s="18" t="s">
        <v>215</v>
      </c>
      <c r="AU188" s="18" t="s">
        <v>82</v>
      </c>
    </row>
    <row r="189" spans="2:65" s="12" customFormat="1" x14ac:dyDescent="0.2">
      <c r="B189" s="151"/>
      <c r="D189" s="149" t="s">
        <v>219</v>
      </c>
      <c r="E189" s="152" t="s">
        <v>21</v>
      </c>
      <c r="F189" s="153" t="s">
        <v>323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82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 x14ac:dyDescent="0.2">
      <c r="B190" s="157"/>
      <c r="D190" s="149" t="s">
        <v>219</v>
      </c>
      <c r="E190" s="158" t="s">
        <v>21</v>
      </c>
      <c r="F190" s="159" t="s">
        <v>318</v>
      </c>
      <c r="H190" s="160">
        <v>97.584000000000003</v>
      </c>
      <c r="I190" s="161"/>
      <c r="L190" s="157"/>
      <c r="M190" s="162"/>
      <c r="T190" s="163"/>
      <c r="AT190" s="158" t="s">
        <v>219</v>
      </c>
      <c r="AU190" s="158" t="s">
        <v>82</v>
      </c>
      <c r="AV190" s="13" t="s">
        <v>82</v>
      </c>
      <c r="AW190" s="13" t="s">
        <v>34</v>
      </c>
      <c r="AX190" s="13" t="s">
        <v>80</v>
      </c>
      <c r="AY190" s="158" t="s">
        <v>206</v>
      </c>
    </row>
    <row r="191" spans="2:65" s="1" customFormat="1" ht="33" customHeight="1" x14ac:dyDescent="0.2">
      <c r="B191" s="33"/>
      <c r="C191" s="132" t="s">
        <v>324</v>
      </c>
      <c r="D191" s="132" t="s">
        <v>208</v>
      </c>
      <c r="E191" s="133" t="s">
        <v>325</v>
      </c>
      <c r="F191" s="134" t="s">
        <v>326</v>
      </c>
      <c r="G191" s="135" t="s">
        <v>327</v>
      </c>
      <c r="H191" s="136">
        <v>3.585</v>
      </c>
      <c r="I191" s="137">
        <v>52800</v>
      </c>
      <c r="J191" s="138">
        <f>ROUND(I191*H191,2)</f>
        <v>189288</v>
      </c>
      <c r="K191" s="134" t="s">
        <v>212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1.0593999999999999</v>
      </c>
      <c r="R191" s="141">
        <f>Q191*H191</f>
        <v>3.7979489999999996</v>
      </c>
      <c r="S191" s="141">
        <v>0</v>
      </c>
      <c r="T191" s="142">
        <f>S191*H191</f>
        <v>0</v>
      </c>
      <c r="AR191" s="143" t="s">
        <v>213</v>
      </c>
      <c r="AT191" s="143" t="s">
        <v>208</v>
      </c>
      <c r="AU191" s="143" t="s">
        <v>82</v>
      </c>
      <c r="AY191" s="18" t="s">
        <v>206</v>
      </c>
      <c r="BE191" s="144">
        <f>IF(N191="základní",J191,0)</f>
        <v>189288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189288</v>
      </c>
      <c r="BL191" s="18" t="s">
        <v>213</v>
      </c>
      <c r="BM191" s="143" t="s">
        <v>328</v>
      </c>
    </row>
    <row r="192" spans="2:65" s="1" customFormat="1" x14ac:dyDescent="0.2">
      <c r="B192" s="33"/>
      <c r="D192" s="145" t="s">
        <v>215</v>
      </c>
      <c r="F192" s="146" t="s">
        <v>329</v>
      </c>
      <c r="I192" s="147"/>
      <c r="L192" s="33"/>
      <c r="M192" s="148"/>
      <c r="T192" s="54"/>
      <c r="AT192" s="18" t="s">
        <v>215</v>
      </c>
      <c r="AU192" s="18" t="s">
        <v>82</v>
      </c>
    </row>
    <row r="193" spans="2:65" s="12" customFormat="1" x14ac:dyDescent="0.2">
      <c r="B193" s="151"/>
      <c r="D193" s="149" t="s">
        <v>219</v>
      </c>
      <c r="E193" s="152" t="s">
        <v>21</v>
      </c>
      <c r="F193" s="153" t="s">
        <v>330</v>
      </c>
      <c r="H193" s="152" t="s">
        <v>21</v>
      </c>
      <c r="I193" s="154"/>
      <c r="L193" s="151"/>
      <c r="M193" s="155"/>
      <c r="T193" s="156"/>
      <c r="AT193" s="152" t="s">
        <v>219</v>
      </c>
      <c r="AU193" s="152" t="s">
        <v>82</v>
      </c>
      <c r="AV193" s="12" t="s">
        <v>80</v>
      </c>
      <c r="AW193" s="12" t="s">
        <v>34</v>
      </c>
      <c r="AX193" s="12" t="s">
        <v>73</v>
      </c>
      <c r="AY193" s="152" t="s">
        <v>206</v>
      </c>
    </row>
    <row r="194" spans="2:65" s="13" customFormat="1" x14ac:dyDescent="0.2">
      <c r="B194" s="157"/>
      <c r="D194" s="149" t="s">
        <v>219</v>
      </c>
      <c r="E194" s="158" t="s">
        <v>21</v>
      </c>
      <c r="F194" s="159" t="s">
        <v>331</v>
      </c>
      <c r="H194" s="160">
        <v>3.585</v>
      </c>
      <c r="I194" s="161"/>
      <c r="L194" s="157"/>
      <c r="M194" s="162"/>
      <c r="T194" s="163"/>
      <c r="AT194" s="158" t="s">
        <v>219</v>
      </c>
      <c r="AU194" s="158" t="s">
        <v>82</v>
      </c>
      <c r="AV194" s="13" t="s">
        <v>82</v>
      </c>
      <c r="AW194" s="13" t="s">
        <v>34</v>
      </c>
      <c r="AX194" s="13" t="s">
        <v>80</v>
      </c>
      <c r="AY194" s="158" t="s">
        <v>206</v>
      </c>
    </row>
    <row r="195" spans="2:65" s="1" customFormat="1" ht="21.75" customHeight="1" x14ac:dyDescent="0.2">
      <c r="B195" s="33"/>
      <c r="C195" s="132" t="s">
        <v>332</v>
      </c>
      <c r="D195" s="132" t="s">
        <v>208</v>
      </c>
      <c r="E195" s="133" t="s">
        <v>333</v>
      </c>
      <c r="F195" s="134" t="s">
        <v>334</v>
      </c>
      <c r="G195" s="135" t="s">
        <v>211</v>
      </c>
      <c r="H195" s="136">
        <v>2.1789999999999998</v>
      </c>
      <c r="I195" s="137">
        <v>4690</v>
      </c>
      <c r="J195" s="138">
        <f>ROUND(I195*H195,2)</f>
        <v>10219.51</v>
      </c>
      <c r="K195" s="134" t="s">
        <v>212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2.3010199999999998</v>
      </c>
      <c r="R195" s="141">
        <f>Q195*H195</f>
        <v>5.0139225799999991</v>
      </c>
      <c r="S195" s="141">
        <v>0</v>
      </c>
      <c r="T195" s="142">
        <f>S195*H195</f>
        <v>0</v>
      </c>
      <c r="AR195" s="143" t="s">
        <v>213</v>
      </c>
      <c r="AT195" s="143" t="s">
        <v>208</v>
      </c>
      <c r="AU195" s="143" t="s">
        <v>82</v>
      </c>
      <c r="AY195" s="18" t="s">
        <v>206</v>
      </c>
      <c r="BE195" s="144">
        <f>IF(N195="základní",J195,0)</f>
        <v>10219.51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10219.51</v>
      </c>
      <c r="BL195" s="18" t="s">
        <v>213</v>
      </c>
      <c r="BM195" s="143" t="s">
        <v>335</v>
      </c>
    </row>
    <row r="196" spans="2:65" s="1" customFormat="1" x14ac:dyDescent="0.2">
      <c r="B196" s="33"/>
      <c r="D196" s="145" t="s">
        <v>215</v>
      </c>
      <c r="F196" s="146" t="s">
        <v>336</v>
      </c>
      <c r="I196" s="147"/>
      <c r="L196" s="33"/>
      <c r="M196" s="148"/>
      <c r="T196" s="54"/>
      <c r="AT196" s="18" t="s">
        <v>215</v>
      </c>
      <c r="AU196" s="18" t="s">
        <v>82</v>
      </c>
    </row>
    <row r="197" spans="2:65" s="12" customFormat="1" x14ac:dyDescent="0.2">
      <c r="B197" s="151"/>
      <c r="D197" s="149" t="s">
        <v>219</v>
      </c>
      <c r="E197" s="152" t="s">
        <v>21</v>
      </c>
      <c r="F197" s="153" t="s">
        <v>337</v>
      </c>
      <c r="H197" s="152" t="s">
        <v>21</v>
      </c>
      <c r="I197" s="154"/>
      <c r="L197" s="151"/>
      <c r="M197" s="155"/>
      <c r="T197" s="156"/>
      <c r="AT197" s="152" t="s">
        <v>219</v>
      </c>
      <c r="AU197" s="152" t="s">
        <v>82</v>
      </c>
      <c r="AV197" s="12" t="s">
        <v>80</v>
      </c>
      <c r="AW197" s="12" t="s">
        <v>34</v>
      </c>
      <c r="AX197" s="12" t="s">
        <v>73</v>
      </c>
      <c r="AY197" s="152" t="s">
        <v>206</v>
      </c>
    </row>
    <row r="198" spans="2:65" s="12" customFormat="1" x14ac:dyDescent="0.2">
      <c r="B198" s="151"/>
      <c r="D198" s="149" t="s">
        <v>219</v>
      </c>
      <c r="E198" s="152" t="s">
        <v>21</v>
      </c>
      <c r="F198" s="153" t="s">
        <v>220</v>
      </c>
      <c r="H198" s="152" t="s">
        <v>21</v>
      </c>
      <c r="I198" s="154"/>
      <c r="L198" s="151"/>
      <c r="M198" s="155"/>
      <c r="T198" s="156"/>
      <c r="AT198" s="152" t="s">
        <v>219</v>
      </c>
      <c r="AU198" s="152" t="s">
        <v>82</v>
      </c>
      <c r="AV198" s="12" t="s">
        <v>80</v>
      </c>
      <c r="AW198" s="12" t="s">
        <v>34</v>
      </c>
      <c r="AX198" s="12" t="s">
        <v>73</v>
      </c>
      <c r="AY198" s="152" t="s">
        <v>206</v>
      </c>
    </row>
    <row r="199" spans="2:65" s="13" customFormat="1" x14ac:dyDescent="0.2">
      <c r="B199" s="157"/>
      <c r="D199" s="149" t="s">
        <v>219</v>
      </c>
      <c r="E199" s="158" t="s">
        <v>21</v>
      </c>
      <c r="F199" s="159" t="s">
        <v>338</v>
      </c>
      <c r="H199" s="160">
        <v>1.7090000000000001</v>
      </c>
      <c r="I199" s="161"/>
      <c r="L199" s="157"/>
      <c r="M199" s="162"/>
      <c r="T199" s="163"/>
      <c r="AT199" s="158" t="s">
        <v>219</v>
      </c>
      <c r="AU199" s="158" t="s">
        <v>82</v>
      </c>
      <c r="AV199" s="13" t="s">
        <v>82</v>
      </c>
      <c r="AW199" s="13" t="s">
        <v>34</v>
      </c>
      <c r="AX199" s="13" t="s">
        <v>73</v>
      </c>
      <c r="AY199" s="158" t="s">
        <v>206</v>
      </c>
    </row>
    <row r="200" spans="2:65" s="12" customFormat="1" x14ac:dyDescent="0.2">
      <c r="B200" s="151"/>
      <c r="D200" s="149" t="s">
        <v>219</v>
      </c>
      <c r="E200" s="152" t="s">
        <v>21</v>
      </c>
      <c r="F200" s="153" t="s">
        <v>339</v>
      </c>
      <c r="H200" s="152" t="s">
        <v>21</v>
      </c>
      <c r="I200" s="154"/>
      <c r="L200" s="151"/>
      <c r="M200" s="155"/>
      <c r="T200" s="156"/>
      <c r="AT200" s="152" t="s">
        <v>219</v>
      </c>
      <c r="AU200" s="152" t="s">
        <v>82</v>
      </c>
      <c r="AV200" s="12" t="s">
        <v>80</v>
      </c>
      <c r="AW200" s="12" t="s">
        <v>34</v>
      </c>
      <c r="AX200" s="12" t="s">
        <v>73</v>
      </c>
      <c r="AY200" s="152" t="s">
        <v>206</v>
      </c>
    </row>
    <row r="201" spans="2:65" s="13" customFormat="1" x14ac:dyDescent="0.2">
      <c r="B201" s="157"/>
      <c r="D201" s="149" t="s">
        <v>219</v>
      </c>
      <c r="E201" s="158" t="s">
        <v>21</v>
      </c>
      <c r="F201" s="159" t="s">
        <v>340</v>
      </c>
      <c r="H201" s="160">
        <v>0.47</v>
      </c>
      <c r="I201" s="161"/>
      <c r="L201" s="157"/>
      <c r="M201" s="162"/>
      <c r="T201" s="163"/>
      <c r="AT201" s="158" t="s">
        <v>219</v>
      </c>
      <c r="AU201" s="158" t="s">
        <v>82</v>
      </c>
      <c r="AV201" s="13" t="s">
        <v>82</v>
      </c>
      <c r="AW201" s="13" t="s">
        <v>34</v>
      </c>
      <c r="AX201" s="13" t="s">
        <v>73</v>
      </c>
      <c r="AY201" s="158" t="s">
        <v>206</v>
      </c>
    </row>
    <row r="202" spans="2:65" s="14" customFormat="1" x14ac:dyDescent="0.2">
      <c r="B202" s="164"/>
      <c r="D202" s="149" t="s">
        <v>219</v>
      </c>
      <c r="E202" s="165" t="s">
        <v>21</v>
      </c>
      <c r="F202" s="166" t="s">
        <v>236</v>
      </c>
      <c r="H202" s="167">
        <v>2.1789999999999998</v>
      </c>
      <c r="I202" s="168"/>
      <c r="L202" s="164"/>
      <c r="M202" s="169"/>
      <c r="T202" s="170"/>
      <c r="AT202" s="165" t="s">
        <v>219</v>
      </c>
      <c r="AU202" s="165" t="s">
        <v>82</v>
      </c>
      <c r="AV202" s="14" t="s">
        <v>213</v>
      </c>
      <c r="AW202" s="14" t="s">
        <v>34</v>
      </c>
      <c r="AX202" s="14" t="s">
        <v>80</v>
      </c>
      <c r="AY202" s="165" t="s">
        <v>206</v>
      </c>
    </row>
    <row r="203" spans="2:65" s="11" customFormat="1" ht="22.9" customHeight="1" x14ac:dyDescent="0.2">
      <c r="B203" s="120"/>
      <c r="D203" s="121" t="s">
        <v>72</v>
      </c>
      <c r="E203" s="130" t="s">
        <v>244</v>
      </c>
      <c r="F203" s="130" t="s">
        <v>341</v>
      </c>
      <c r="I203" s="123"/>
      <c r="J203" s="131">
        <f>BK203</f>
        <v>221634.86</v>
      </c>
      <c r="L203" s="120"/>
      <c r="M203" s="125"/>
      <c r="P203" s="126">
        <f>SUM(P204:P225)</f>
        <v>0</v>
      </c>
      <c r="R203" s="126">
        <f>SUM(R204:R225)</f>
        <v>23.333609350000003</v>
      </c>
      <c r="T203" s="127">
        <f>SUM(T204:T225)</f>
        <v>0</v>
      </c>
      <c r="AR203" s="121" t="s">
        <v>80</v>
      </c>
      <c r="AT203" s="128" t="s">
        <v>72</v>
      </c>
      <c r="AU203" s="128" t="s">
        <v>80</v>
      </c>
      <c r="AY203" s="121" t="s">
        <v>206</v>
      </c>
      <c r="BK203" s="129">
        <f>SUM(BK204:BK225)</f>
        <v>221634.86</v>
      </c>
    </row>
    <row r="204" spans="2:65" s="1" customFormat="1" ht="24.2" customHeight="1" x14ac:dyDescent="0.2">
      <c r="B204" s="33"/>
      <c r="C204" s="132" t="s">
        <v>342</v>
      </c>
      <c r="D204" s="132" t="s">
        <v>208</v>
      </c>
      <c r="E204" s="133" t="s">
        <v>343</v>
      </c>
      <c r="F204" s="134" t="s">
        <v>344</v>
      </c>
      <c r="G204" s="135" t="s">
        <v>211</v>
      </c>
      <c r="H204" s="136">
        <v>8.4600000000000009</v>
      </c>
      <c r="I204" s="137">
        <v>6820</v>
      </c>
      <c r="J204" s="138">
        <f>ROUND(I204*H204,2)</f>
        <v>57697.2</v>
      </c>
      <c r="K204" s="134" t="s">
        <v>212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2.5360200000000002</v>
      </c>
      <c r="R204" s="141">
        <f>Q204*H204</f>
        <v>21.454729200000003</v>
      </c>
      <c r="S204" s="141">
        <v>0</v>
      </c>
      <c r="T204" s="142">
        <f>S204*H204</f>
        <v>0</v>
      </c>
      <c r="AR204" s="143" t="s">
        <v>213</v>
      </c>
      <c r="AT204" s="143" t="s">
        <v>208</v>
      </c>
      <c r="AU204" s="143" t="s">
        <v>82</v>
      </c>
      <c r="AY204" s="18" t="s">
        <v>206</v>
      </c>
      <c r="BE204" s="144">
        <f>IF(N204="základní",J204,0)</f>
        <v>57697.2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57697.2</v>
      </c>
      <c r="BL204" s="18" t="s">
        <v>213</v>
      </c>
      <c r="BM204" s="143" t="s">
        <v>345</v>
      </c>
    </row>
    <row r="205" spans="2:65" s="1" customFormat="1" x14ac:dyDescent="0.2">
      <c r="B205" s="33"/>
      <c r="D205" s="145" t="s">
        <v>215</v>
      </c>
      <c r="F205" s="146" t="s">
        <v>346</v>
      </c>
      <c r="I205" s="147"/>
      <c r="L205" s="33"/>
      <c r="M205" s="148"/>
      <c r="T205" s="54"/>
      <c r="AT205" s="18" t="s">
        <v>215</v>
      </c>
      <c r="AU205" s="18" t="s">
        <v>82</v>
      </c>
    </row>
    <row r="206" spans="2:65" s="1" customFormat="1" ht="19.5" x14ac:dyDescent="0.2">
      <c r="B206" s="33"/>
      <c r="D206" s="149" t="s">
        <v>217</v>
      </c>
      <c r="F206" s="150" t="s">
        <v>347</v>
      </c>
      <c r="I206" s="147"/>
      <c r="L206" s="33"/>
      <c r="M206" s="148"/>
      <c r="T206" s="54"/>
      <c r="AT206" s="18" t="s">
        <v>217</v>
      </c>
      <c r="AU206" s="18" t="s">
        <v>82</v>
      </c>
    </row>
    <row r="207" spans="2:65" s="12" customFormat="1" x14ac:dyDescent="0.2">
      <c r="B207" s="151"/>
      <c r="D207" s="149" t="s">
        <v>219</v>
      </c>
      <c r="E207" s="152" t="s">
        <v>21</v>
      </c>
      <c r="F207" s="153" t="s">
        <v>348</v>
      </c>
      <c r="H207" s="152" t="s">
        <v>21</v>
      </c>
      <c r="I207" s="154"/>
      <c r="L207" s="151"/>
      <c r="M207" s="155"/>
      <c r="T207" s="156"/>
      <c r="AT207" s="152" t="s">
        <v>219</v>
      </c>
      <c r="AU207" s="152" t="s">
        <v>82</v>
      </c>
      <c r="AV207" s="12" t="s">
        <v>80</v>
      </c>
      <c r="AW207" s="12" t="s">
        <v>34</v>
      </c>
      <c r="AX207" s="12" t="s">
        <v>73</v>
      </c>
      <c r="AY207" s="152" t="s">
        <v>206</v>
      </c>
    </row>
    <row r="208" spans="2:65" s="13" customFormat="1" x14ac:dyDescent="0.2">
      <c r="B208" s="157"/>
      <c r="D208" s="149" t="s">
        <v>219</v>
      </c>
      <c r="E208" s="158" t="s">
        <v>21</v>
      </c>
      <c r="F208" s="159" t="s">
        <v>349</v>
      </c>
      <c r="H208" s="160">
        <v>8.4600000000000009</v>
      </c>
      <c r="I208" s="161"/>
      <c r="L208" s="157"/>
      <c r="M208" s="162"/>
      <c r="T208" s="163"/>
      <c r="AT208" s="158" t="s">
        <v>219</v>
      </c>
      <c r="AU208" s="158" t="s">
        <v>82</v>
      </c>
      <c r="AV208" s="13" t="s">
        <v>82</v>
      </c>
      <c r="AW208" s="13" t="s">
        <v>34</v>
      </c>
      <c r="AX208" s="13" t="s">
        <v>80</v>
      </c>
      <c r="AY208" s="158" t="s">
        <v>206</v>
      </c>
    </row>
    <row r="209" spans="2:65" s="1" customFormat="1" ht="24.2" customHeight="1" x14ac:dyDescent="0.2">
      <c r="B209" s="33"/>
      <c r="C209" s="132" t="s">
        <v>350</v>
      </c>
      <c r="D209" s="132" t="s">
        <v>208</v>
      </c>
      <c r="E209" s="133" t="s">
        <v>351</v>
      </c>
      <c r="F209" s="134" t="s">
        <v>352</v>
      </c>
      <c r="G209" s="135" t="s">
        <v>247</v>
      </c>
      <c r="H209" s="136">
        <v>48.88</v>
      </c>
      <c r="I209" s="137">
        <v>996</v>
      </c>
      <c r="J209" s="138">
        <f>ROUND(I209*H209,2)</f>
        <v>48684.480000000003</v>
      </c>
      <c r="K209" s="134" t="s">
        <v>212</v>
      </c>
      <c r="L209" s="33"/>
      <c r="M209" s="139" t="s">
        <v>21</v>
      </c>
      <c r="N209" s="140" t="s">
        <v>44</v>
      </c>
      <c r="P209" s="141">
        <f>O209*H209</f>
        <v>0</v>
      </c>
      <c r="Q209" s="141">
        <v>1.6199999999999999E-3</v>
      </c>
      <c r="R209" s="141">
        <f>Q209*H209</f>
        <v>7.9185599999999995E-2</v>
      </c>
      <c r="S209" s="141">
        <v>0</v>
      </c>
      <c r="T209" s="142">
        <f>S209*H209</f>
        <v>0</v>
      </c>
      <c r="AR209" s="143" t="s">
        <v>213</v>
      </c>
      <c r="AT209" s="143" t="s">
        <v>208</v>
      </c>
      <c r="AU209" s="143" t="s">
        <v>82</v>
      </c>
      <c r="AY209" s="18" t="s">
        <v>206</v>
      </c>
      <c r="BE209" s="144">
        <f>IF(N209="základní",J209,0)</f>
        <v>48684.480000000003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48684.480000000003</v>
      </c>
      <c r="BL209" s="18" t="s">
        <v>213</v>
      </c>
      <c r="BM209" s="143" t="s">
        <v>353</v>
      </c>
    </row>
    <row r="210" spans="2:65" s="1" customFormat="1" x14ac:dyDescent="0.2">
      <c r="B210" s="33"/>
      <c r="D210" s="145" t="s">
        <v>215</v>
      </c>
      <c r="F210" s="146" t="s">
        <v>354</v>
      </c>
      <c r="I210" s="147"/>
      <c r="L210" s="33"/>
      <c r="M210" s="148"/>
      <c r="T210" s="54"/>
      <c r="AT210" s="18" t="s">
        <v>215</v>
      </c>
      <c r="AU210" s="18" t="s">
        <v>82</v>
      </c>
    </row>
    <row r="211" spans="2:65" s="12" customFormat="1" x14ac:dyDescent="0.2">
      <c r="B211" s="151"/>
      <c r="D211" s="149" t="s">
        <v>219</v>
      </c>
      <c r="E211" s="152" t="s">
        <v>21</v>
      </c>
      <c r="F211" s="153" t="s">
        <v>355</v>
      </c>
      <c r="H211" s="152" t="s">
        <v>21</v>
      </c>
      <c r="I211" s="154"/>
      <c r="L211" s="151"/>
      <c r="M211" s="155"/>
      <c r="T211" s="156"/>
      <c r="AT211" s="152" t="s">
        <v>219</v>
      </c>
      <c r="AU211" s="152" t="s">
        <v>82</v>
      </c>
      <c r="AV211" s="12" t="s">
        <v>80</v>
      </c>
      <c r="AW211" s="12" t="s">
        <v>34</v>
      </c>
      <c r="AX211" s="12" t="s">
        <v>73</v>
      </c>
      <c r="AY211" s="152" t="s">
        <v>206</v>
      </c>
    </row>
    <row r="212" spans="2:65" s="13" customFormat="1" x14ac:dyDescent="0.2">
      <c r="B212" s="157"/>
      <c r="D212" s="149" t="s">
        <v>219</v>
      </c>
      <c r="E212" s="158" t="s">
        <v>21</v>
      </c>
      <c r="F212" s="159" t="s">
        <v>356</v>
      </c>
      <c r="H212" s="160">
        <v>19.739999999999998</v>
      </c>
      <c r="I212" s="161"/>
      <c r="L212" s="157"/>
      <c r="M212" s="162"/>
      <c r="T212" s="163"/>
      <c r="AT212" s="158" t="s">
        <v>219</v>
      </c>
      <c r="AU212" s="158" t="s">
        <v>82</v>
      </c>
      <c r="AV212" s="13" t="s">
        <v>82</v>
      </c>
      <c r="AW212" s="13" t="s">
        <v>34</v>
      </c>
      <c r="AX212" s="13" t="s">
        <v>73</v>
      </c>
      <c r="AY212" s="158" t="s">
        <v>206</v>
      </c>
    </row>
    <row r="213" spans="2:65" s="12" customFormat="1" x14ac:dyDescent="0.2">
      <c r="B213" s="151"/>
      <c r="D213" s="149" t="s">
        <v>219</v>
      </c>
      <c r="E213" s="152" t="s">
        <v>21</v>
      </c>
      <c r="F213" s="153" t="s">
        <v>357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82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 x14ac:dyDescent="0.2">
      <c r="B214" s="157"/>
      <c r="D214" s="149" t="s">
        <v>219</v>
      </c>
      <c r="E214" s="158" t="s">
        <v>21</v>
      </c>
      <c r="F214" s="159" t="s">
        <v>358</v>
      </c>
      <c r="H214" s="160">
        <v>29.14</v>
      </c>
      <c r="I214" s="161"/>
      <c r="L214" s="157"/>
      <c r="M214" s="162"/>
      <c r="T214" s="163"/>
      <c r="AT214" s="158" t="s">
        <v>219</v>
      </c>
      <c r="AU214" s="158" t="s">
        <v>82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4" customFormat="1" x14ac:dyDescent="0.2">
      <c r="B215" s="164"/>
      <c r="D215" s="149" t="s">
        <v>219</v>
      </c>
      <c r="E215" s="165" t="s">
        <v>21</v>
      </c>
      <c r="F215" s="166" t="s">
        <v>236</v>
      </c>
      <c r="H215" s="167">
        <v>48.88</v>
      </c>
      <c r="I215" s="168"/>
      <c r="L215" s="164"/>
      <c r="M215" s="169"/>
      <c r="T215" s="170"/>
      <c r="AT215" s="165" t="s">
        <v>219</v>
      </c>
      <c r="AU215" s="165" t="s">
        <v>82</v>
      </c>
      <c r="AV215" s="14" t="s">
        <v>213</v>
      </c>
      <c r="AW215" s="14" t="s">
        <v>34</v>
      </c>
      <c r="AX215" s="14" t="s">
        <v>80</v>
      </c>
      <c r="AY215" s="165" t="s">
        <v>206</v>
      </c>
    </row>
    <row r="216" spans="2:65" s="1" customFormat="1" ht="24.2" customHeight="1" x14ac:dyDescent="0.2">
      <c r="B216" s="33"/>
      <c r="C216" s="132" t="s">
        <v>359</v>
      </c>
      <c r="D216" s="132" t="s">
        <v>208</v>
      </c>
      <c r="E216" s="133" t="s">
        <v>360</v>
      </c>
      <c r="F216" s="134" t="s">
        <v>361</v>
      </c>
      <c r="G216" s="135" t="s">
        <v>247</v>
      </c>
      <c r="H216" s="136">
        <v>48.88</v>
      </c>
      <c r="I216" s="137">
        <v>211</v>
      </c>
      <c r="J216" s="138">
        <f>ROUND(I216*H216,2)</f>
        <v>10313.68</v>
      </c>
      <c r="K216" s="134" t="s">
        <v>212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213</v>
      </c>
      <c r="AT216" s="143" t="s">
        <v>208</v>
      </c>
      <c r="AU216" s="143" t="s">
        <v>82</v>
      </c>
      <c r="AY216" s="18" t="s">
        <v>206</v>
      </c>
      <c r="BE216" s="144">
        <f>IF(N216="základní",J216,0)</f>
        <v>10313.68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10313.68</v>
      </c>
      <c r="BL216" s="18" t="s">
        <v>213</v>
      </c>
      <c r="BM216" s="143" t="s">
        <v>362</v>
      </c>
    </row>
    <row r="217" spans="2:65" s="1" customFormat="1" x14ac:dyDescent="0.2">
      <c r="B217" s="33"/>
      <c r="D217" s="145" t="s">
        <v>215</v>
      </c>
      <c r="F217" s="146" t="s">
        <v>363</v>
      </c>
      <c r="I217" s="147"/>
      <c r="L217" s="33"/>
      <c r="M217" s="148"/>
      <c r="T217" s="54"/>
      <c r="AT217" s="18" t="s">
        <v>215</v>
      </c>
      <c r="AU217" s="18" t="s">
        <v>82</v>
      </c>
    </row>
    <row r="218" spans="2:65" s="13" customFormat="1" x14ac:dyDescent="0.2">
      <c r="B218" s="157"/>
      <c r="D218" s="149" t="s">
        <v>219</v>
      </c>
      <c r="E218" s="158" t="s">
        <v>21</v>
      </c>
      <c r="F218" s="159" t="s">
        <v>364</v>
      </c>
      <c r="H218" s="160">
        <v>48.88</v>
      </c>
      <c r="I218" s="161"/>
      <c r="L218" s="157"/>
      <c r="M218" s="162"/>
      <c r="T218" s="163"/>
      <c r="AT218" s="158" t="s">
        <v>219</v>
      </c>
      <c r="AU218" s="158" t="s">
        <v>82</v>
      </c>
      <c r="AV218" s="13" t="s">
        <v>82</v>
      </c>
      <c r="AW218" s="13" t="s">
        <v>34</v>
      </c>
      <c r="AX218" s="13" t="s">
        <v>80</v>
      </c>
      <c r="AY218" s="158" t="s">
        <v>206</v>
      </c>
    </row>
    <row r="219" spans="2:65" s="1" customFormat="1" ht="24.2" customHeight="1" x14ac:dyDescent="0.2">
      <c r="B219" s="33"/>
      <c r="C219" s="132" t="s">
        <v>365</v>
      </c>
      <c r="D219" s="132" t="s">
        <v>208</v>
      </c>
      <c r="E219" s="133" t="s">
        <v>366</v>
      </c>
      <c r="F219" s="134" t="s">
        <v>367</v>
      </c>
      <c r="G219" s="135" t="s">
        <v>327</v>
      </c>
      <c r="H219" s="136">
        <v>1.5649999999999999</v>
      </c>
      <c r="I219" s="137">
        <v>54300</v>
      </c>
      <c r="J219" s="138">
        <f>ROUND(I219*H219,2)</f>
        <v>84979.5</v>
      </c>
      <c r="K219" s="134" t="s">
        <v>212</v>
      </c>
      <c r="L219" s="33"/>
      <c r="M219" s="139" t="s">
        <v>21</v>
      </c>
      <c r="N219" s="140" t="s">
        <v>44</v>
      </c>
      <c r="P219" s="141">
        <f>O219*H219</f>
        <v>0</v>
      </c>
      <c r="Q219" s="141">
        <v>1.10907</v>
      </c>
      <c r="R219" s="141">
        <f>Q219*H219</f>
        <v>1.7356945499999998</v>
      </c>
      <c r="S219" s="141">
        <v>0</v>
      </c>
      <c r="T219" s="142">
        <f>S219*H219</f>
        <v>0</v>
      </c>
      <c r="AR219" s="143" t="s">
        <v>213</v>
      </c>
      <c r="AT219" s="143" t="s">
        <v>208</v>
      </c>
      <c r="AU219" s="143" t="s">
        <v>82</v>
      </c>
      <c r="AY219" s="18" t="s">
        <v>206</v>
      </c>
      <c r="BE219" s="144">
        <f>IF(N219="základní",J219,0)</f>
        <v>84979.5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80</v>
      </c>
      <c r="BK219" s="144">
        <f>ROUND(I219*H219,2)</f>
        <v>84979.5</v>
      </c>
      <c r="BL219" s="18" t="s">
        <v>213</v>
      </c>
      <c r="BM219" s="143" t="s">
        <v>368</v>
      </c>
    </row>
    <row r="220" spans="2:65" s="1" customFormat="1" x14ac:dyDescent="0.2">
      <c r="B220" s="33"/>
      <c r="D220" s="145" t="s">
        <v>215</v>
      </c>
      <c r="F220" s="146" t="s">
        <v>369</v>
      </c>
      <c r="I220" s="147"/>
      <c r="L220" s="33"/>
      <c r="M220" s="148"/>
      <c r="T220" s="54"/>
      <c r="AT220" s="18" t="s">
        <v>215</v>
      </c>
      <c r="AU220" s="18" t="s">
        <v>82</v>
      </c>
    </row>
    <row r="221" spans="2:65" s="12" customFormat="1" x14ac:dyDescent="0.2">
      <c r="B221" s="151"/>
      <c r="D221" s="149" t="s">
        <v>219</v>
      </c>
      <c r="E221" s="152" t="s">
        <v>21</v>
      </c>
      <c r="F221" s="153" t="s">
        <v>370</v>
      </c>
      <c r="H221" s="152" t="s">
        <v>21</v>
      </c>
      <c r="I221" s="154"/>
      <c r="L221" s="151"/>
      <c r="M221" s="155"/>
      <c r="T221" s="156"/>
      <c r="AT221" s="152" t="s">
        <v>219</v>
      </c>
      <c r="AU221" s="152" t="s">
        <v>82</v>
      </c>
      <c r="AV221" s="12" t="s">
        <v>80</v>
      </c>
      <c r="AW221" s="12" t="s">
        <v>34</v>
      </c>
      <c r="AX221" s="12" t="s">
        <v>73</v>
      </c>
      <c r="AY221" s="152" t="s">
        <v>206</v>
      </c>
    </row>
    <row r="222" spans="2:65" s="13" customFormat="1" x14ac:dyDescent="0.2">
      <c r="B222" s="157"/>
      <c r="D222" s="149" t="s">
        <v>219</v>
      </c>
      <c r="E222" s="158" t="s">
        <v>21</v>
      </c>
      <c r="F222" s="159" t="s">
        <v>371</v>
      </c>
      <c r="H222" s="160">
        <v>1.5649999999999999</v>
      </c>
      <c r="I222" s="161"/>
      <c r="L222" s="157"/>
      <c r="M222" s="162"/>
      <c r="T222" s="163"/>
      <c r="AT222" s="158" t="s">
        <v>219</v>
      </c>
      <c r="AU222" s="158" t="s">
        <v>82</v>
      </c>
      <c r="AV222" s="13" t="s">
        <v>82</v>
      </c>
      <c r="AW222" s="13" t="s">
        <v>34</v>
      </c>
      <c r="AX222" s="13" t="s">
        <v>80</v>
      </c>
      <c r="AY222" s="158" t="s">
        <v>206</v>
      </c>
    </row>
    <row r="223" spans="2:65" s="1" customFormat="1" ht="24.2" customHeight="1" x14ac:dyDescent="0.2">
      <c r="B223" s="33"/>
      <c r="C223" s="132" t="s">
        <v>372</v>
      </c>
      <c r="D223" s="132" t="s">
        <v>208</v>
      </c>
      <c r="E223" s="133" t="s">
        <v>373</v>
      </c>
      <c r="F223" s="134" t="s">
        <v>374</v>
      </c>
      <c r="G223" s="135" t="s">
        <v>375</v>
      </c>
      <c r="H223" s="136">
        <v>40</v>
      </c>
      <c r="I223" s="137">
        <v>499</v>
      </c>
      <c r="J223" s="138">
        <f>ROUND(I223*H223,2)</f>
        <v>19960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1.6000000000000001E-3</v>
      </c>
      <c r="R223" s="141">
        <f>Q223*H223</f>
        <v>6.4000000000000001E-2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82</v>
      </c>
      <c r="AY223" s="18" t="s">
        <v>206</v>
      </c>
      <c r="BE223" s="144">
        <f>IF(N223="základní",J223,0)</f>
        <v>19960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19960</v>
      </c>
      <c r="BL223" s="18" t="s">
        <v>213</v>
      </c>
      <c r="BM223" s="143" t="s">
        <v>376</v>
      </c>
    </row>
    <row r="224" spans="2:65" s="1" customFormat="1" x14ac:dyDescent="0.2">
      <c r="B224" s="33"/>
      <c r="D224" s="145" t="s">
        <v>215</v>
      </c>
      <c r="F224" s="146" t="s">
        <v>377</v>
      </c>
      <c r="I224" s="147"/>
      <c r="L224" s="33"/>
      <c r="M224" s="148"/>
      <c r="T224" s="54"/>
      <c r="AT224" s="18" t="s">
        <v>215</v>
      </c>
      <c r="AU224" s="18" t="s">
        <v>82</v>
      </c>
    </row>
    <row r="225" spans="2:65" s="13" customFormat="1" x14ac:dyDescent="0.2">
      <c r="B225" s="157"/>
      <c r="D225" s="149" t="s">
        <v>219</v>
      </c>
      <c r="E225" s="158" t="s">
        <v>21</v>
      </c>
      <c r="F225" s="159" t="s">
        <v>378</v>
      </c>
      <c r="H225" s="160">
        <v>40</v>
      </c>
      <c r="I225" s="161"/>
      <c r="L225" s="157"/>
      <c r="M225" s="162"/>
      <c r="T225" s="163"/>
      <c r="AT225" s="158" t="s">
        <v>219</v>
      </c>
      <c r="AU225" s="158" t="s">
        <v>82</v>
      </c>
      <c r="AV225" s="13" t="s">
        <v>82</v>
      </c>
      <c r="AW225" s="13" t="s">
        <v>34</v>
      </c>
      <c r="AX225" s="13" t="s">
        <v>80</v>
      </c>
      <c r="AY225" s="158" t="s">
        <v>206</v>
      </c>
    </row>
    <row r="226" spans="2:65" s="11" customFormat="1" ht="22.9" customHeight="1" x14ac:dyDescent="0.2">
      <c r="B226" s="120"/>
      <c r="D226" s="121" t="s">
        <v>72</v>
      </c>
      <c r="E226" s="130" t="s">
        <v>213</v>
      </c>
      <c r="F226" s="130" t="s">
        <v>379</v>
      </c>
      <c r="I226" s="123"/>
      <c r="J226" s="131">
        <f>BK226</f>
        <v>164301.69999999998</v>
      </c>
      <c r="L226" s="120"/>
      <c r="M226" s="125"/>
      <c r="P226" s="126">
        <f>P227</f>
        <v>0</v>
      </c>
      <c r="R226" s="126">
        <f>R227</f>
        <v>30.615509360000001</v>
      </c>
      <c r="T226" s="127">
        <f>T227</f>
        <v>0</v>
      </c>
      <c r="AR226" s="121" t="s">
        <v>80</v>
      </c>
      <c r="AT226" s="128" t="s">
        <v>72</v>
      </c>
      <c r="AU226" s="128" t="s">
        <v>80</v>
      </c>
      <c r="AY226" s="121" t="s">
        <v>206</v>
      </c>
      <c r="BK226" s="129">
        <f>BK227</f>
        <v>164301.69999999998</v>
      </c>
    </row>
    <row r="227" spans="2:65" s="11" customFormat="1" ht="20.85" customHeight="1" x14ac:dyDescent="0.2">
      <c r="B227" s="120"/>
      <c r="D227" s="121" t="s">
        <v>72</v>
      </c>
      <c r="E227" s="130" t="s">
        <v>380</v>
      </c>
      <c r="F227" s="130" t="s">
        <v>381</v>
      </c>
      <c r="I227" s="123"/>
      <c r="J227" s="131">
        <f>BK227</f>
        <v>164301.69999999998</v>
      </c>
      <c r="L227" s="120"/>
      <c r="M227" s="125"/>
      <c r="P227" s="126">
        <f>SUM(P228:P279)</f>
        <v>0</v>
      </c>
      <c r="R227" s="126">
        <f>SUM(R228:R279)</f>
        <v>30.615509360000001</v>
      </c>
      <c r="T227" s="127">
        <f>SUM(T228:T279)</f>
        <v>0</v>
      </c>
      <c r="AR227" s="121" t="s">
        <v>80</v>
      </c>
      <c r="AT227" s="128" t="s">
        <v>72</v>
      </c>
      <c r="AU227" s="128" t="s">
        <v>82</v>
      </c>
      <c r="AY227" s="121" t="s">
        <v>206</v>
      </c>
      <c r="BK227" s="129">
        <f>SUM(BK228:BK279)</f>
        <v>164301.69999999998</v>
      </c>
    </row>
    <row r="228" spans="2:65" s="1" customFormat="1" ht="24.2" customHeight="1" x14ac:dyDescent="0.2">
      <c r="B228" s="33"/>
      <c r="C228" s="132" t="s">
        <v>382</v>
      </c>
      <c r="D228" s="132" t="s">
        <v>208</v>
      </c>
      <c r="E228" s="133" t="s">
        <v>383</v>
      </c>
      <c r="F228" s="134" t="s">
        <v>384</v>
      </c>
      <c r="G228" s="135" t="s">
        <v>211</v>
      </c>
      <c r="H228" s="136">
        <v>11.512</v>
      </c>
      <c r="I228" s="137">
        <v>5600</v>
      </c>
      <c r="J228" s="138">
        <f>ROUND(I228*H228,2)</f>
        <v>64467.199999999997</v>
      </c>
      <c r="K228" s="134" t="s">
        <v>212</v>
      </c>
      <c r="L228" s="33"/>
      <c r="M228" s="139" t="s">
        <v>21</v>
      </c>
      <c r="N228" s="140" t="s">
        <v>44</v>
      </c>
      <c r="P228" s="141">
        <f>O228*H228</f>
        <v>0</v>
      </c>
      <c r="Q228" s="141">
        <v>2.5019499999999999</v>
      </c>
      <c r="R228" s="141">
        <f>Q228*H228</f>
        <v>28.802448399999999</v>
      </c>
      <c r="S228" s="141">
        <v>0</v>
      </c>
      <c r="T228" s="142">
        <f>S228*H228</f>
        <v>0</v>
      </c>
      <c r="AR228" s="143" t="s">
        <v>213</v>
      </c>
      <c r="AT228" s="143" t="s">
        <v>208</v>
      </c>
      <c r="AU228" s="143" t="s">
        <v>244</v>
      </c>
      <c r="AY228" s="18" t="s">
        <v>206</v>
      </c>
      <c r="BE228" s="144">
        <f>IF(N228="základní",J228,0)</f>
        <v>64467.199999999997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80</v>
      </c>
      <c r="BK228" s="144">
        <f>ROUND(I228*H228,2)</f>
        <v>64467.199999999997</v>
      </c>
      <c r="BL228" s="18" t="s">
        <v>213</v>
      </c>
      <c r="BM228" s="143" t="s">
        <v>385</v>
      </c>
    </row>
    <row r="229" spans="2:65" s="1" customFormat="1" x14ac:dyDescent="0.2">
      <c r="B229" s="33"/>
      <c r="D229" s="145" t="s">
        <v>215</v>
      </c>
      <c r="F229" s="146" t="s">
        <v>386</v>
      </c>
      <c r="I229" s="147"/>
      <c r="L229" s="33"/>
      <c r="M229" s="148"/>
      <c r="T229" s="54"/>
      <c r="AT229" s="18" t="s">
        <v>215</v>
      </c>
      <c r="AU229" s="18" t="s">
        <v>244</v>
      </c>
    </row>
    <row r="230" spans="2:65" s="1" customFormat="1" ht="19.5" x14ac:dyDescent="0.2">
      <c r="B230" s="33"/>
      <c r="D230" s="149" t="s">
        <v>217</v>
      </c>
      <c r="F230" s="150" t="s">
        <v>241</v>
      </c>
      <c r="I230" s="147"/>
      <c r="L230" s="33"/>
      <c r="M230" s="148"/>
      <c r="T230" s="54"/>
      <c r="AT230" s="18" t="s">
        <v>217</v>
      </c>
      <c r="AU230" s="18" t="s">
        <v>244</v>
      </c>
    </row>
    <row r="231" spans="2:65" s="12" customFormat="1" x14ac:dyDescent="0.2">
      <c r="B231" s="151"/>
      <c r="D231" s="149" t="s">
        <v>219</v>
      </c>
      <c r="E231" s="152" t="s">
        <v>21</v>
      </c>
      <c r="F231" s="153" t="s">
        <v>387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244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2" customFormat="1" x14ac:dyDescent="0.2">
      <c r="B232" s="151"/>
      <c r="D232" s="149" t="s">
        <v>219</v>
      </c>
      <c r="E232" s="152" t="s">
        <v>21</v>
      </c>
      <c r="F232" s="153" t="s">
        <v>223</v>
      </c>
      <c r="H232" s="152" t="s">
        <v>21</v>
      </c>
      <c r="I232" s="154"/>
      <c r="L232" s="151"/>
      <c r="M232" s="155"/>
      <c r="T232" s="156"/>
      <c r="AT232" s="152" t="s">
        <v>219</v>
      </c>
      <c r="AU232" s="152" t="s">
        <v>244</v>
      </c>
      <c r="AV232" s="12" t="s">
        <v>80</v>
      </c>
      <c r="AW232" s="12" t="s">
        <v>34</v>
      </c>
      <c r="AX232" s="12" t="s">
        <v>73</v>
      </c>
      <c r="AY232" s="152" t="s">
        <v>206</v>
      </c>
    </row>
    <row r="233" spans="2:65" s="12" customFormat="1" x14ac:dyDescent="0.2">
      <c r="B233" s="151"/>
      <c r="D233" s="149" t="s">
        <v>219</v>
      </c>
      <c r="E233" s="152" t="s">
        <v>21</v>
      </c>
      <c r="F233" s="153" t="s">
        <v>230</v>
      </c>
      <c r="H233" s="152" t="s">
        <v>21</v>
      </c>
      <c r="I233" s="154"/>
      <c r="L233" s="151"/>
      <c r="M233" s="155"/>
      <c r="T233" s="156"/>
      <c r="AT233" s="152" t="s">
        <v>219</v>
      </c>
      <c r="AU233" s="152" t="s">
        <v>244</v>
      </c>
      <c r="AV233" s="12" t="s">
        <v>80</v>
      </c>
      <c r="AW233" s="12" t="s">
        <v>34</v>
      </c>
      <c r="AX233" s="12" t="s">
        <v>73</v>
      </c>
      <c r="AY233" s="152" t="s">
        <v>206</v>
      </c>
    </row>
    <row r="234" spans="2:65" s="13" customFormat="1" x14ac:dyDescent="0.2">
      <c r="B234" s="157"/>
      <c r="D234" s="149" t="s">
        <v>219</v>
      </c>
      <c r="E234" s="158" t="s">
        <v>21</v>
      </c>
      <c r="F234" s="159" t="s">
        <v>388</v>
      </c>
      <c r="H234" s="160">
        <v>1.125</v>
      </c>
      <c r="I234" s="161"/>
      <c r="L234" s="157"/>
      <c r="M234" s="162"/>
      <c r="T234" s="163"/>
      <c r="AT234" s="158" t="s">
        <v>219</v>
      </c>
      <c r="AU234" s="158" t="s">
        <v>244</v>
      </c>
      <c r="AV234" s="13" t="s">
        <v>82</v>
      </c>
      <c r="AW234" s="13" t="s">
        <v>34</v>
      </c>
      <c r="AX234" s="13" t="s">
        <v>73</v>
      </c>
      <c r="AY234" s="158" t="s">
        <v>206</v>
      </c>
    </row>
    <row r="235" spans="2:65" s="13" customFormat="1" x14ac:dyDescent="0.2">
      <c r="B235" s="157"/>
      <c r="D235" s="149" t="s">
        <v>219</v>
      </c>
      <c r="E235" s="158" t="s">
        <v>21</v>
      </c>
      <c r="F235" s="159" t="s">
        <v>389</v>
      </c>
      <c r="H235" s="160">
        <v>1.8</v>
      </c>
      <c r="I235" s="161"/>
      <c r="L235" s="157"/>
      <c r="M235" s="162"/>
      <c r="T235" s="163"/>
      <c r="AT235" s="158" t="s">
        <v>219</v>
      </c>
      <c r="AU235" s="158" t="s">
        <v>244</v>
      </c>
      <c r="AV235" s="13" t="s">
        <v>82</v>
      </c>
      <c r="AW235" s="13" t="s">
        <v>34</v>
      </c>
      <c r="AX235" s="13" t="s">
        <v>73</v>
      </c>
      <c r="AY235" s="158" t="s">
        <v>206</v>
      </c>
    </row>
    <row r="236" spans="2:65" s="12" customFormat="1" x14ac:dyDescent="0.2">
      <c r="B236" s="151"/>
      <c r="D236" s="149" t="s">
        <v>219</v>
      </c>
      <c r="E236" s="152" t="s">
        <v>21</v>
      </c>
      <c r="F236" s="153" t="s">
        <v>390</v>
      </c>
      <c r="H236" s="152" t="s">
        <v>21</v>
      </c>
      <c r="I236" s="154"/>
      <c r="L236" s="151"/>
      <c r="M236" s="155"/>
      <c r="T236" s="156"/>
      <c r="AT236" s="152" t="s">
        <v>219</v>
      </c>
      <c r="AU236" s="152" t="s">
        <v>244</v>
      </c>
      <c r="AV236" s="12" t="s">
        <v>80</v>
      </c>
      <c r="AW236" s="12" t="s">
        <v>34</v>
      </c>
      <c r="AX236" s="12" t="s">
        <v>73</v>
      </c>
      <c r="AY236" s="152" t="s">
        <v>206</v>
      </c>
    </row>
    <row r="237" spans="2:65" s="13" customFormat="1" x14ac:dyDescent="0.2">
      <c r="B237" s="157"/>
      <c r="D237" s="149" t="s">
        <v>219</v>
      </c>
      <c r="E237" s="158" t="s">
        <v>21</v>
      </c>
      <c r="F237" s="159" t="s">
        <v>391</v>
      </c>
      <c r="H237" s="160">
        <v>1.024</v>
      </c>
      <c r="I237" s="161"/>
      <c r="L237" s="157"/>
      <c r="M237" s="162"/>
      <c r="T237" s="163"/>
      <c r="AT237" s="158" t="s">
        <v>219</v>
      </c>
      <c r="AU237" s="158" t="s">
        <v>244</v>
      </c>
      <c r="AV237" s="13" t="s">
        <v>82</v>
      </c>
      <c r="AW237" s="13" t="s">
        <v>34</v>
      </c>
      <c r="AX237" s="13" t="s">
        <v>73</v>
      </c>
      <c r="AY237" s="158" t="s">
        <v>206</v>
      </c>
    </row>
    <row r="238" spans="2:65" s="15" customFormat="1" x14ac:dyDescent="0.2">
      <c r="B238" s="171"/>
      <c r="D238" s="149" t="s">
        <v>219</v>
      </c>
      <c r="E238" s="172" t="s">
        <v>21</v>
      </c>
      <c r="F238" s="173" t="s">
        <v>286</v>
      </c>
      <c r="H238" s="174">
        <v>3.9489999999999998</v>
      </c>
      <c r="I238" s="175"/>
      <c r="L238" s="171"/>
      <c r="M238" s="176"/>
      <c r="T238" s="177"/>
      <c r="AT238" s="172" t="s">
        <v>219</v>
      </c>
      <c r="AU238" s="172" t="s">
        <v>244</v>
      </c>
      <c r="AV238" s="15" t="s">
        <v>244</v>
      </c>
      <c r="AW238" s="15" t="s">
        <v>34</v>
      </c>
      <c r="AX238" s="15" t="s">
        <v>73</v>
      </c>
      <c r="AY238" s="172" t="s">
        <v>206</v>
      </c>
    </row>
    <row r="239" spans="2:65" s="12" customFormat="1" x14ac:dyDescent="0.2">
      <c r="B239" s="151"/>
      <c r="D239" s="149" t="s">
        <v>219</v>
      </c>
      <c r="E239" s="152" t="s">
        <v>21</v>
      </c>
      <c r="F239" s="153" t="s">
        <v>225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244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2" customFormat="1" x14ac:dyDescent="0.2">
      <c r="B240" s="151"/>
      <c r="D240" s="149" t="s">
        <v>219</v>
      </c>
      <c r="E240" s="152" t="s">
        <v>21</v>
      </c>
      <c r="F240" s="153" t="s">
        <v>233</v>
      </c>
      <c r="H240" s="152" t="s">
        <v>21</v>
      </c>
      <c r="I240" s="154"/>
      <c r="L240" s="151"/>
      <c r="M240" s="155"/>
      <c r="T240" s="156"/>
      <c r="AT240" s="152" t="s">
        <v>219</v>
      </c>
      <c r="AU240" s="152" t="s">
        <v>244</v>
      </c>
      <c r="AV240" s="12" t="s">
        <v>80</v>
      </c>
      <c r="AW240" s="12" t="s">
        <v>34</v>
      </c>
      <c r="AX240" s="12" t="s">
        <v>73</v>
      </c>
      <c r="AY240" s="152" t="s">
        <v>206</v>
      </c>
    </row>
    <row r="241" spans="2:65" s="13" customFormat="1" x14ac:dyDescent="0.2">
      <c r="B241" s="157"/>
      <c r="D241" s="149" t="s">
        <v>219</v>
      </c>
      <c r="E241" s="158" t="s">
        <v>21</v>
      </c>
      <c r="F241" s="159" t="s">
        <v>392</v>
      </c>
      <c r="H241" s="160">
        <v>0.56999999999999995</v>
      </c>
      <c r="I241" s="161"/>
      <c r="L241" s="157"/>
      <c r="M241" s="162"/>
      <c r="T241" s="163"/>
      <c r="AT241" s="158" t="s">
        <v>219</v>
      </c>
      <c r="AU241" s="158" t="s">
        <v>244</v>
      </c>
      <c r="AV241" s="13" t="s">
        <v>82</v>
      </c>
      <c r="AW241" s="13" t="s">
        <v>34</v>
      </c>
      <c r="AX241" s="13" t="s">
        <v>73</v>
      </c>
      <c r="AY241" s="158" t="s">
        <v>206</v>
      </c>
    </row>
    <row r="242" spans="2:65" s="12" customFormat="1" x14ac:dyDescent="0.2">
      <c r="B242" s="151"/>
      <c r="D242" s="149" t="s">
        <v>219</v>
      </c>
      <c r="E242" s="152" t="s">
        <v>21</v>
      </c>
      <c r="F242" s="153" t="s">
        <v>230</v>
      </c>
      <c r="H242" s="152" t="s">
        <v>21</v>
      </c>
      <c r="I242" s="154"/>
      <c r="L242" s="151"/>
      <c r="M242" s="155"/>
      <c r="T242" s="156"/>
      <c r="AT242" s="152" t="s">
        <v>219</v>
      </c>
      <c r="AU242" s="152" t="s">
        <v>244</v>
      </c>
      <c r="AV242" s="12" t="s">
        <v>80</v>
      </c>
      <c r="AW242" s="12" t="s">
        <v>34</v>
      </c>
      <c r="AX242" s="12" t="s">
        <v>73</v>
      </c>
      <c r="AY242" s="152" t="s">
        <v>206</v>
      </c>
    </row>
    <row r="243" spans="2:65" s="13" customFormat="1" x14ac:dyDescent="0.2">
      <c r="B243" s="157"/>
      <c r="D243" s="149" t="s">
        <v>219</v>
      </c>
      <c r="E243" s="158" t="s">
        <v>21</v>
      </c>
      <c r="F243" s="159" t="s">
        <v>393</v>
      </c>
      <c r="H243" s="160">
        <v>5.16</v>
      </c>
      <c r="I243" s="161"/>
      <c r="L243" s="157"/>
      <c r="M243" s="162"/>
      <c r="T243" s="163"/>
      <c r="AT243" s="158" t="s">
        <v>219</v>
      </c>
      <c r="AU243" s="158" t="s">
        <v>244</v>
      </c>
      <c r="AV243" s="13" t="s">
        <v>82</v>
      </c>
      <c r="AW243" s="13" t="s">
        <v>34</v>
      </c>
      <c r="AX243" s="13" t="s">
        <v>73</v>
      </c>
      <c r="AY243" s="158" t="s">
        <v>206</v>
      </c>
    </row>
    <row r="244" spans="2:65" s="12" customFormat="1" x14ac:dyDescent="0.2">
      <c r="B244" s="151"/>
      <c r="D244" s="149" t="s">
        <v>219</v>
      </c>
      <c r="E244" s="152" t="s">
        <v>21</v>
      </c>
      <c r="F244" s="153" t="s">
        <v>390</v>
      </c>
      <c r="H244" s="152" t="s">
        <v>21</v>
      </c>
      <c r="I244" s="154"/>
      <c r="L244" s="151"/>
      <c r="M244" s="155"/>
      <c r="T244" s="156"/>
      <c r="AT244" s="152" t="s">
        <v>219</v>
      </c>
      <c r="AU244" s="152" t="s">
        <v>244</v>
      </c>
      <c r="AV244" s="12" t="s">
        <v>80</v>
      </c>
      <c r="AW244" s="12" t="s">
        <v>34</v>
      </c>
      <c r="AX244" s="12" t="s">
        <v>73</v>
      </c>
      <c r="AY244" s="152" t="s">
        <v>206</v>
      </c>
    </row>
    <row r="245" spans="2:65" s="13" customFormat="1" x14ac:dyDescent="0.2">
      <c r="B245" s="157"/>
      <c r="D245" s="149" t="s">
        <v>219</v>
      </c>
      <c r="E245" s="158" t="s">
        <v>21</v>
      </c>
      <c r="F245" s="159" t="s">
        <v>394</v>
      </c>
      <c r="H245" s="160">
        <v>1.833</v>
      </c>
      <c r="I245" s="161"/>
      <c r="L245" s="157"/>
      <c r="M245" s="162"/>
      <c r="T245" s="163"/>
      <c r="AT245" s="158" t="s">
        <v>219</v>
      </c>
      <c r="AU245" s="158" t="s">
        <v>244</v>
      </c>
      <c r="AV245" s="13" t="s">
        <v>82</v>
      </c>
      <c r="AW245" s="13" t="s">
        <v>34</v>
      </c>
      <c r="AX245" s="13" t="s">
        <v>73</v>
      </c>
      <c r="AY245" s="158" t="s">
        <v>206</v>
      </c>
    </row>
    <row r="246" spans="2:65" s="14" customFormat="1" x14ac:dyDescent="0.2">
      <c r="B246" s="164"/>
      <c r="D246" s="149" t="s">
        <v>219</v>
      </c>
      <c r="E246" s="165" t="s">
        <v>21</v>
      </c>
      <c r="F246" s="166" t="s">
        <v>236</v>
      </c>
      <c r="H246" s="167">
        <v>11.512</v>
      </c>
      <c r="I246" s="168"/>
      <c r="L246" s="164"/>
      <c r="M246" s="169"/>
      <c r="T246" s="170"/>
      <c r="AT246" s="165" t="s">
        <v>219</v>
      </c>
      <c r="AU246" s="165" t="s">
        <v>244</v>
      </c>
      <c r="AV246" s="14" t="s">
        <v>213</v>
      </c>
      <c r="AW246" s="14" t="s">
        <v>34</v>
      </c>
      <c r="AX246" s="14" t="s">
        <v>80</v>
      </c>
      <c r="AY246" s="165" t="s">
        <v>206</v>
      </c>
    </row>
    <row r="247" spans="2:65" s="1" customFormat="1" ht="24.2" customHeight="1" x14ac:dyDescent="0.2">
      <c r="B247" s="33"/>
      <c r="C247" s="132" t="s">
        <v>7</v>
      </c>
      <c r="D247" s="132" t="s">
        <v>208</v>
      </c>
      <c r="E247" s="133" t="s">
        <v>395</v>
      </c>
      <c r="F247" s="134" t="s">
        <v>396</v>
      </c>
      <c r="G247" s="135" t="s">
        <v>327</v>
      </c>
      <c r="H247" s="136">
        <v>1.04</v>
      </c>
      <c r="I247" s="137">
        <v>37400</v>
      </c>
      <c r="J247" s="138">
        <f>ROUND(I247*H247,2)</f>
        <v>38896</v>
      </c>
      <c r="K247" s="134" t="s">
        <v>212</v>
      </c>
      <c r="L247" s="33"/>
      <c r="M247" s="139" t="s">
        <v>21</v>
      </c>
      <c r="N247" s="140" t="s">
        <v>44</v>
      </c>
      <c r="P247" s="141">
        <f>O247*H247</f>
        <v>0</v>
      </c>
      <c r="Q247" s="141">
        <v>1.06277</v>
      </c>
      <c r="R247" s="141">
        <f>Q247*H247</f>
        <v>1.1052808000000001</v>
      </c>
      <c r="S247" s="141">
        <v>0</v>
      </c>
      <c r="T247" s="142">
        <f>S247*H247</f>
        <v>0</v>
      </c>
      <c r="AR247" s="143" t="s">
        <v>213</v>
      </c>
      <c r="AT247" s="143" t="s">
        <v>208</v>
      </c>
      <c r="AU247" s="143" t="s">
        <v>244</v>
      </c>
      <c r="AY247" s="18" t="s">
        <v>206</v>
      </c>
      <c r="BE247" s="144">
        <f>IF(N247="základní",J247,0)</f>
        <v>38896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80</v>
      </c>
      <c r="BK247" s="144">
        <f>ROUND(I247*H247,2)</f>
        <v>38896</v>
      </c>
      <c r="BL247" s="18" t="s">
        <v>213</v>
      </c>
      <c r="BM247" s="143" t="s">
        <v>397</v>
      </c>
    </row>
    <row r="248" spans="2:65" s="1" customFormat="1" x14ac:dyDescent="0.2">
      <c r="B248" s="33"/>
      <c r="D248" s="145" t="s">
        <v>215</v>
      </c>
      <c r="F248" s="146" t="s">
        <v>398</v>
      </c>
      <c r="I248" s="147"/>
      <c r="L248" s="33"/>
      <c r="M248" s="148"/>
      <c r="T248" s="54"/>
      <c r="AT248" s="18" t="s">
        <v>215</v>
      </c>
      <c r="AU248" s="18" t="s">
        <v>244</v>
      </c>
    </row>
    <row r="249" spans="2:65" s="12" customFormat="1" x14ac:dyDescent="0.2">
      <c r="B249" s="151"/>
      <c r="D249" s="149" t="s">
        <v>219</v>
      </c>
      <c r="E249" s="152" t="s">
        <v>21</v>
      </c>
      <c r="F249" s="153" t="s">
        <v>330</v>
      </c>
      <c r="H249" s="152" t="s">
        <v>21</v>
      </c>
      <c r="I249" s="154"/>
      <c r="L249" s="151"/>
      <c r="M249" s="155"/>
      <c r="T249" s="156"/>
      <c r="AT249" s="152" t="s">
        <v>219</v>
      </c>
      <c r="AU249" s="152" t="s">
        <v>244</v>
      </c>
      <c r="AV249" s="12" t="s">
        <v>80</v>
      </c>
      <c r="AW249" s="12" t="s">
        <v>34</v>
      </c>
      <c r="AX249" s="12" t="s">
        <v>73</v>
      </c>
      <c r="AY249" s="152" t="s">
        <v>206</v>
      </c>
    </row>
    <row r="250" spans="2:65" s="13" customFormat="1" x14ac:dyDescent="0.2">
      <c r="B250" s="157"/>
      <c r="D250" s="149" t="s">
        <v>219</v>
      </c>
      <c r="E250" s="158" t="s">
        <v>21</v>
      </c>
      <c r="F250" s="159" t="s">
        <v>399</v>
      </c>
      <c r="H250" s="160">
        <v>1.04</v>
      </c>
      <c r="I250" s="161"/>
      <c r="L250" s="157"/>
      <c r="M250" s="162"/>
      <c r="T250" s="163"/>
      <c r="AT250" s="158" t="s">
        <v>219</v>
      </c>
      <c r="AU250" s="158" t="s">
        <v>244</v>
      </c>
      <c r="AV250" s="13" t="s">
        <v>82</v>
      </c>
      <c r="AW250" s="13" t="s">
        <v>34</v>
      </c>
      <c r="AX250" s="13" t="s">
        <v>73</v>
      </c>
      <c r="AY250" s="158" t="s">
        <v>206</v>
      </c>
    </row>
    <row r="251" spans="2:65" s="12" customFormat="1" x14ac:dyDescent="0.2">
      <c r="B251" s="151"/>
      <c r="D251" s="149" t="s">
        <v>219</v>
      </c>
      <c r="E251" s="152" t="s">
        <v>21</v>
      </c>
      <c r="F251" s="153" t="s">
        <v>256</v>
      </c>
      <c r="H251" s="152" t="s">
        <v>21</v>
      </c>
      <c r="I251" s="154"/>
      <c r="L251" s="151"/>
      <c r="M251" s="155"/>
      <c r="T251" s="156"/>
      <c r="AT251" s="152" t="s">
        <v>219</v>
      </c>
      <c r="AU251" s="152" t="s">
        <v>244</v>
      </c>
      <c r="AV251" s="12" t="s">
        <v>80</v>
      </c>
      <c r="AW251" s="12" t="s">
        <v>34</v>
      </c>
      <c r="AX251" s="12" t="s">
        <v>73</v>
      </c>
      <c r="AY251" s="152" t="s">
        <v>206</v>
      </c>
    </row>
    <row r="252" spans="2:65" s="14" customFormat="1" x14ac:dyDescent="0.2">
      <c r="B252" s="164"/>
      <c r="D252" s="149" t="s">
        <v>219</v>
      </c>
      <c r="E252" s="165" t="s">
        <v>21</v>
      </c>
      <c r="F252" s="166" t="s">
        <v>236</v>
      </c>
      <c r="H252" s="167">
        <v>1.04</v>
      </c>
      <c r="I252" s="168"/>
      <c r="L252" s="164"/>
      <c r="M252" s="169"/>
      <c r="T252" s="170"/>
      <c r="AT252" s="165" t="s">
        <v>219</v>
      </c>
      <c r="AU252" s="165" t="s">
        <v>244</v>
      </c>
      <c r="AV252" s="14" t="s">
        <v>213</v>
      </c>
      <c r="AW252" s="14" t="s">
        <v>34</v>
      </c>
      <c r="AX252" s="14" t="s">
        <v>80</v>
      </c>
      <c r="AY252" s="165" t="s">
        <v>206</v>
      </c>
    </row>
    <row r="253" spans="2:65" s="1" customFormat="1" ht="24.2" customHeight="1" x14ac:dyDescent="0.2">
      <c r="B253" s="33"/>
      <c r="C253" s="132" t="s">
        <v>400</v>
      </c>
      <c r="D253" s="132" t="s">
        <v>208</v>
      </c>
      <c r="E253" s="133" t="s">
        <v>401</v>
      </c>
      <c r="F253" s="134" t="s">
        <v>402</v>
      </c>
      <c r="G253" s="135" t="s">
        <v>247</v>
      </c>
      <c r="H253" s="136">
        <v>21.268000000000001</v>
      </c>
      <c r="I253" s="137">
        <v>957</v>
      </c>
      <c r="J253" s="138">
        <f>ROUND(I253*H253,2)</f>
        <v>20353.48</v>
      </c>
      <c r="K253" s="134" t="s">
        <v>212</v>
      </c>
      <c r="L253" s="33"/>
      <c r="M253" s="139" t="s">
        <v>21</v>
      </c>
      <c r="N253" s="140" t="s">
        <v>44</v>
      </c>
      <c r="P253" s="141">
        <f>O253*H253</f>
        <v>0</v>
      </c>
      <c r="Q253" s="141">
        <v>1.2959999999999999E-2</v>
      </c>
      <c r="R253" s="141">
        <f>Q253*H253</f>
        <v>0.27563327999999998</v>
      </c>
      <c r="S253" s="141">
        <v>0</v>
      </c>
      <c r="T253" s="142">
        <f>S253*H253</f>
        <v>0</v>
      </c>
      <c r="AR253" s="143" t="s">
        <v>213</v>
      </c>
      <c r="AT253" s="143" t="s">
        <v>208</v>
      </c>
      <c r="AU253" s="143" t="s">
        <v>244</v>
      </c>
      <c r="AY253" s="18" t="s">
        <v>206</v>
      </c>
      <c r="BE253" s="144">
        <f>IF(N253="základní",J253,0)</f>
        <v>20353.48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80</v>
      </c>
      <c r="BK253" s="144">
        <f>ROUND(I253*H253,2)</f>
        <v>20353.48</v>
      </c>
      <c r="BL253" s="18" t="s">
        <v>213</v>
      </c>
      <c r="BM253" s="143" t="s">
        <v>403</v>
      </c>
    </row>
    <row r="254" spans="2:65" s="1" customFormat="1" x14ac:dyDescent="0.2">
      <c r="B254" s="33"/>
      <c r="D254" s="145" t="s">
        <v>215</v>
      </c>
      <c r="F254" s="146" t="s">
        <v>404</v>
      </c>
      <c r="I254" s="147"/>
      <c r="L254" s="33"/>
      <c r="M254" s="148"/>
      <c r="T254" s="54"/>
      <c r="AT254" s="18" t="s">
        <v>215</v>
      </c>
      <c r="AU254" s="18" t="s">
        <v>244</v>
      </c>
    </row>
    <row r="255" spans="2:65" s="12" customFormat="1" x14ac:dyDescent="0.2">
      <c r="B255" s="151"/>
      <c r="D255" s="149" t="s">
        <v>219</v>
      </c>
      <c r="E255" s="152" t="s">
        <v>21</v>
      </c>
      <c r="F255" s="153" t="s">
        <v>223</v>
      </c>
      <c r="H255" s="152" t="s">
        <v>21</v>
      </c>
      <c r="I255" s="154"/>
      <c r="L255" s="151"/>
      <c r="M255" s="155"/>
      <c r="T255" s="156"/>
      <c r="AT255" s="152" t="s">
        <v>219</v>
      </c>
      <c r="AU255" s="152" t="s">
        <v>244</v>
      </c>
      <c r="AV255" s="12" t="s">
        <v>80</v>
      </c>
      <c r="AW255" s="12" t="s">
        <v>34</v>
      </c>
      <c r="AX255" s="12" t="s">
        <v>73</v>
      </c>
      <c r="AY255" s="152" t="s">
        <v>206</v>
      </c>
    </row>
    <row r="256" spans="2:65" s="12" customFormat="1" x14ac:dyDescent="0.2">
      <c r="B256" s="151"/>
      <c r="D256" s="149" t="s">
        <v>219</v>
      </c>
      <c r="E256" s="152" t="s">
        <v>21</v>
      </c>
      <c r="F256" s="153" t="s">
        <v>230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244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 x14ac:dyDescent="0.2">
      <c r="B257" s="157"/>
      <c r="D257" s="149" t="s">
        <v>219</v>
      </c>
      <c r="E257" s="158" t="s">
        <v>21</v>
      </c>
      <c r="F257" s="159" t="s">
        <v>405</v>
      </c>
      <c r="H257" s="160">
        <v>6.9379999999999997</v>
      </c>
      <c r="I257" s="161"/>
      <c r="L257" s="157"/>
      <c r="M257" s="162"/>
      <c r="T257" s="163"/>
      <c r="AT257" s="158" t="s">
        <v>219</v>
      </c>
      <c r="AU257" s="158" t="s">
        <v>244</v>
      </c>
      <c r="AV257" s="13" t="s">
        <v>82</v>
      </c>
      <c r="AW257" s="13" t="s">
        <v>34</v>
      </c>
      <c r="AX257" s="13" t="s">
        <v>73</v>
      </c>
      <c r="AY257" s="158" t="s">
        <v>206</v>
      </c>
    </row>
    <row r="258" spans="2:65" s="13" customFormat="1" x14ac:dyDescent="0.2">
      <c r="B258" s="157"/>
      <c r="D258" s="149" t="s">
        <v>219</v>
      </c>
      <c r="E258" s="158" t="s">
        <v>21</v>
      </c>
      <c r="F258" s="159" t="s">
        <v>406</v>
      </c>
      <c r="H258" s="160">
        <v>11.1</v>
      </c>
      <c r="I258" s="161"/>
      <c r="L258" s="157"/>
      <c r="M258" s="162"/>
      <c r="T258" s="163"/>
      <c r="AT258" s="158" t="s">
        <v>219</v>
      </c>
      <c r="AU258" s="158" t="s">
        <v>244</v>
      </c>
      <c r="AV258" s="13" t="s">
        <v>82</v>
      </c>
      <c r="AW258" s="13" t="s">
        <v>34</v>
      </c>
      <c r="AX258" s="13" t="s">
        <v>73</v>
      </c>
      <c r="AY258" s="158" t="s">
        <v>206</v>
      </c>
    </row>
    <row r="259" spans="2:65" s="12" customFormat="1" x14ac:dyDescent="0.2">
      <c r="B259" s="151"/>
      <c r="D259" s="149" t="s">
        <v>219</v>
      </c>
      <c r="E259" s="152" t="s">
        <v>21</v>
      </c>
      <c r="F259" s="153" t="s">
        <v>225</v>
      </c>
      <c r="H259" s="152" t="s">
        <v>21</v>
      </c>
      <c r="I259" s="154"/>
      <c r="L259" s="151"/>
      <c r="M259" s="155"/>
      <c r="T259" s="156"/>
      <c r="AT259" s="152" t="s">
        <v>219</v>
      </c>
      <c r="AU259" s="152" t="s">
        <v>244</v>
      </c>
      <c r="AV259" s="12" t="s">
        <v>80</v>
      </c>
      <c r="AW259" s="12" t="s">
        <v>34</v>
      </c>
      <c r="AX259" s="12" t="s">
        <v>73</v>
      </c>
      <c r="AY259" s="152" t="s">
        <v>206</v>
      </c>
    </row>
    <row r="260" spans="2:65" s="12" customFormat="1" x14ac:dyDescent="0.2">
      <c r="B260" s="151"/>
      <c r="D260" s="149" t="s">
        <v>219</v>
      </c>
      <c r="E260" s="152" t="s">
        <v>21</v>
      </c>
      <c r="F260" s="153" t="s">
        <v>233</v>
      </c>
      <c r="H260" s="152" t="s">
        <v>21</v>
      </c>
      <c r="I260" s="154"/>
      <c r="L260" s="151"/>
      <c r="M260" s="155"/>
      <c r="T260" s="156"/>
      <c r="AT260" s="152" t="s">
        <v>219</v>
      </c>
      <c r="AU260" s="152" t="s">
        <v>244</v>
      </c>
      <c r="AV260" s="12" t="s">
        <v>80</v>
      </c>
      <c r="AW260" s="12" t="s">
        <v>34</v>
      </c>
      <c r="AX260" s="12" t="s">
        <v>73</v>
      </c>
      <c r="AY260" s="152" t="s">
        <v>206</v>
      </c>
    </row>
    <row r="261" spans="2:65" s="13" customFormat="1" x14ac:dyDescent="0.2">
      <c r="B261" s="157"/>
      <c r="D261" s="149" t="s">
        <v>219</v>
      </c>
      <c r="E261" s="158" t="s">
        <v>21</v>
      </c>
      <c r="F261" s="159" t="s">
        <v>407</v>
      </c>
      <c r="H261" s="160">
        <v>3.23</v>
      </c>
      <c r="I261" s="161"/>
      <c r="L261" s="157"/>
      <c r="M261" s="162"/>
      <c r="T261" s="163"/>
      <c r="AT261" s="158" t="s">
        <v>219</v>
      </c>
      <c r="AU261" s="158" t="s">
        <v>244</v>
      </c>
      <c r="AV261" s="13" t="s">
        <v>82</v>
      </c>
      <c r="AW261" s="13" t="s">
        <v>34</v>
      </c>
      <c r="AX261" s="13" t="s">
        <v>73</v>
      </c>
      <c r="AY261" s="158" t="s">
        <v>206</v>
      </c>
    </row>
    <row r="262" spans="2:65" s="12" customFormat="1" x14ac:dyDescent="0.2">
      <c r="B262" s="151"/>
      <c r="D262" s="149" t="s">
        <v>219</v>
      </c>
      <c r="E262" s="152" t="s">
        <v>21</v>
      </c>
      <c r="F262" s="153" t="s">
        <v>230</v>
      </c>
      <c r="H262" s="152" t="s">
        <v>21</v>
      </c>
      <c r="I262" s="154"/>
      <c r="L262" s="151"/>
      <c r="M262" s="155"/>
      <c r="T262" s="156"/>
      <c r="AT262" s="152" t="s">
        <v>219</v>
      </c>
      <c r="AU262" s="152" t="s">
        <v>244</v>
      </c>
      <c r="AV262" s="12" t="s">
        <v>80</v>
      </c>
      <c r="AW262" s="12" t="s">
        <v>34</v>
      </c>
      <c r="AX262" s="12" t="s">
        <v>73</v>
      </c>
      <c r="AY262" s="152" t="s">
        <v>206</v>
      </c>
    </row>
    <row r="263" spans="2:65" s="12" customFormat="1" x14ac:dyDescent="0.2">
      <c r="B263" s="151"/>
      <c r="D263" s="149" t="s">
        <v>219</v>
      </c>
      <c r="E263" s="152" t="s">
        <v>21</v>
      </c>
      <c r="F263" s="153" t="s">
        <v>408</v>
      </c>
      <c r="H263" s="152" t="s">
        <v>21</v>
      </c>
      <c r="I263" s="154"/>
      <c r="L263" s="151"/>
      <c r="M263" s="155"/>
      <c r="T263" s="156"/>
      <c r="AT263" s="152" t="s">
        <v>219</v>
      </c>
      <c r="AU263" s="152" t="s">
        <v>244</v>
      </c>
      <c r="AV263" s="12" t="s">
        <v>80</v>
      </c>
      <c r="AW263" s="12" t="s">
        <v>34</v>
      </c>
      <c r="AX263" s="12" t="s">
        <v>73</v>
      </c>
      <c r="AY263" s="152" t="s">
        <v>206</v>
      </c>
    </row>
    <row r="264" spans="2:65" s="14" customFormat="1" x14ac:dyDescent="0.2">
      <c r="B264" s="164"/>
      <c r="D264" s="149" t="s">
        <v>219</v>
      </c>
      <c r="E264" s="165" t="s">
        <v>21</v>
      </c>
      <c r="F264" s="166" t="s">
        <v>236</v>
      </c>
      <c r="H264" s="167">
        <v>21.268000000000001</v>
      </c>
      <c r="I264" s="168"/>
      <c r="L264" s="164"/>
      <c r="M264" s="169"/>
      <c r="T264" s="170"/>
      <c r="AT264" s="165" t="s">
        <v>219</v>
      </c>
      <c r="AU264" s="165" t="s">
        <v>244</v>
      </c>
      <c r="AV264" s="14" t="s">
        <v>213</v>
      </c>
      <c r="AW264" s="14" t="s">
        <v>34</v>
      </c>
      <c r="AX264" s="14" t="s">
        <v>80</v>
      </c>
      <c r="AY264" s="165" t="s">
        <v>206</v>
      </c>
    </row>
    <row r="265" spans="2:65" s="1" customFormat="1" ht="24.2" customHeight="1" x14ac:dyDescent="0.2">
      <c r="B265" s="33"/>
      <c r="C265" s="132" t="s">
        <v>409</v>
      </c>
      <c r="D265" s="132" t="s">
        <v>208</v>
      </c>
      <c r="E265" s="133" t="s">
        <v>410</v>
      </c>
      <c r="F265" s="134" t="s">
        <v>411</v>
      </c>
      <c r="G265" s="135" t="s">
        <v>247</v>
      </c>
      <c r="H265" s="136">
        <v>21.268000000000001</v>
      </c>
      <c r="I265" s="137">
        <v>156</v>
      </c>
      <c r="J265" s="138">
        <f>ROUND(I265*H265,2)</f>
        <v>3317.81</v>
      </c>
      <c r="K265" s="134" t="s">
        <v>212</v>
      </c>
      <c r="L265" s="33"/>
      <c r="M265" s="139" t="s">
        <v>21</v>
      </c>
      <c r="N265" s="140" t="s">
        <v>44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213</v>
      </c>
      <c r="AT265" s="143" t="s">
        <v>208</v>
      </c>
      <c r="AU265" s="143" t="s">
        <v>244</v>
      </c>
      <c r="AY265" s="18" t="s">
        <v>206</v>
      </c>
      <c r="BE265" s="144">
        <f>IF(N265="základní",J265,0)</f>
        <v>3317.81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80</v>
      </c>
      <c r="BK265" s="144">
        <f>ROUND(I265*H265,2)</f>
        <v>3317.81</v>
      </c>
      <c r="BL265" s="18" t="s">
        <v>213</v>
      </c>
      <c r="BM265" s="143" t="s">
        <v>412</v>
      </c>
    </row>
    <row r="266" spans="2:65" s="1" customFormat="1" x14ac:dyDescent="0.2">
      <c r="B266" s="33"/>
      <c r="D266" s="145" t="s">
        <v>215</v>
      </c>
      <c r="F266" s="146" t="s">
        <v>413</v>
      </c>
      <c r="I266" s="147"/>
      <c r="L266" s="33"/>
      <c r="M266" s="148"/>
      <c r="T266" s="54"/>
      <c r="AT266" s="18" t="s">
        <v>215</v>
      </c>
      <c r="AU266" s="18" t="s">
        <v>244</v>
      </c>
    </row>
    <row r="267" spans="2:65" s="13" customFormat="1" x14ac:dyDescent="0.2">
      <c r="B267" s="157"/>
      <c r="D267" s="149" t="s">
        <v>219</v>
      </c>
      <c r="E267" s="158" t="s">
        <v>21</v>
      </c>
      <c r="F267" s="159" t="s">
        <v>414</v>
      </c>
      <c r="H267" s="160">
        <v>21.268000000000001</v>
      </c>
      <c r="I267" s="161"/>
      <c r="L267" s="157"/>
      <c r="M267" s="162"/>
      <c r="T267" s="163"/>
      <c r="AT267" s="158" t="s">
        <v>219</v>
      </c>
      <c r="AU267" s="158" t="s">
        <v>244</v>
      </c>
      <c r="AV267" s="13" t="s">
        <v>82</v>
      </c>
      <c r="AW267" s="13" t="s">
        <v>34</v>
      </c>
      <c r="AX267" s="13" t="s">
        <v>80</v>
      </c>
      <c r="AY267" s="158" t="s">
        <v>206</v>
      </c>
    </row>
    <row r="268" spans="2:65" s="1" customFormat="1" ht="21.75" customHeight="1" x14ac:dyDescent="0.2">
      <c r="B268" s="33"/>
      <c r="C268" s="132" t="s">
        <v>415</v>
      </c>
      <c r="D268" s="132" t="s">
        <v>208</v>
      </c>
      <c r="E268" s="133" t="s">
        <v>416</v>
      </c>
      <c r="F268" s="134" t="s">
        <v>417</v>
      </c>
      <c r="G268" s="135" t="s">
        <v>247</v>
      </c>
      <c r="H268" s="136">
        <v>54.564</v>
      </c>
      <c r="I268" s="137">
        <v>573</v>
      </c>
      <c r="J268" s="138">
        <f>ROUND(I268*H268,2)</f>
        <v>31265.17</v>
      </c>
      <c r="K268" s="134" t="s">
        <v>212</v>
      </c>
      <c r="L268" s="33"/>
      <c r="M268" s="139" t="s">
        <v>21</v>
      </c>
      <c r="N268" s="140" t="s">
        <v>44</v>
      </c>
      <c r="P268" s="141">
        <f>O268*H268</f>
        <v>0</v>
      </c>
      <c r="Q268" s="141">
        <v>7.92E-3</v>
      </c>
      <c r="R268" s="141">
        <f>Q268*H268</f>
        <v>0.43214688000000001</v>
      </c>
      <c r="S268" s="141">
        <v>0</v>
      </c>
      <c r="T268" s="142">
        <f>S268*H268</f>
        <v>0</v>
      </c>
      <c r="AR268" s="143" t="s">
        <v>213</v>
      </c>
      <c r="AT268" s="143" t="s">
        <v>208</v>
      </c>
      <c r="AU268" s="143" t="s">
        <v>244</v>
      </c>
      <c r="AY268" s="18" t="s">
        <v>206</v>
      </c>
      <c r="BE268" s="144">
        <f>IF(N268="základní",J268,0)</f>
        <v>31265.17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80</v>
      </c>
      <c r="BK268" s="144">
        <f>ROUND(I268*H268,2)</f>
        <v>31265.17</v>
      </c>
      <c r="BL268" s="18" t="s">
        <v>213</v>
      </c>
      <c r="BM268" s="143" t="s">
        <v>418</v>
      </c>
    </row>
    <row r="269" spans="2:65" s="1" customFormat="1" x14ac:dyDescent="0.2">
      <c r="B269" s="33"/>
      <c r="D269" s="145" t="s">
        <v>215</v>
      </c>
      <c r="F269" s="146" t="s">
        <v>419</v>
      </c>
      <c r="I269" s="147"/>
      <c r="L269" s="33"/>
      <c r="M269" s="148"/>
      <c r="T269" s="54"/>
      <c r="AT269" s="18" t="s">
        <v>215</v>
      </c>
      <c r="AU269" s="18" t="s">
        <v>244</v>
      </c>
    </row>
    <row r="270" spans="2:65" s="12" customFormat="1" x14ac:dyDescent="0.2">
      <c r="B270" s="151"/>
      <c r="D270" s="149" t="s">
        <v>219</v>
      </c>
      <c r="E270" s="152" t="s">
        <v>21</v>
      </c>
      <c r="F270" s="153" t="s">
        <v>223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244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2" customFormat="1" x14ac:dyDescent="0.2">
      <c r="B271" s="151"/>
      <c r="D271" s="149" t="s">
        <v>219</v>
      </c>
      <c r="E271" s="152" t="s">
        <v>21</v>
      </c>
      <c r="F271" s="153" t="s">
        <v>390</v>
      </c>
      <c r="H271" s="152" t="s">
        <v>21</v>
      </c>
      <c r="I271" s="154"/>
      <c r="L271" s="151"/>
      <c r="M271" s="155"/>
      <c r="T271" s="156"/>
      <c r="AT271" s="152" t="s">
        <v>219</v>
      </c>
      <c r="AU271" s="152" t="s">
        <v>244</v>
      </c>
      <c r="AV271" s="12" t="s">
        <v>80</v>
      </c>
      <c r="AW271" s="12" t="s">
        <v>34</v>
      </c>
      <c r="AX271" s="12" t="s">
        <v>73</v>
      </c>
      <c r="AY271" s="152" t="s">
        <v>206</v>
      </c>
    </row>
    <row r="272" spans="2:65" s="13" customFormat="1" x14ac:dyDescent="0.2">
      <c r="B272" s="157"/>
      <c r="D272" s="149" t="s">
        <v>219</v>
      </c>
      <c r="E272" s="158" t="s">
        <v>21</v>
      </c>
      <c r="F272" s="159" t="s">
        <v>420</v>
      </c>
      <c r="H272" s="160">
        <v>19.5</v>
      </c>
      <c r="I272" s="161"/>
      <c r="L272" s="157"/>
      <c r="M272" s="162"/>
      <c r="T272" s="163"/>
      <c r="AT272" s="158" t="s">
        <v>219</v>
      </c>
      <c r="AU272" s="158" t="s">
        <v>244</v>
      </c>
      <c r="AV272" s="13" t="s">
        <v>82</v>
      </c>
      <c r="AW272" s="13" t="s">
        <v>34</v>
      </c>
      <c r="AX272" s="13" t="s">
        <v>73</v>
      </c>
      <c r="AY272" s="158" t="s">
        <v>206</v>
      </c>
    </row>
    <row r="273" spans="2:65" s="12" customFormat="1" x14ac:dyDescent="0.2">
      <c r="B273" s="151"/>
      <c r="D273" s="149" t="s">
        <v>219</v>
      </c>
      <c r="E273" s="152" t="s">
        <v>21</v>
      </c>
      <c r="F273" s="153" t="s">
        <v>225</v>
      </c>
      <c r="H273" s="152" t="s">
        <v>21</v>
      </c>
      <c r="I273" s="154"/>
      <c r="L273" s="151"/>
      <c r="M273" s="155"/>
      <c r="T273" s="156"/>
      <c r="AT273" s="152" t="s">
        <v>219</v>
      </c>
      <c r="AU273" s="152" t="s">
        <v>244</v>
      </c>
      <c r="AV273" s="12" t="s">
        <v>80</v>
      </c>
      <c r="AW273" s="12" t="s">
        <v>34</v>
      </c>
      <c r="AX273" s="12" t="s">
        <v>73</v>
      </c>
      <c r="AY273" s="152" t="s">
        <v>206</v>
      </c>
    </row>
    <row r="274" spans="2:65" s="12" customFormat="1" x14ac:dyDescent="0.2">
      <c r="B274" s="151"/>
      <c r="D274" s="149" t="s">
        <v>219</v>
      </c>
      <c r="E274" s="152" t="s">
        <v>21</v>
      </c>
      <c r="F274" s="153" t="s">
        <v>390</v>
      </c>
      <c r="H274" s="152" t="s">
        <v>21</v>
      </c>
      <c r="I274" s="154"/>
      <c r="L274" s="151"/>
      <c r="M274" s="155"/>
      <c r="T274" s="156"/>
      <c r="AT274" s="152" t="s">
        <v>219</v>
      </c>
      <c r="AU274" s="152" t="s">
        <v>244</v>
      </c>
      <c r="AV274" s="12" t="s">
        <v>80</v>
      </c>
      <c r="AW274" s="12" t="s">
        <v>34</v>
      </c>
      <c r="AX274" s="12" t="s">
        <v>73</v>
      </c>
      <c r="AY274" s="152" t="s">
        <v>206</v>
      </c>
    </row>
    <row r="275" spans="2:65" s="13" customFormat="1" x14ac:dyDescent="0.2">
      <c r="B275" s="157"/>
      <c r="D275" s="149" t="s">
        <v>219</v>
      </c>
      <c r="E275" s="158" t="s">
        <v>21</v>
      </c>
      <c r="F275" s="159" t="s">
        <v>421</v>
      </c>
      <c r="H275" s="160">
        <v>35.064</v>
      </c>
      <c r="I275" s="161"/>
      <c r="L275" s="157"/>
      <c r="M275" s="162"/>
      <c r="T275" s="163"/>
      <c r="AT275" s="158" t="s">
        <v>219</v>
      </c>
      <c r="AU275" s="158" t="s">
        <v>244</v>
      </c>
      <c r="AV275" s="13" t="s">
        <v>82</v>
      </c>
      <c r="AW275" s="13" t="s">
        <v>34</v>
      </c>
      <c r="AX275" s="13" t="s">
        <v>73</v>
      </c>
      <c r="AY275" s="158" t="s">
        <v>206</v>
      </c>
    </row>
    <row r="276" spans="2:65" s="14" customFormat="1" x14ac:dyDescent="0.2">
      <c r="B276" s="164"/>
      <c r="D276" s="149" t="s">
        <v>219</v>
      </c>
      <c r="E276" s="165" t="s">
        <v>21</v>
      </c>
      <c r="F276" s="166" t="s">
        <v>236</v>
      </c>
      <c r="H276" s="167">
        <v>54.564</v>
      </c>
      <c r="I276" s="168"/>
      <c r="L276" s="164"/>
      <c r="M276" s="169"/>
      <c r="T276" s="170"/>
      <c r="AT276" s="165" t="s">
        <v>219</v>
      </c>
      <c r="AU276" s="165" t="s">
        <v>244</v>
      </c>
      <c r="AV276" s="14" t="s">
        <v>213</v>
      </c>
      <c r="AW276" s="14" t="s">
        <v>34</v>
      </c>
      <c r="AX276" s="14" t="s">
        <v>80</v>
      </c>
      <c r="AY276" s="165" t="s">
        <v>206</v>
      </c>
    </row>
    <row r="277" spans="2:65" s="1" customFormat="1" ht="21.75" customHeight="1" x14ac:dyDescent="0.2">
      <c r="B277" s="33"/>
      <c r="C277" s="132" t="s">
        <v>422</v>
      </c>
      <c r="D277" s="132" t="s">
        <v>208</v>
      </c>
      <c r="E277" s="133" t="s">
        <v>423</v>
      </c>
      <c r="F277" s="134" t="s">
        <v>424</v>
      </c>
      <c r="G277" s="135" t="s">
        <v>247</v>
      </c>
      <c r="H277" s="136">
        <v>54.564</v>
      </c>
      <c r="I277" s="137">
        <v>110</v>
      </c>
      <c r="J277" s="138">
        <f>ROUND(I277*H277,2)</f>
        <v>6002.04</v>
      </c>
      <c r="K277" s="134" t="s">
        <v>212</v>
      </c>
      <c r="L277" s="33"/>
      <c r="M277" s="139" t="s">
        <v>21</v>
      </c>
      <c r="N277" s="140" t="s">
        <v>44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213</v>
      </c>
      <c r="AT277" s="143" t="s">
        <v>208</v>
      </c>
      <c r="AU277" s="143" t="s">
        <v>244</v>
      </c>
      <c r="AY277" s="18" t="s">
        <v>206</v>
      </c>
      <c r="BE277" s="144">
        <f>IF(N277="základní",J277,0)</f>
        <v>6002.04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80</v>
      </c>
      <c r="BK277" s="144">
        <f>ROUND(I277*H277,2)</f>
        <v>6002.04</v>
      </c>
      <c r="BL277" s="18" t="s">
        <v>213</v>
      </c>
      <c r="BM277" s="143" t="s">
        <v>425</v>
      </c>
    </row>
    <row r="278" spans="2:65" s="1" customFormat="1" x14ac:dyDescent="0.2">
      <c r="B278" s="33"/>
      <c r="D278" s="145" t="s">
        <v>215</v>
      </c>
      <c r="F278" s="146" t="s">
        <v>426</v>
      </c>
      <c r="I278" s="147"/>
      <c r="L278" s="33"/>
      <c r="M278" s="148"/>
      <c r="T278" s="54"/>
      <c r="AT278" s="18" t="s">
        <v>215</v>
      </c>
      <c r="AU278" s="18" t="s">
        <v>244</v>
      </c>
    </row>
    <row r="279" spans="2:65" s="13" customFormat="1" x14ac:dyDescent="0.2">
      <c r="B279" s="157"/>
      <c r="D279" s="149" t="s">
        <v>219</v>
      </c>
      <c r="E279" s="158" t="s">
        <v>21</v>
      </c>
      <c r="F279" s="159" t="s">
        <v>427</v>
      </c>
      <c r="H279" s="160">
        <v>54.564</v>
      </c>
      <c r="I279" s="161"/>
      <c r="L279" s="157"/>
      <c r="M279" s="162"/>
      <c r="T279" s="163"/>
      <c r="AT279" s="158" t="s">
        <v>219</v>
      </c>
      <c r="AU279" s="158" t="s">
        <v>244</v>
      </c>
      <c r="AV279" s="13" t="s">
        <v>82</v>
      </c>
      <c r="AW279" s="13" t="s">
        <v>34</v>
      </c>
      <c r="AX279" s="13" t="s">
        <v>80</v>
      </c>
      <c r="AY279" s="158" t="s">
        <v>206</v>
      </c>
    </row>
    <row r="280" spans="2:65" s="11" customFormat="1" ht="22.9" customHeight="1" x14ac:dyDescent="0.2">
      <c r="B280" s="120"/>
      <c r="D280" s="121" t="s">
        <v>72</v>
      </c>
      <c r="E280" s="130" t="s">
        <v>295</v>
      </c>
      <c r="F280" s="130" t="s">
        <v>428</v>
      </c>
      <c r="I280" s="123"/>
      <c r="J280" s="131">
        <f>BK280</f>
        <v>4954.22</v>
      </c>
      <c r="L280" s="120"/>
      <c r="M280" s="125"/>
      <c r="P280" s="126">
        <f>SUM(P281:P286)</f>
        <v>0</v>
      </c>
      <c r="R280" s="126">
        <f>SUM(R281:R286)</f>
        <v>1.87828784</v>
      </c>
      <c r="T280" s="127">
        <f>SUM(T281:T286)</f>
        <v>0</v>
      </c>
      <c r="AR280" s="121" t="s">
        <v>80</v>
      </c>
      <c r="AT280" s="128" t="s">
        <v>72</v>
      </c>
      <c r="AU280" s="128" t="s">
        <v>80</v>
      </c>
      <c r="AY280" s="121" t="s">
        <v>206</v>
      </c>
      <c r="BK280" s="129">
        <f>SUM(BK281:BK286)</f>
        <v>4954.22</v>
      </c>
    </row>
    <row r="281" spans="2:65" s="1" customFormat="1" ht="24.2" customHeight="1" x14ac:dyDescent="0.2">
      <c r="B281" s="33"/>
      <c r="C281" s="132" t="s">
        <v>429</v>
      </c>
      <c r="D281" s="132" t="s">
        <v>208</v>
      </c>
      <c r="E281" s="133" t="s">
        <v>430</v>
      </c>
      <c r="F281" s="134" t="s">
        <v>431</v>
      </c>
      <c r="G281" s="135" t="s">
        <v>375</v>
      </c>
      <c r="H281" s="136">
        <v>9.68</v>
      </c>
      <c r="I281" s="137">
        <v>291</v>
      </c>
      <c r="J281" s="138">
        <f>ROUND(I281*H281,2)</f>
        <v>2816.88</v>
      </c>
      <c r="K281" s="134" t="s">
        <v>212</v>
      </c>
      <c r="L281" s="33"/>
      <c r="M281" s="139" t="s">
        <v>21</v>
      </c>
      <c r="N281" s="140" t="s">
        <v>44</v>
      </c>
      <c r="P281" s="141">
        <f>O281*H281</f>
        <v>0</v>
      </c>
      <c r="Q281" s="141">
        <v>0.1295</v>
      </c>
      <c r="R281" s="141">
        <f>Q281*H281</f>
        <v>1.25356</v>
      </c>
      <c r="S281" s="141">
        <v>0</v>
      </c>
      <c r="T281" s="142">
        <f>S281*H281</f>
        <v>0</v>
      </c>
      <c r="AR281" s="143" t="s">
        <v>213</v>
      </c>
      <c r="AT281" s="143" t="s">
        <v>208</v>
      </c>
      <c r="AU281" s="143" t="s">
        <v>82</v>
      </c>
      <c r="AY281" s="18" t="s">
        <v>206</v>
      </c>
      <c r="BE281" s="144">
        <f>IF(N281="základní",J281,0)</f>
        <v>2816.88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8" t="s">
        <v>80</v>
      </c>
      <c r="BK281" s="144">
        <f>ROUND(I281*H281,2)</f>
        <v>2816.88</v>
      </c>
      <c r="BL281" s="18" t="s">
        <v>213</v>
      </c>
      <c r="BM281" s="143" t="s">
        <v>432</v>
      </c>
    </row>
    <row r="282" spans="2:65" s="1" customFormat="1" x14ac:dyDescent="0.2">
      <c r="B282" s="33"/>
      <c r="D282" s="145" t="s">
        <v>215</v>
      </c>
      <c r="F282" s="146" t="s">
        <v>433</v>
      </c>
      <c r="I282" s="147"/>
      <c r="L282" s="33"/>
      <c r="M282" s="148"/>
      <c r="T282" s="54"/>
      <c r="AT282" s="18" t="s">
        <v>215</v>
      </c>
      <c r="AU282" s="18" t="s">
        <v>82</v>
      </c>
    </row>
    <row r="283" spans="2:65" s="12" customFormat="1" x14ac:dyDescent="0.2">
      <c r="B283" s="151"/>
      <c r="D283" s="149" t="s">
        <v>219</v>
      </c>
      <c r="E283" s="152" t="s">
        <v>21</v>
      </c>
      <c r="F283" s="153" t="s">
        <v>434</v>
      </c>
      <c r="H283" s="152" t="s">
        <v>21</v>
      </c>
      <c r="I283" s="154"/>
      <c r="L283" s="151"/>
      <c r="M283" s="155"/>
      <c r="T283" s="156"/>
      <c r="AT283" s="152" t="s">
        <v>219</v>
      </c>
      <c r="AU283" s="152" t="s">
        <v>82</v>
      </c>
      <c r="AV283" s="12" t="s">
        <v>80</v>
      </c>
      <c r="AW283" s="12" t="s">
        <v>34</v>
      </c>
      <c r="AX283" s="12" t="s">
        <v>73</v>
      </c>
      <c r="AY283" s="152" t="s">
        <v>206</v>
      </c>
    </row>
    <row r="284" spans="2:65" s="13" customFormat="1" x14ac:dyDescent="0.2">
      <c r="B284" s="157"/>
      <c r="D284" s="149" t="s">
        <v>219</v>
      </c>
      <c r="E284" s="158" t="s">
        <v>21</v>
      </c>
      <c r="F284" s="159" t="s">
        <v>435</v>
      </c>
      <c r="H284" s="160">
        <v>9.68</v>
      </c>
      <c r="I284" s="161"/>
      <c r="L284" s="157"/>
      <c r="M284" s="162"/>
      <c r="T284" s="163"/>
      <c r="AT284" s="158" t="s">
        <v>219</v>
      </c>
      <c r="AU284" s="158" t="s">
        <v>82</v>
      </c>
      <c r="AV284" s="13" t="s">
        <v>82</v>
      </c>
      <c r="AW284" s="13" t="s">
        <v>34</v>
      </c>
      <c r="AX284" s="13" t="s">
        <v>80</v>
      </c>
      <c r="AY284" s="158" t="s">
        <v>206</v>
      </c>
    </row>
    <row r="285" spans="2:65" s="1" customFormat="1" ht="16.5" customHeight="1" x14ac:dyDescent="0.2">
      <c r="B285" s="33"/>
      <c r="C285" s="178" t="s">
        <v>436</v>
      </c>
      <c r="D285" s="178" t="s">
        <v>437</v>
      </c>
      <c r="E285" s="179" t="s">
        <v>438</v>
      </c>
      <c r="F285" s="180" t="s">
        <v>439</v>
      </c>
      <c r="G285" s="181" t="s">
        <v>375</v>
      </c>
      <c r="H285" s="182">
        <v>11.132</v>
      </c>
      <c r="I285" s="183">
        <v>192</v>
      </c>
      <c r="J285" s="184">
        <f>ROUND(I285*H285,2)</f>
        <v>2137.34</v>
      </c>
      <c r="K285" s="180" t="s">
        <v>212</v>
      </c>
      <c r="L285" s="185"/>
      <c r="M285" s="186" t="s">
        <v>21</v>
      </c>
      <c r="N285" s="187" t="s">
        <v>44</v>
      </c>
      <c r="P285" s="141">
        <f>O285*H285</f>
        <v>0</v>
      </c>
      <c r="Q285" s="141">
        <v>5.6120000000000003E-2</v>
      </c>
      <c r="R285" s="141">
        <f>Q285*H285</f>
        <v>0.62472784000000003</v>
      </c>
      <c r="S285" s="141">
        <v>0</v>
      </c>
      <c r="T285" s="142">
        <f>S285*H285</f>
        <v>0</v>
      </c>
      <c r="AR285" s="143" t="s">
        <v>289</v>
      </c>
      <c r="AT285" s="143" t="s">
        <v>437</v>
      </c>
      <c r="AU285" s="143" t="s">
        <v>82</v>
      </c>
      <c r="AY285" s="18" t="s">
        <v>206</v>
      </c>
      <c r="BE285" s="144">
        <f>IF(N285="základní",J285,0)</f>
        <v>2137.34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80</v>
      </c>
      <c r="BK285" s="144">
        <f>ROUND(I285*H285,2)</f>
        <v>2137.34</v>
      </c>
      <c r="BL285" s="18" t="s">
        <v>213</v>
      </c>
      <c r="BM285" s="143" t="s">
        <v>440</v>
      </c>
    </row>
    <row r="286" spans="2:65" s="13" customFormat="1" x14ac:dyDescent="0.2">
      <c r="B286" s="157"/>
      <c r="D286" s="149" t="s">
        <v>219</v>
      </c>
      <c r="E286" s="158" t="s">
        <v>21</v>
      </c>
      <c r="F286" s="159" t="s">
        <v>441</v>
      </c>
      <c r="H286" s="160">
        <v>11.132</v>
      </c>
      <c r="I286" s="161"/>
      <c r="L286" s="157"/>
      <c r="M286" s="162"/>
      <c r="T286" s="163"/>
      <c r="AT286" s="158" t="s">
        <v>219</v>
      </c>
      <c r="AU286" s="158" t="s">
        <v>82</v>
      </c>
      <c r="AV286" s="13" t="s">
        <v>82</v>
      </c>
      <c r="AW286" s="13" t="s">
        <v>34</v>
      </c>
      <c r="AX286" s="13" t="s">
        <v>80</v>
      </c>
      <c r="AY286" s="158" t="s">
        <v>206</v>
      </c>
    </row>
    <row r="287" spans="2:65" s="11" customFormat="1" ht="22.9" customHeight="1" x14ac:dyDescent="0.2">
      <c r="B287" s="120"/>
      <c r="D287" s="121" t="s">
        <v>72</v>
      </c>
      <c r="E287" s="130" t="s">
        <v>442</v>
      </c>
      <c r="F287" s="130" t="s">
        <v>443</v>
      </c>
      <c r="I287" s="123"/>
      <c r="J287" s="131">
        <f>BK287</f>
        <v>41918.5</v>
      </c>
      <c r="L287" s="120"/>
      <c r="M287" s="125"/>
      <c r="P287" s="126">
        <f>SUM(P288:P289)</f>
        <v>0</v>
      </c>
      <c r="R287" s="126">
        <f>SUM(R288:R289)</f>
        <v>0</v>
      </c>
      <c r="T287" s="127">
        <f>SUM(T288:T289)</f>
        <v>0</v>
      </c>
      <c r="AR287" s="121" t="s">
        <v>80</v>
      </c>
      <c r="AT287" s="128" t="s">
        <v>72</v>
      </c>
      <c r="AU287" s="128" t="s">
        <v>80</v>
      </c>
      <c r="AY287" s="121" t="s">
        <v>206</v>
      </c>
      <c r="BK287" s="129">
        <f>SUM(BK288:BK289)</f>
        <v>41918.5</v>
      </c>
    </row>
    <row r="288" spans="2:65" s="1" customFormat="1" ht="33" customHeight="1" x14ac:dyDescent="0.2">
      <c r="B288" s="33"/>
      <c r="C288" s="132" t="s">
        <v>444</v>
      </c>
      <c r="D288" s="132" t="s">
        <v>208</v>
      </c>
      <c r="E288" s="133" t="s">
        <v>445</v>
      </c>
      <c r="F288" s="134" t="s">
        <v>446</v>
      </c>
      <c r="G288" s="135" t="s">
        <v>327</v>
      </c>
      <c r="H288" s="136">
        <v>167.67400000000001</v>
      </c>
      <c r="I288" s="137">
        <v>250</v>
      </c>
      <c r="J288" s="138">
        <f>ROUND(I288*H288,2)</f>
        <v>41918.5</v>
      </c>
      <c r="K288" s="134" t="s">
        <v>212</v>
      </c>
      <c r="L288" s="33"/>
      <c r="M288" s="139" t="s">
        <v>21</v>
      </c>
      <c r="N288" s="140" t="s">
        <v>44</v>
      </c>
      <c r="P288" s="141">
        <f>O288*H288</f>
        <v>0</v>
      </c>
      <c r="Q288" s="141">
        <v>0</v>
      </c>
      <c r="R288" s="141">
        <f>Q288*H288</f>
        <v>0</v>
      </c>
      <c r="S288" s="141">
        <v>0</v>
      </c>
      <c r="T288" s="142">
        <f>S288*H288</f>
        <v>0</v>
      </c>
      <c r="AR288" s="143" t="s">
        <v>213</v>
      </c>
      <c r="AT288" s="143" t="s">
        <v>208</v>
      </c>
      <c r="AU288" s="143" t="s">
        <v>82</v>
      </c>
      <c r="AY288" s="18" t="s">
        <v>206</v>
      </c>
      <c r="BE288" s="144">
        <f>IF(N288="základní",J288,0)</f>
        <v>41918.5</v>
      </c>
      <c r="BF288" s="144">
        <f>IF(N288="snížená",J288,0)</f>
        <v>0</v>
      </c>
      <c r="BG288" s="144">
        <f>IF(N288="zákl. přenesená",J288,0)</f>
        <v>0</v>
      </c>
      <c r="BH288" s="144">
        <f>IF(N288="sníž. přenesená",J288,0)</f>
        <v>0</v>
      </c>
      <c r="BI288" s="144">
        <f>IF(N288="nulová",J288,0)</f>
        <v>0</v>
      </c>
      <c r="BJ288" s="18" t="s">
        <v>80</v>
      </c>
      <c r="BK288" s="144">
        <f>ROUND(I288*H288,2)</f>
        <v>41918.5</v>
      </c>
      <c r="BL288" s="18" t="s">
        <v>213</v>
      </c>
      <c r="BM288" s="143" t="s">
        <v>447</v>
      </c>
    </row>
    <row r="289" spans="2:65" s="1" customFormat="1" x14ac:dyDescent="0.2">
      <c r="B289" s="33"/>
      <c r="D289" s="145" t="s">
        <v>215</v>
      </c>
      <c r="F289" s="146" t="s">
        <v>448</v>
      </c>
      <c r="I289" s="147"/>
      <c r="L289" s="33"/>
      <c r="M289" s="148"/>
      <c r="T289" s="54"/>
      <c r="AT289" s="18" t="s">
        <v>215</v>
      </c>
      <c r="AU289" s="18" t="s">
        <v>82</v>
      </c>
    </row>
    <row r="290" spans="2:65" s="11" customFormat="1" ht="25.9" customHeight="1" x14ac:dyDescent="0.2">
      <c r="B290" s="120"/>
      <c r="D290" s="121" t="s">
        <v>72</v>
      </c>
      <c r="E290" s="122" t="s">
        <v>449</v>
      </c>
      <c r="F290" s="122" t="s">
        <v>450</v>
      </c>
      <c r="I290" s="123"/>
      <c r="J290" s="124">
        <f>BK290</f>
        <v>13452.04</v>
      </c>
      <c r="L290" s="120"/>
      <c r="M290" s="125"/>
      <c r="P290" s="126">
        <f>P291</f>
        <v>0</v>
      </c>
      <c r="R290" s="126">
        <f>R291</f>
        <v>7.9317000000000016E-3</v>
      </c>
      <c r="T290" s="127">
        <f>T291</f>
        <v>0</v>
      </c>
      <c r="AR290" s="121" t="s">
        <v>82</v>
      </c>
      <c r="AT290" s="128" t="s">
        <v>72</v>
      </c>
      <c r="AU290" s="128" t="s">
        <v>73</v>
      </c>
      <c r="AY290" s="121" t="s">
        <v>206</v>
      </c>
      <c r="BK290" s="129">
        <f>BK291</f>
        <v>13452.04</v>
      </c>
    </row>
    <row r="291" spans="2:65" s="11" customFormat="1" ht="22.9" customHeight="1" x14ac:dyDescent="0.2">
      <c r="B291" s="120"/>
      <c r="D291" s="121" t="s">
        <v>72</v>
      </c>
      <c r="E291" s="130" t="s">
        <v>451</v>
      </c>
      <c r="F291" s="130" t="s">
        <v>452</v>
      </c>
      <c r="I291" s="123"/>
      <c r="J291" s="131">
        <f>BK291</f>
        <v>13452.04</v>
      </c>
      <c r="L291" s="120"/>
      <c r="M291" s="125"/>
      <c r="P291" s="126">
        <f>SUM(P292:P304)</f>
        <v>0</v>
      </c>
      <c r="R291" s="126">
        <f>SUM(R292:R304)</f>
        <v>7.9317000000000016E-3</v>
      </c>
      <c r="T291" s="127">
        <f>SUM(T292:T304)</f>
        <v>0</v>
      </c>
      <c r="AR291" s="121" t="s">
        <v>82</v>
      </c>
      <c r="AT291" s="128" t="s">
        <v>72</v>
      </c>
      <c r="AU291" s="128" t="s">
        <v>80</v>
      </c>
      <c r="AY291" s="121" t="s">
        <v>206</v>
      </c>
      <c r="BK291" s="129">
        <f>SUM(BK292:BK304)</f>
        <v>13452.04</v>
      </c>
    </row>
    <row r="292" spans="2:65" s="1" customFormat="1" ht="16.5" customHeight="1" x14ac:dyDescent="0.2">
      <c r="B292" s="33"/>
      <c r="C292" s="132" t="s">
        <v>453</v>
      </c>
      <c r="D292" s="132" t="s">
        <v>208</v>
      </c>
      <c r="E292" s="133" t="s">
        <v>454</v>
      </c>
      <c r="F292" s="134" t="s">
        <v>455</v>
      </c>
      <c r="G292" s="135" t="s">
        <v>247</v>
      </c>
      <c r="H292" s="136">
        <v>37.770000000000003</v>
      </c>
      <c r="I292" s="137">
        <v>356</v>
      </c>
      <c r="J292" s="138">
        <f>ROUND(I292*H292,2)</f>
        <v>13446.12</v>
      </c>
      <c r="K292" s="134" t="s">
        <v>212</v>
      </c>
      <c r="L292" s="33"/>
      <c r="M292" s="139" t="s">
        <v>21</v>
      </c>
      <c r="N292" s="140" t="s">
        <v>44</v>
      </c>
      <c r="P292" s="141">
        <f>O292*H292</f>
        <v>0</v>
      </c>
      <c r="Q292" s="141">
        <v>2.1000000000000001E-4</v>
      </c>
      <c r="R292" s="141">
        <f>Q292*H292</f>
        <v>7.9317000000000016E-3</v>
      </c>
      <c r="S292" s="141">
        <v>0</v>
      </c>
      <c r="T292" s="142">
        <f>S292*H292</f>
        <v>0</v>
      </c>
      <c r="AR292" s="143" t="s">
        <v>350</v>
      </c>
      <c r="AT292" s="143" t="s">
        <v>208</v>
      </c>
      <c r="AU292" s="143" t="s">
        <v>82</v>
      </c>
      <c r="AY292" s="18" t="s">
        <v>206</v>
      </c>
      <c r="BE292" s="144">
        <f>IF(N292="základní",J292,0)</f>
        <v>13446.12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80</v>
      </c>
      <c r="BK292" s="144">
        <f>ROUND(I292*H292,2)</f>
        <v>13446.12</v>
      </c>
      <c r="BL292" s="18" t="s">
        <v>350</v>
      </c>
      <c r="BM292" s="143" t="s">
        <v>456</v>
      </c>
    </row>
    <row r="293" spans="2:65" s="1" customFormat="1" x14ac:dyDescent="0.2">
      <c r="B293" s="33"/>
      <c r="D293" s="145" t="s">
        <v>215</v>
      </c>
      <c r="F293" s="146" t="s">
        <v>457</v>
      </c>
      <c r="I293" s="147"/>
      <c r="L293" s="33"/>
      <c r="M293" s="148"/>
      <c r="T293" s="54"/>
      <c r="AT293" s="18" t="s">
        <v>215</v>
      </c>
      <c r="AU293" s="18" t="s">
        <v>82</v>
      </c>
    </row>
    <row r="294" spans="2:65" s="12" customFormat="1" x14ac:dyDescent="0.2">
      <c r="B294" s="151"/>
      <c r="D294" s="149" t="s">
        <v>219</v>
      </c>
      <c r="E294" s="152" t="s">
        <v>21</v>
      </c>
      <c r="F294" s="153" t="s">
        <v>458</v>
      </c>
      <c r="H294" s="152" t="s">
        <v>21</v>
      </c>
      <c r="I294" s="154"/>
      <c r="L294" s="151"/>
      <c r="M294" s="155"/>
      <c r="T294" s="156"/>
      <c r="AT294" s="152" t="s">
        <v>219</v>
      </c>
      <c r="AU294" s="152" t="s">
        <v>82</v>
      </c>
      <c r="AV294" s="12" t="s">
        <v>80</v>
      </c>
      <c r="AW294" s="12" t="s">
        <v>34</v>
      </c>
      <c r="AX294" s="12" t="s">
        <v>73</v>
      </c>
      <c r="AY294" s="152" t="s">
        <v>206</v>
      </c>
    </row>
    <row r="295" spans="2:65" s="12" customFormat="1" x14ac:dyDescent="0.2">
      <c r="B295" s="151"/>
      <c r="D295" s="149" t="s">
        <v>219</v>
      </c>
      <c r="E295" s="152" t="s">
        <v>21</v>
      </c>
      <c r="F295" s="153" t="s">
        <v>459</v>
      </c>
      <c r="H295" s="152" t="s">
        <v>21</v>
      </c>
      <c r="I295" s="154"/>
      <c r="L295" s="151"/>
      <c r="M295" s="155"/>
      <c r="T295" s="156"/>
      <c r="AT295" s="152" t="s">
        <v>219</v>
      </c>
      <c r="AU295" s="152" t="s">
        <v>82</v>
      </c>
      <c r="AV295" s="12" t="s">
        <v>80</v>
      </c>
      <c r="AW295" s="12" t="s">
        <v>34</v>
      </c>
      <c r="AX295" s="12" t="s">
        <v>73</v>
      </c>
      <c r="AY295" s="152" t="s">
        <v>206</v>
      </c>
    </row>
    <row r="296" spans="2:65" s="12" customFormat="1" x14ac:dyDescent="0.2">
      <c r="B296" s="151"/>
      <c r="D296" s="149" t="s">
        <v>219</v>
      </c>
      <c r="E296" s="152" t="s">
        <v>21</v>
      </c>
      <c r="F296" s="153" t="s">
        <v>223</v>
      </c>
      <c r="H296" s="152" t="s">
        <v>21</v>
      </c>
      <c r="I296" s="154"/>
      <c r="L296" s="151"/>
      <c r="M296" s="155"/>
      <c r="T296" s="156"/>
      <c r="AT296" s="152" t="s">
        <v>219</v>
      </c>
      <c r="AU296" s="152" t="s">
        <v>82</v>
      </c>
      <c r="AV296" s="12" t="s">
        <v>80</v>
      </c>
      <c r="AW296" s="12" t="s">
        <v>34</v>
      </c>
      <c r="AX296" s="12" t="s">
        <v>73</v>
      </c>
      <c r="AY296" s="152" t="s">
        <v>206</v>
      </c>
    </row>
    <row r="297" spans="2:65" s="12" customFormat="1" x14ac:dyDescent="0.2">
      <c r="B297" s="151"/>
      <c r="D297" s="149" t="s">
        <v>219</v>
      </c>
      <c r="E297" s="152" t="s">
        <v>21</v>
      </c>
      <c r="F297" s="153" t="s">
        <v>390</v>
      </c>
      <c r="H297" s="152" t="s">
        <v>21</v>
      </c>
      <c r="I297" s="154"/>
      <c r="L297" s="151"/>
      <c r="M297" s="155"/>
      <c r="T297" s="156"/>
      <c r="AT297" s="152" t="s">
        <v>219</v>
      </c>
      <c r="AU297" s="152" t="s">
        <v>82</v>
      </c>
      <c r="AV297" s="12" t="s">
        <v>80</v>
      </c>
      <c r="AW297" s="12" t="s">
        <v>34</v>
      </c>
      <c r="AX297" s="12" t="s">
        <v>73</v>
      </c>
      <c r="AY297" s="152" t="s">
        <v>206</v>
      </c>
    </row>
    <row r="298" spans="2:65" s="13" customFormat="1" x14ac:dyDescent="0.2">
      <c r="B298" s="157"/>
      <c r="D298" s="149" t="s">
        <v>219</v>
      </c>
      <c r="E298" s="158" t="s">
        <v>21</v>
      </c>
      <c r="F298" s="159" t="s">
        <v>460</v>
      </c>
      <c r="H298" s="160">
        <v>13.65</v>
      </c>
      <c r="I298" s="161"/>
      <c r="L298" s="157"/>
      <c r="M298" s="162"/>
      <c r="T298" s="163"/>
      <c r="AT298" s="158" t="s">
        <v>219</v>
      </c>
      <c r="AU298" s="158" t="s">
        <v>82</v>
      </c>
      <c r="AV298" s="13" t="s">
        <v>82</v>
      </c>
      <c r="AW298" s="13" t="s">
        <v>34</v>
      </c>
      <c r="AX298" s="13" t="s">
        <v>73</v>
      </c>
      <c r="AY298" s="158" t="s">
        <v>206</v>
      </c>
    </row>
    <row r="299" spans="2:65" s="12" customFormat="1" x14ac:dyDescent="0.2">
      <c r="B299" s="151"/>
      <c r="D299" s="149" t="s">
        <v>219</v>
      </c>
      <c r="E299" s="152" t="s">
        <v>21</v>
      </c>
      <c r="F299" s="153" t="s">
        <v>225</v>
      </c>
      <c r="H299" s="152" t="s">
        <v>21</v>
      </c>
      <c r="I299" s="154"/>
      <c r="L299" s="151"/>
      <c r="M299" s="155"/>
      <c r="T299" s="156"/>
      <c r="AT299" s="152" t="s">
        <v>219</v>
      </c>
      <c r="AU299" s="152" t="s">
        <v>82</v>
      </c>
      <c r="AV299" s="12" t="s">
        <v>80</v>
      </c>
      <c r="AW299" s="12" t="s">
        <v>34</v>
      </c>
      <c r="AX299" s="12" t="s">
        <v>73</v>
      </c>
      <c r="AY299" s="152" t="s">
        <v>206</v>
      </c>
    </row>
    <row r="300" spans="2:65" s="12" customFormat="1" x14ac:dyDescent="0.2">
      <c r="B300" s="151"/>
      <c r="D300" s="149" t="s">
        <v>219</v>
      </c>
      <c r="E300" s="152" t="s">
        <v>21</v>
      </c>
      <c r="F300" s="153" t="s">
        <v>390</v>
      </c>
      <c r="H300" s="152" t="s">
        <v>21</v>
      </c>
      <c r="I300" s="154"/>
      <c r="L300" s="151"/>
      <c r="M300" s="155"/>
      <c r="T300" s="156"/>
      <c r="AT300" s="152" t="s">
        <v>219</v>
      </c>
      <c r="AU300" s="152" t="s">
        <v>82</v>
      </c>
      <c r="AV300" s="12" t="s">
        <v>80</v>
      </c>
      <c r="AW300" s="12" t="s">
        <v>34</v>
      </c>
      <c r="AX300" s="12" t="s">
        <v>73</v>
      </c>
      <c r="AY300" s="152" t="s">
        <v>206</v>
      </c>
    </row>
    <row r="301" spans="2:65" s="13" customFormat="1" x14ac:dyDescent="0.2">
      <c r="B301" s="157"/>
      <c r="D301" s="149" t="s">
        <v>219</v>
      </c>
      <c r="E301" s="158" t="s">
        <v>21</v>
      </c>
      <c r="F301" s="159" t="s">
        <v>461</v>
      </c>
      <c r="H301" s="160">
        <v>24.12</v>
      </c>
      <c r="I301" s="161"/>
      <c r="L301" s="157"/>
      <c r="M301" s="162"/>
      <c r="T301" s="163"/>
      <c r="AT301" s="158" t="s">
        <v>219</v>
      </c>
      <c r="AU301" s="158" t="s">
        <v>82</v>
      </c>
      <c r="AV301" s="13" t="s">
        <v>82</v>
      </c>
      <c r="AW301" s="13" t="s">
        <v>34</v>
      </c>
      <c r="AX301" s="13" t="s">
        <v>73</v>
      </c>
      <c r="AY301" s="158" t="s">
        <v>206</v>
      </c>
    </row>
    <row r="302" spans="2:65" s="14" customFormat="1" x14ac:dyDescent="0.2">
      <c r="B302" s="164"/>
      <c r="D302" s="149" t="s">
        <v>219</v>
      </c>
      <c r="E302" s="165" t="s">
        <v>21</v>
      </c>
      <c r="F302" s="166" t="s">
        <v>236</v>
      </c>
      <c r="H302" s="167">
        <v>37.770000000000003</v>
      </c>
      <c r="I302" s="168"/>
      <c r="L302" s="164"/>
      <c r="M302" s="169"/>
      <c r="T302" s="170"/>
      <c r="AT302" s="165" t="s">
        <v>219</v>
      </c>
      <c r="AU302" s="165" t="s">
        <v>82</v>
      </c>
      <c r="AV302" s="14" t="s">
        <v>213</v>
      </c>
      <c r="AW302" s="14" t="s">
        <v>34</v>
      </c>
      <c r="AX302" s="14" t="s">
        <v>80</v>
      </c>
      <c r="AY302" s="165" t="s">
        <v>206</v>
      </c>
    </row>
    <row r="303" spans="2:65" s="1" customFormat="1" ht="24.2" customHeight="1" x14ac:dyDescent="0.2">
      <c r="B303" s="33"/>
      <c r="C303" s="132" t="s">
        <v>462</v>
      </c>
      <c r="D303" s="132" t="s">
        <v>208</v>
      </c>
      <c r="E303" s="133" t="s">
        <v>463</v>
      </c>
      <c r="F303" s="134" t="s">
        <v>464</v>
      </c>
      <c r="G303" s="135" t="s">
        <v>327</v>
      </c>
      <c r="H303" s="136">
        <v>8.0000000000000002E-3</v>
      </c>
      <c r="I303" s="137">
        <v>740</v>
      </c>
      <c r="J303" s="138">
        <f>ROUND(I303*H303,2)</f>
        <v>5.92</v>
      </c>
      <c r="K303" s="134" t="s">
        <v>212</v>
      </c>
      <c r="L303" s="33"/>
      <c r="M303" s="139" t="s">
        <v>21</v>
      </c>
      <c r="N303" s="140" t="s">
        <v>44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350</v>
      </c>
      <c r="AT303" s="143" t="s">
        <v>208</v>
      </c>
      <c r="AU303" s="143" t="s">
        <v>82</v>
      </c>
      <c r="AY303" s="18" t="s">
        <v>206</v>
      </c>
      <c r="BE303" s="144">
        <f>IF(N303="základní",J303,0)</f>
        <v>5.92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8" t="s">
        <v>80</v>
      </c>
      <c r="BK303" s="144">
        <f>ROUND(I303*H303,2)</f>
        <v>5.92</v>
      </c>
      <c r="BL303" s="18" t="s">
        <v>350</v>
      </c>
      <c r="BM303" s="143" t="s">
        <v>465</v>
      </c>
    </row>
    <row r="304" spans="2:65" s="1" customFormat="1" x14ac:dyDescent="0.2">
      <c r="B304" s="33"/>
      <c r="D304" s="145" t="s">
        <v>215</v>
      </c>
      <c r="F304" s="146" t="s">
        <v>466</v>
      </c>
      <c r="I304" s="147"/>
      <c r="L304" s="33"/>
      <c r="M304" s="188"/>
      <c r="N304" s="189"/>
      <c r="O304" s="189"/>
      <c r="P304" s="189"/>
      <c r="Q304" s="189"/>
      <c r="R304" s="189"/>
      <c r="S304" s="189"/>
      <c r="T304" s="190"/>
      <c r="AT304" s="18" t="s">
        <v>215</v>
      </c>
      <c r="AU304" s="18" t="s">
        <v>82</v>
      </c>
    </row>
    <row r="305" spans="2:12" s="1" customFormat="1" ht="6.95" customHeight="1" x14ac:dyDescent="0.2">
      <c r="B305" s="42"/>
      <c r="C305" s="43"/>
      <c r="D305" s="43"/>
      <c r="E305" s="43"/>
      <c r="F305" s="43"/>
      <c r="G305" s="43"/>
      <c r="H305" s="43"/>
      <c r="I305" s="43"/>
      <c r="J305" s="43"/>
      <c r="K305" s="43"/>
      <c r="L305" s="33"/>
    </row>
  </sheetData>
  <sheetProtection algorithmName="SHA-512" hashValue="kssJhOxVAhH1XK5TtK0rJngGW9vasnBXtOZONcbye5pOQNrT1T9xy7VOcXQNbRV1jKEvIpaOZ3n/Gqzhauiieg==" saltValue="hosfzoaLy5GiW4cx0Z2nA0T/jZq43/IBlrYX1jPtPiwkhswIOEIOBDwiiGL1mfQfjcyGUpMMFDoBXTPhwghwJQ==" spinCount="100000" sheet="1" objects="1" scenarios="1" formatColumns="0" formatRows="0" autoFilter="0"/>
  <autoFilter ref="C93:K304" xr:uid="{00000000-0009-0000-0000-000001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 xr:uid="{00000000-0004-0000-0100-000000000000}"/>
    <hyperlink ref="F121" r:id="rId2" xr:uid="{00000000-0004-0000-0100-000001000000}"/>
    <hyperlink ref="F126" r:id="rId3" xr:uid="{00000000-0004-0000-0100-000002000000}"/>
    <hyperlink ref="F129" r:id="rId4" xr:uid="{00000000-0004-0000-0100-000003000000}"/>
    <hyperlink ref="F134" r:id="rId5" xr:uid="{00000000-0004-0000-0100-000004000000}"/>
    <hyperlink ref="F145" r:id="rId6" xr:uid="{00000000-0004-0000-0100-000005000000}"/>
    <hyperlink ref="F150" r:id="rId7" xr:uid="{00000000-0004-0000-0100-000006000000}"/>
    <hyperlink ref="F165" r:id="rId8" xr:uid="{00000000-0004-0000-0100-000007000000}"/>
    <hyperlink ref="F170" r:id="rId9" xr:uid="{00000000-0004-0000-0100-000008000000}"/>
    <hyperlink ref="F178" r:id="rId10" xr:uid="{00000000-0004-0000-0100-000009000000}"/>
    <hyperlink ref="F185" r:id="rId11" xr:uid="{00000000-0004-0000-0100-00000A000000}"/>
    <hyperlink ref="F188" r:id="rId12" xr:uid="{00000000-0004-0000-0100-00000B000000}"/>
    <hyperlink ref="F192" r:id="rId13" xr:uid="{00000000-0004-0000-0100-00000C000000}"/>
    <hyperlink ref="F196" r:id="rId14" xr:uid="{00000000-0004-0000-0100-00000D000000}"/>
    <hyperlink ref="F205" r:id="rId15" xr:uid="{00000000-0004-0000-0100-00000E000000}"/>
    <hyperlink ref="F210" r:id="rId16" xr:uid="{00000000-0004-0000-0100-00000F000000}"/>
    <hyperlink ref="F217" r:id="rId17" xr:uid="{00000000-0004-0000-0100-000010000000}"/>
    <hyperlink ref="F220" r:id="rId18" xr:uid="{00000000-0004-0000-0100-000011000000}"/>
    <hyperlink ref="F224" r:id="rId19" xr:uid="{00000000-0004-0000-0100-000012000000}"/>
    <hyperlink ref="F229" r:id="rId20" xr:uid="{00000000-0004-0000-0100-000013000000}"/>
    <hyperlink ref="F248" r:id="rId21" xr:uid="{00000000-0004-0000-0100-000014000000}"/>
    <hyperlink ref="F254" r:id="rId22" xr:uid="{00000000-0004-0000-0100-000015000000}"/>
    <hyperlink ref="F266" r:id="rId23" xr:uid="{00000000-0004-0000-0100-000016000000}"/>
    <hyperlink ref="F269" r:id="rId24" xr:uid="{00000000-0004-0000-0100-000017000000}"/>
    <hyperlink ref="F278" r:id="rId25" xr:uid="{00000000-0004-0000-0100-000018000000}"/>
    <hyperlink ref="F282" r:id="rId26" xr:uid="{00000000-0004-0000-0100-000019000000}"/>
    <hyperlink ref="F289" r:id="rId27" xr:uid="{00000000-0004-0000-0100-00001A000000}"/>
    <hyperlink ref="F293" r:id="rId28" xr:uid="{00000000-0004-0000-0100-00001B000000}"/>
    <hyperlink ref="F304" r:id="rId29" xr:uid="{00000000-0004-0000-0100-00001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64"/>
  <sheetViews>
    <sheetView showGridLines="0" topLeftCell="E77" zoomScale="90" zoomScaleNormal="90" workbookViewId="0">
      <selection activeCell="I130" sqref="I13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172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3084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3085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ROUND(J92, 2)</f>
        <v>5300000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ROUND((SUM(BE92:BE163)),  2)</f>
        <v>5300000</v>
      </c>
      <c r="I35" s="94">
        <v>0.21</v>
      </c>
      <c r="J35" s="84">
        <f>ROUND(((SUM(BE92:BE163))*I35),  2)</f>
        <v>1113000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ROUND((SUM(BF92:BF163)),  2)</f>
        <v>0</v>
      </c>
      <c r="I36" s="94">
        <v>0.12</v>
      </c>
      <c r="J36" s="84">
        <f>ROUND(((SUM(BF92:BF163))*I36),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ROUND((SUM(BG92:BG163)),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ROUND((SUM(BH92:BH163)),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ROUND((SUM(BI92:BI163)),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6413000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3084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VON.1 - Vedlejší a ostatní rozpočtové náklady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J92</f>
        <v>5300000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3084</v>
      </c>
      <c r="E64" s="106"/>
      <c r="F64" s="106"/>
      <c r="G64" s="106"/>
      <c r="H64" s="106"/>
      <c r="I64" s="106"/>
      <c r="J64" s="107">
        <f>J93</f>
        <v>5300000</v>
      </c>
      <c r="L64" s="104"/>
    </row>
    <row r="65" spans="2:12" s="9" customFormat="1" ht="19.899999999999999" customHeight="1" x14ac:dyDescent="0.2">
      <c r="B65" s="108"/>
      <c r="D65" s="109" t="s">
        <v>3086</v>
      </c>
      <c r="E65" s="110"/>
      <c r="F65" s="110"/>
      <c r="G65" s="110"/>
      <c r="H65" s="110"/>
      <c r="I65" s="110"/>
      <c r="J65" s="111">
        <f>J94</f>
        <v>2786000</v>
      </c>
      <c r="L65" s="108"/>
    </row>
    <row r="66" spans="2:12" s="9" customFormat="1" ht="19.899999999999999" customHeight="1" x14ac:dyDescent="0.2">
      <c r="B66" s="108"/>
      <c r="D66" s="109" t="s">
        <v>3087</v>
      </c>
      <c r="E66" s="110"/>
      <c r="F66" s="110"/>
      <c r="G66" s="110"/>
      <c r="H66" s="110"/>
      <c r="I66" s="110"/>
      <c r="J66" s="111">
        <f>J118</f>
        <v>5000</v>
      </c>
      <c r="L66" s="108"/>
    </row>
    <row r="67" spans="2:12" s="9" customFormat="1" ht="19.899999999999999" customHeight="1" x14ac:dyDescent="0.2">
      <c r="B67" s="108"/>
      <c r="D67" s="109" t="s">
        <v>3088</v>
      </c>
      <c r="E67" s="110"/>
      <c r="F67" s="110"/>
      <c r="G67" s="110"/>
      <c r="H67" s="110"/>
      <c r="I67" s="110"/>
      <c r="J67" s="111">
        <f>J120</f>
        <v>1250000</v>
      </c>
      <c r="L67" s="108"/>
    </row>
    <row r="68" spans="2:12" s="9" customFormat="1" ht="19.899999999999999" customHeight="1" x14ac:dyDescent="0.2">
      <c r="B68" s="108"/>
      <c r="D68" s="109" t="s">
        <v>3089</v>
      </c>
      <c r="E68" s="110"/>
      <c r="F68" s="110"/>
      <c r="G68" s="110"/>
      <c r="H68" s="110"/>
      <c r="I68" s="110"/>
      <c r="J68" s="111">
        <f>J131</f>
        <v>1040000</v>
      </c>
      <c r="L68" s="108"/>
    </row>
    <row r="69" spans="2:12" s="9" customFormat="1" ht="19.899999999999999" customHeight="1" x14ac:dyDescent="0.2">
      <c r="B69" s="108"/>
      <c r="D69" s="109" t="s">
        <v>3090</v>
      </c>
      <c r="E69" s="110"/>
      <c r="F69" s="110"/>
      <c r="G69" s="110"/>
      <c r="H69" s="110"/>
      <c r="I69" s="110"/>
      <c r="J69" s="111">
        <f>J140</f>
        <v>6000</v>
      </c>
      <c r="L69" s="108"/>
    </row>
    <row r="70" spans="2:12" s="9" customFormat="1" ht="19.899999999999999" customHeight="1" x14ac:dyDescent="0.2">
      <c r="B70" s="108"/>
      <c r="D70" s="109" t="s">
        <v>3091</v>
      </c>
      <c r="E70" s="110"/>
      <c r="F70" s="110"/>
      <c r="G70" s="110"/>
      <c r="H70" s="110"/>
      <c r="I70" s="110"/>
      <c r="J70" s="111">
        <f>J148</f>
        <v>213000</v>
      </c>
      <c r="L70" s="108"/>
    </row>
    <row r="71" spans="2:12" s="1" customFormat="1" ht="21.75" customHeight="1" x14ac:dyDescent="0.2">
      <c r="B71" s="33"/>
      <c r="L71" s="33"/>
    </row>
    <row r="72" spans="2:12" s="1" customFormat="1" ht="6.9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12" s="1" customFormat="1" ht="6.95" customHeight="1" x14ac:dyDescent="0.2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12" s="1" customFormat="1" ht="24.95" customHeight="1" x14ac:dyDescent="0.2">
      <c r="B77" s="33"/>
      <c r="C77" s="22" t="s">
        <v>191</v>
      </c>
      <c r="L77" s="33"/>
    </row>
    <row r="78" spans="2:12" s="1" customFormat="1" ht="6.95" customHeight="1" x14ac:dyDescent="0.2">
      <c r="B78" s="33"/>
      <c r="L78" s="33"/>
    </row>
    <row r="79" spans="2:12" s="1" customFormat="1" ht="12" customHeight="1" x14ac:dyDescent="0.2">
      <c r="B79" s="33"/>
      <c r="C79" s="28" t="s">
        <v>16</v>
      </c>
      <c r="L79" s="33"/>
    </row>
    <row r="80" spans="2:12" s="1" customFormat="1" ht="26.25" customHeight="1" x14ac:dyDescent="0.2">
      <c r="B80" s="33"/>
      <c r="E80" s="315" t="str">
        <f>E7</f>
        <v>Novostavba Onkologické kliniky P4 - Přeložky, Přípojky, OS, Komunikace, chodníky a přístřešky, Sadové úpravy</v>
      </c>
      <c r="F80" s="316"/>
      <c r="G80" s="316"/>
      <c r="H80" s="316"/>
      <c r="L80" s="33"/>
    </row>
    <row r="81" spans="2:65" ht="12" customHeight="1" x14ac:dyDescent="0.2">
      <c r="B81" s="21"/>
      <c r="C81" s="28" t="s">
        <v>174</v>
      </c>
      <c r="L81" s="21"/>
    </row>
    <row r="82" spans="2:65" s="1" customFormat="1" ht="16.5" customHeight="1" x14ac:dyDescent="0.2">
      <c r="B82" s="33"/>
      <c r="E82" s="315" t="s">
        <v>3084</v>
      </c>
      <c r="F82" s="314"/>
      <c r="G82" s="314"/>
      <c r="H82" s="314"/>
      <c r="L82" s="33"/>
    </row>
    <row r="83" spans="2:65" s="1" customFormat="1" ht="12" customHeight="1" x14ac:dyDescent="0.2">
      <c r="B83" s="33"/>
      <c r="C83" s="28" t="s">
        <v>176</v>
      </c>
      <c r="L83" s="33"/>
    </row>
    <row r="84" spans="2:65" s="1" customFormat="1" ht="16.5" customHeight="1" x14ac:dyDescent="0.2">
      <c r="B84" s="33"/>
      <c r="E84" s="307" t="str">
        <f>E11</f>
        <v>VON.1 - Vedlejší a ostatní rozpočtové náklady</v>
      </c>
      <c r="F84" s="314"/>
      <c r="G84" s="314"/>
      <c r="H84" s="314"/>
      <c r="L84" s="33"/>
    </row>
    <row r="85" spans="2:65" s="1" customFormat="1" ht="6.95" customHeight="1" x14ac:dyDescent="0.2">
      <c r="B85" s="33"/>
      <c r="L85" s="33"/>
    </row>
    <row r="86" spans="2:65" s="1" customFormat="1" ht="12" customHeight="1" x14ac:dyDescent="0.2">
      <c r="B86" s="33"/>
      <c r="C86" s="28" t="s">
        <v>22</v>
      </c>
      <c r="F86" s="26" t="str">
        <f>F14</f>
        <v>Olomouc</v>
      </c>
      <c r="I86" s="28" t="s">
        <v>24</v>
      </c>
      <c r="J86" s="50" t="str">
        <f>IF(J14="","",J14)</f>
        <v>16. 2. 2024</v>
      </c>
      <c r="L86" s="33"/>
    </row>
    <row r="87" spans="2:65" s="1" customFormat="1" ht="6.95" customHeight="1" x14ac:dyDescent="0.2">
      <c r="B87" s="33"/>
      <c r="L87" s="33"/>
    </row>
    <row r="88" spans="2:65" s="1" customFormat="1" ht="25.7" customHeight="1" x14ac:dyDescent="0.2">
      <c r="B88" s="33"/>
      <c r="C88" s="28" t="s">
        <v>26</v>
      </c>
      <c r="F88" s="26" t="str">
        <f>E17</f>
        <v>Fakultní nemocnice Olomouc</v>
      </c>
      <c r="I88" s="28" t="s">
        <v>32</v>
      </c>
      <c r="J88" s="31" t="str">
        <f>E23</f>
        <v>Adam Rujbr Architects</v>
      </c>
      <c r="L88" s="33"/>
    </row>
    <row r="89" spans="2:65" s="1" customFormat="1" ht="15.2" customHeight="1" x14ac:dyDescent="0.2">
      <c r="B89" s="33"/>
      <c r="C89" s="28" t="s">
        <v>30</v>
      </c>
      <c r="F89" s="26" t="str">
        <f>IF(E20="","",E20)</f>
        <v>Vyplň údaj</v>
      </c>
      <c r="I89" s="28" t="s">
        <v>35</v>
      </c>
      <c r="J89" s="31" t="str">
        <f>E26</f>
        <v xml:space="preserve"> </v>
      </c>
      <c r="L89" s="33"/>
    </row>
    <row r="90" spans="2:65" s="1" customFormat="1" ht="10.35" customHeight="1" x14ac:dyDescent="0.2">
      <c r="B90" s="33"/>
      <c r="L90" s="33"/>
    </row>
    <row r="91" spans="2:65" s="10" customFormat="1" ht="29.25" customHeight="1" x14ac:dyDescent="0.2">
      <c r="B91" s="112"/>
      <c r="C91" s="113" t="s">
        <v>192</v>
      </c>
      <c r="D91" s="114" t="s">
        <v>58</v>
      </c>
      <c r="E91" s="114" t="s">
        <v>54</v>
      </c>
      <c r="F91" s="114" t="s">
        <v>55</v>
      </c>
      <c r="G91" s="114" t="s">
        <v>193</v>
      </c>
      <c r="H91" s="114" t="s">
        <v>194</v>
      </c>
      <c r="I91" s="114" t="s">
        <v>195</v>
      </c>
      <c r="J91" s="114" t="s">
        <v>180</v>
      </c>
      <c r="K91" s="115" t="s">
        <v>196</v>
      </c>
      <c r="L91" s="112"/>
      <c r="M91" s="57" t="s">
        <v>21</v>
      </c>
      <c r="N91" s="58" t="s">
        <v>43</v>
      </c>
      <c r="O91" s="58" t="s">
        <v>197</v>
      </c>
      <c r="P91" s="58" t="s">
        <v>198</v>
      </c>
      <c r="Q91" s="58" t="s">
        <v>199</v>
      </c>
      <c r="R91" s="58" t="s">
        <v>200</v>
      </c>
      <c r="S91" s="58" t="s">
        <v>201</v>
      </c>
      <c r="T91" s="59" t="s">
        <v>202</v>
      </c>
    </row>
    <row r="92" spans="2:65" s="1" customFormat="1" ht="22.9" customHeight="1" x14ac:dyDescent="0.25">
      <c r="B92" s="33"/>
      <c r="C92" s="62" t="s">
        <v>203</v>
      </c>
      <c r="J92" s="116">
        <f>BK92</f>
        <v>5300000</v>
      </c>
      <c r="L92" s="33"/>
      <c r="M92" s="60"/>
      <c r="N92" s="51"/>
      <c r="O92" s="51"/>
      <c r="P92" s="117">
        <f>P93</f>
        <v>0</v>
      </c>
      <c r="Q92" s="51"/>
      <c r="R92" s="117">
        <f>R93</f>
        <v>0</v>
      </c>
      <c r="S92" s="51"/>
      <c r="T92" s="118">
        <f>T93</f>
        <v>0</v>
      </c>
      <c r="AT92" s="18" t="s">
        <v>72</v>
      </c>
      <c r="AU92" s="18" t="s">
        <v>181</v>
      </c>
      <c r="BK92" s="119">
        <f>BK93</f>
        <v>5300000</v>
      </c>
    </row>
    <row r="93" spans="2:65" s="11" customFormat="1" ht="25.9" customHeight="1" x14ac:dyDescent="0.2">
      <c r="B93" s="120"/>
      <c r="D93" s="121" t="s">
        <v>72</v>
      </c>
      <c r="E93" s="122" t="s">
        <v>166</v>
      </c>
      <c r="F93" s="122" t="s">
        <v>167</v>
      </c>
      <c r="I93" s="123"/>
      <c r="J93" s="124">
        <f>BK93</f>
        <v>5300000</v>
      </c>
      <c r="L93" s="120"/>
      <c r="M93" s="125"/>
      <c r="P93" s="126">
        <f>P94+P118+P120+P131+P140+P148</f>
        <v>0</v>
      </c>
      <c r="R93" s="126">
        <f>R94+R118+R120+R131+R140+R148</f>
        <v>0</v>
      </c>
      <c r="T93" s="127">
        <f>T94+T118+T120+T131+T140+T148</f>
        <v>0</v>
      </c>
      <c r="AR93" s="121" t="s">
        <v>257</v>
      </c>
      <c r="AT93" s="128" t="s">
        <v>72</v>
      </c>
      <c r="AU93" s="128" t="s">
        <v>73</v>
      </c>
      <c r="AY93" s="121" t="s">
        <v>206</v>
      </c>
      <c r="BK93" s="129">
        <f>BK94+BK118+BK120+BK131+BK140+BK148</f>
        <v>5300000</v>
      </c>
    </row>
    <row r="94" spans="2:65" s="11" customFormat="1" ht="22.9" customHeight="1" x14ac:dyDescent="0.2">
      <c r="B94" s="120"/>
      <c r="D94" s="121" t="s">
        <v>72</v>
      </c>
      <c r="E94" s="130" t="s">
        <v>3092</v>
      </c>
      <c r="F94" s="130" t="s">
        <v>3093</v>
      </c>
      <c r="I94" s="123"/>
      <c r="J94" s="131">
        <f>BK94</f>
        <v>2786000</v>
      </c>
      <c r="L94" s="120"/>
      <c r="M94" s="125"/>
      <c r="P94" s="126">
        <f>SUM(P95:P117)</f>
        <v>0</v>
      </c>
      <c r="R94" s="126">
        <f>SUM(R95:R117)</f>
        <v>0</v>
      </c>
      <c r="T94" s="127">
        <f>SUM(T95:T117)</f>
        <v>0</v>
      </c>
      <c r="AR94" s="121" t="s">
        <v>257</v>
      </c>
      <c r="AT94" s="128" t="s">
        <v>72</v>
      </c>
      <c r="AU94" s="128" t="s">
        <v>80</v>
      </c>
      <c r="AY94" s="121" t="s">
        <v>206</v>
      </c>
      <c r="BK94" s="129">
        <f>SUM(BK95:BK117)</f>
        <v>2786000</v>
      </c>
    </row>
    <row r="95" spans="2:65" s="1" customFormat="1" ht="16.5" customHeight="1" x14ac:dyDescent="0.2">
      <c r="B95" s="33"/>
      <c r="C95" s="132" t="s">
        <v>80</v>
      </c>
      <c r="D95" s="132" t="s">
        <v>208</v>
      </c>
      <c r="E95" s="133" t="s">
        <v>3094</v>
      </c>
      <c r="F95" s="134" t="s">
        <v>3095</v>
      </c>
      <c r="G95" s="135" t="s">
        <v>564</v>
      </c>
      <c r="H95" s="136">
        <v>1</v>
      </c>
      <c r="I95" s="137">
        <v>150000</v>
      </c>
      <c r="J95" s="138">
        <f>ROUND(I95*H95,2)</f>
        <v>150000</v>
      </c>
      <c r="K95" s="134" t="s">
        <v>212</v>
      </c>
      <c r="L95" s="33"/>
      <c r="M95" s="139" t="s">
        <v>21</v>
      </c>
      <c r="N95" s="140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3096</v>
      </c>
      <c r="AT95" s="143" t="s">
        <v>208</v>
      </c>
      <c r="AU95" s="143" t="s">
        <v>82</v>
      </c>
      <c r="AY95" s="18" t="s">
        <v>206</v>
      </c>
      <c r="BE95" s="144">
        <f>IF(N95="základní",J95,0)</f>
        <v>150000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150000</v>
      </c>
      <c r="BL95" s="18" t="s">
        <v>3096</v>
      </c>
      <c r="BM95" s="143" t="s">
        <v>3097</v>
      </c>
    </row>
    <row r="96" spans="2:65" s="1" customFormat="1" x14ac:dyDescent="0.2">
      <c r="B96" s="33"/>
      <c r="D96" s="145" t="s">
        <v>215</v>
      </c>
      <c r="F96" s="146" t="s">
        <v>3098</v>
      </c>
      <c r="I96" s="147"/>
      <c r="L96" s="33"/>
      <c r="M96" s="148"/>
      <c r="T96" s="54"/>
      <c r="AT96" s="18" t="s">
        <v>215</v>
      </c>
      <c r="AU96" s="18" t="s">
        <v>82</v>
      </c>
    </row>
    <row r="97" spans="2:65" s="1" customFormat="1" ht="29.25" x14ac:dyDescent="0.2">
      <c r="B97" s="33"/>
      <c r="D97" s="149" t="s">
        <v>217</v>
      </c>
      <c r="F97" s="150" t="s">
        <v>3099</v>
      </c>
      <c r="I97" s="147"/>
      <c r="L97" s="33"/>
      <c r="M97" s="148"/>
      <c r="T97" s="54"/>
      <c r="AT97" s="18" t="s">
        <v>217</v>
      </c>
      <c r="AU97" s="18" t="s">
        <v>82</v>
      </c>
    </row>
    <row r="98" spans="2:65" s="1" customFormat="1" ht="16.5" customHeight="1" x14ac:dyDescent="0.2">
      <c r="B98" s="33"/>
      <c r="C98" s="132" t="s">
        <v>82</v>
      </c>
      <c r="D98" s="132" t="s">
        <v>208</v>
      </c>
      <c r="E98" s="133" t="s">
        <v>3100</v>
      </c>
      <c r="F98" s="134" t="s">
        <v>3101</v>
      </c>
      <c r="G98" s="135" t="s">
        <v>564</v>
      </c>
      <c r="H98" s="136">
        <v>1</v>
      </c>
      <c r="I98" s="137">
        <v>150000</v>
      </c>
      <c r="J98" s="138">
        <f>ROUND(I98*H98,2)</f>
        <v>150000</v>
      </c>
      <c r="K98" s="134" t="s">
        <v>212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3096</v>
      </c>
      <c r="AT98" s="143" t="s">
        <v>208</v>
      </c>
      <c r="AU98" s="143" t="s">
        <v>82</v>
      </c>
      <c r="AY98" s="18" t="s">
        <v>206</v>
      </c>
      <c r="BE98" s="144">
        <f>IF(N98="základní",J98,0)</f>
        <v>150000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150000</v>
      </c>
      <c r="BL98" s="18" t="s">
        <v>3096</v>
      </c>
      <c r="BM98" s="143" t="s">
        <v>3102</v>
      </c>
    </row>
    <row r="99" spans="2:65" s="1" customFormat="1" x14ac:dyDescent="0.2">
      <c r="B99" s="33"/>
      <c r="D99" s="145" t="s">
        <v>215</v>
      </c>
      <c r="F99" s="146" t="s">
        <v>3103</v>
      </c>
      <c r="I99" s="147"/>
      <c r="L99" s="33"/>
      <c r="M99" s="148"/>
      <c r="T99" s="54"/>
      <c r="AT99" s="18" t="s">
        <v>215</v>
      </c>
      <c r="AU99" s="18" t="s">
        <v>82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3104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82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80</v>
      </c>
      <c r="H101" s="160">
        <v>1</v>
      </c>
      <c r="I101" s="161"/>
      <c r="L101" s="157"/>
      <c r="M101" s="162"/>
      <c r="T101" s="163"/>
      <c r="AT101" s="158" t="s">
        <v>219</v>
      </c>
      <c r="AU101" s="158" t="s">
        <v>82</v>
      </c>
      <c r="AV101" s="13" t="s">
        <v>82</v>
      </c>
      <c r="AW101" s="13" t="s">
        <v>34</v>
      </c>
      <c r="AX101" s="13" t="s">
        <v>80</v>
      </c>
      <c r="AY101" s="158" t="s">
        <v>206</v>
      </c>
    </row>
    <row r="102" spans="2:65" s="1" customFormat="1" ht="16.5" customHeight="1" x14ac:dyDescent="0.2">
      <c r="B102" s="33"/>
      <c r="C102" s="132" t="s">
        <v>244</v>
      </c>
      <c r="D102" s="132" t="s">
        <v>208</v>
      </c>
      <c r="E102" s="133" t="s">
        <v>3105</v>
      </c>
      <c r="F102" s="134" t="s">
        <v>3106</v>
      </c>
      <c r="G102" s="135" t="s">
        <v>564</v>
      </c>
      <c r="H102" s="136">
        <v>1</v>
      </c>
      <c r="I102" s="137">
        <v>120000</v>
      </c>
      <c r="J102" s="138">
        <f>ROUND(I102*H102,2)</f>
        <v>120000</v>
      </c>
      <c r="K102" s="134" t="s">
        <v>212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3096</v>
      </c>
      <c r="AT102" s="143" t="s">
        <v>208</v>
      </c>
      <c r="AU102" s="143" t="s">
        <v>82</v>
      </c>
      <c r="AY102" s="18" t="s">
        <v>206</v>
      </c>
      <c r="BE102" s="144">
        <f>IF(N102="základní",J102,0)</f>
        <v>120000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120000</v>
      </c>
      <c r="BL102" s="18" t="s">
        <v>3096</v>
      </c>
      <c r="BM102" s="143" t="s">
        <v>3107</v>
      </c>
    </row>
    <row r="103" spans="2:65" s="1" customFormat="1" x14ac:dyDescent="0.2">
      <c r="B103" s="33"/>
      <c r="D103" s="145" t="s">
        <v>215</v>
      </c>
      <c r="F103" s="146" t="s">
        <v>3108</v>
      </c>
      <c r="I103" s="147"/>
      <c r="L103" s="33"/>
      <c r="M103" s="148"/>
      <c r="T103" s="54"/>
      <c r="AT103" s="18" t="s">
        <v>215</v>
      </c>
      <c r="AU103" s="18" t="s">
        <v>82</v>
      </c>
    </row>
    <row r="104" spans="2:65" s="1" customFormat="1" ht="19.5" x14ac:dyDescent="0.2">
      <c r="B104" s="33"/>
      <c r="D104" s="149" t="s">
        <v>217</v>
      </c>
      <c r="F104" s="150" t="s">
        <v>3109</v>
      </c>
      <c r="I104" s="147"/>
      <c r="L104" s="33"/>
      <c r="M104" s="148"/>
      <c r="T104" s="54"/>
      <c r="AT104" s="18" t="s">
        <v>217</v>
      </c>
      <c r="AU104" s="18" t="s">
        <v>82</v>
      </c>
    </row>
    <row r="105" spans="2:65" s="1" customFormat="1" ht="16.5" customHeight="1" x14ac:dyDescent="0.2">
      <c r="B105" s="33"/>
      <c r="C105" s="132" t="s">
        <v>213</v>
      </c>
      <c r="D105" s="132" t="s">
        <v>208</v>
      </c>
      <c r="E105" s="133" t="s">
        <v>3110</v>
      </c>
      <c r="F105" s="134" t="s">
        <v>3111</v>
      </c>
      <c r="G105" s="135" t="s">
        <v>564</v>
      </c>
      <c r="H105" s="136">
        <v>1</v>
      </c>
      <c r="I105" s="137">
        <v>15000</v>
      </c>
      <c r="J105" s="138">
        <f>ROUND(I105*H105,2)</f>
        <v>15000</v>
      </c>
      <c r="K105" s="134" t="s">
        <v>212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3096</v>
      </c>
      <c r="AT105" s="143" t="s">
        <v>208</v>
      </c>
      <c r="AU105" s="143" t="s">
        <v>82</v>
      </c>
      <c r="AY105" s="18" t="s">
        <v>206</v>
      </c>
      <c r="BE105" s="144">
        <f>IF(N105="základní",J105,0)</f>
        <v>15000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15000</v>
      </c>
      <c r="BL105" s="18" t="s">
        <v>3096</v>
      </c>
      <c r="BM105" s="143" t="s">
        <v>3112</v>
      </c>
    </row>
    <row r="106" spans="2:65" s="1" customFormat="1" x14ac:dyDescent="0.2">
      <c r="B106" s="33"/>
      <c r="D106" s="145" t="s">
        <v>215</v>
      </c>
      <c r="F106" s="146" t="s">
        <v>3113</v>
      </c>
      <c r="I106" s="147"/>
      <c r="L106" s="33"/>
      <c r="M106" s="148"/>
      <c r="T106" s="54"/>
      <c r="AT106" s="18" t="s">
        <v>215</v>
      </c>
      <c r="AU106" s="18" t="s">
        <v>82</v>
      </c>
    </row>
    <row r="107" spans="2:65" s="1" customFormat="1" ht="29.25" x14ac:dyDescent="0.2">
      <c r="B107" s="33"/>
      <c r="D107" s="149" t="s">
        <v>217</v>
      </c>
      <c r="F107" s="150" t="s">
        <v>3114</v>
      </c>
      <c r="I107" s="147"/>
      <c r="L107" s="33"/>
      <c r="M107" s="148"/>
      <c r="T107" s="54"/>
      <c r="AT107" s="18" t="s">
        <v>217</v>
      </c>
      <c r="AU107" s="18" t="s">
        <v>82</v>
      </c>
    </row>
    <row r="108" spans="2:65" s="1" customFormat="1" ht="16.5" customHeight="1" x14ac:dyDescent="0.2">
      <c r="B108" s="33"/>
      <c r="C108" s="132" t="s">
        <v>257</v>
      </c>
      <c r="D108" s="132" t="s">
        <v>208</v>
      </c>
      <c r="E108" s="133" t="s">
        <v>3115</v>
      </c>
      <c r="F108" s="134" t="s">
        <v>3116</v>
      </c>
      <c r="G108" s="135" t="s">
        <v>564</v>
      </c>
      <c r="H108" s="136">
        <v>1</v>
      </c>
      <c r="I108" s="137">
        <v>1000</v>
      </c>
      <c r="J108" s="138">
        <f>ROUND(I108*H108,2)</f>
        <v>1000</v>
      </c>
      <c r="K108" s="134" t="s">
        <v>212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3096</v>
      </c>
      <c r="AT108" s="143" t="s">
        <v>208</v>
      </c>
      <c r="AU108" s="143" t="s">
        <v>82</v>
      </c>
      <c r="AY108" s="18" t="s">
        <v>206</v>
      </c>
      <c r="BE108" s="144">
        <f>IF(N108="základní",J108,0)</f>
        <v>1000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1000</v>
      </c>
      <c r="BL108" s="18" t="s">
        <v>3096</v>
      </c>
      <c r="BM108" s="143" t="s">
        <v>3117</v>
      </c>
    </row>
    <row r="109" spans="2:65" s="1" customFormat="1" x14ac:dyDescent="0.2">
      <c r="B109" s="33"/>
      <c r="D109" s="145" t="s">
        <v>215</v>
      </c>
      <c r="F109" s="146" t="s">
        <v>3118</v>
      </c>
      <c r="I109" s="147"/>
      <c r="L109" s="33"/>
      <c r="M109" s="148"/>
      <c r="T109" s="54"/>
      <c r="AT109" s="18" t="s">
        <v>215</v>
      </c>
      <c r="AU109" s="18" t="s">
        <v>82</v>
      </c>
    </row>
    <row r="110" spans="2:65" s="1" customFormat="1" ht="19.5" x14ac:dyDescent="0.2">
      <c r="B110" s="33"/>
      <c r="D110" s="149" t="s">
        <v>217</v>
      </c>
      <c r="F110" s="150" t="s">
        <v>3119</v>
      </c>
      <c r="I110" s="147"/>
      <c r="L110" s="33"/>
      <c r="M110" s="148"/>
      <c r="T110" s="54"/>
      <c r="AT110" s="18" t="s">
        <v>217</v>
      </c>
      <c r="AU110" s="18" t="s">
        <v>82</v>
      </c>
    </row>
    <row r="111" spans="2:65" s="1" customFormat="1" ht="16.5" customHeight="1" x14ac:dyDescent="0.2">
      <c r="B111" s="33"/>
      <c r="C111" s="132" t="s">
        <v>268</v>
      </c>
      <c r="D111" s="132" t="s">
        <v>208</v>
      </c>
      <c r="E111" s="133" t="s">
        <v>3115</v>
      </c>
      <c r="F111" s="134" t="s">
        <v>3116</v>
      </c>
      <c r="G111" s="135" t="s">
        <v>564</v>
      </c>
      <c r="H111" s="136">
        <v>1</v>
      </c>
      <c r="I111" s="137">
        <v>10000</v>
      </c>
      <c r="J111" s="138">
        <f>ROUND(I111*H111,2)</f>
        <v>10000</v>
      </c>
      <c r="K111" s="134" t="s">
        <v>212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3096</v>
      </c>
      <c r="AT111" s="143" t="s">
        <v>208</v>
      </c>
      <c r="AU111" s="143" t="s">
        <v>82</v>
      </c>
      <c r="AY111" s="18" t="s">
        <v>206</v>
      </c>
      <c r="BE111" s="144">
        <f>IF(N111="základní",J111,0)</f>
        <v>10000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10000</v>
      </c>
      <c r="BL111" s="18" t="s">
        <v>3096</v>
      </c>
      <c r="BM111" s="143" t="s">
        <v>3120</v>
      </c>
    </row>
    <row r="112" spans="2:65" s="1" customFormat="1" x14ac:dyDescent="0.2">
      <c r="B112" s="33"/>
      <c r="D112" s="145" t="s">
        <v>215</v>
      </c>
      <c r="F112" s="146" t="s">
        <v>3118</v>
      </c>
      <c r="I112" s="147"/>
      <c r="L112" s="33"/>
      <c r="M112" s="148"/>
      <c r="T112" s="54"/>
      <c r="AT112" s="18" t="s">
        <v>215</v>
      </c>
      <c r="AU112" s="18" t="s">
        <v>82</v>
      </c>
    </row>
    <row r="113" spans="2:65" s="1" customFormat="1" ht="19.5" x14ac:dyDescent="0.2">
      <c r="B113" s="33"/>
      <c r="D113" s="149" t="s">
        <v>217</v>
      </c>
      <c r="F113" s="150" t="s">
        <v>3121</v>
      </c>
      <c r="I113" s="147"/>
      <c r="L113" s="33"/>
      <c r="M113" s="148"/>
      <c r="T113" s="54"/>
      <c r="AT113" s="18" t="s">
        <v>217</v>
      </c>
      <c r="AU113" s="18" t="s">
        <v>82</v>
      </c>
    </row>
    <row r="114" spans="2:65" s="1" customFormat="1" ht="16.5" customHeight="1" x14ac:dyDescent="0.2">
      <c r="B114" s="33"/>
      <c r="C114" s="132" t="s">
        <v>275</v>
      </c>
      <c r="D114" s="132" t="s">
        <v>208</v>
      </c>
      <c r="E114" s="133" t="s">
        <v>3122</v>
      </c>
      <c r="F114" s="134" t="s">
        <v>3123</v>
      </c>
      <c r="G114" s="135" t="s">
        <v>564</v>
      </c>
      <c r="H114" s="136">
        <v>1</v>
      </c>
      <c r="I114" s="137">
        <v>1225000</v>
      </c>
      <c r="J114" s="138">
        <f>ROUND(I114*H114,2)</f>
        <v>1225000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3096</v>
      </c>
      <c r="AT114" s="143" t="s">
        <v>208</v>
      </c>
      <c r="AU114" s="143" t="s">
        <v>82</v>
      </c>
      <c r="AY114" s="18" t="s">
        <v>206</v>
      </c>
      <c r="BE114" s="144">
        <f>IF(N114="základní",J114,0)</f>
        <v>1225000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1225000</v>
      </c>
      <c r="BL114" s="18" t="s">
        <v>3096</v>
      </c>
      <c r="BM114" s="143" t="s">
        <v>3124</v>
      </c>
    </row>
    <row r="115" spans="2:65" s="1" customFormat="1" ht="19.5" x14ac:dyDescent="0.2">
      <c r="B115" s="33"/>
      <c r="D115" s="149" t="s">
        <v>217</v>
      </c>
      <c r="F115" s="150" t="s">
        <v>3125</v>
      </c>
      <c r="I115" s="147"/>
      <c r="L115" s="33"/>
      <c r="M115" s="148"/>
      <c r="T115" s="54"/>
      <c r="AT115" s="18" t="s">
        <v>217</v>
      </c>
      <c r="AU115" s="18" t="s">
        <v>82</v>
      </c>
    </row>
    <row r="116" spans="2:65" s="1" customFormat="1" ht="16.5" customHeight="1" x14ac:dyDescent="0.2">
      <c r="B116" s="33"/>
      <c r="C116" s="132" t="s">
        <v>289</v>
      </c>
      <c r="D116" s="132" t="s">
        <v>208</v>
      </c>
      <c r="E116" s="133" t="s">
        <v>3126</v>
      </c>
      <c r="F116" s="134" t="s">
        <v>3127</v>
      </c>
      <c r="G116" s="135" t="s">
        <v>564</v>
      </c>
      <c r="H116" s="136">
        <v>1</v>
      </c>
      <c r="I116" s="137">
        <v>1115000</v>
      </c>
      <c r="J116" s="138">
        <f>ROUND(I116*H116,2)</f>
        <v>1115000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3096</v>
      </c>
      <c r="AT116" s="143" t="s">
        <v>208</v>
      </c>
      <c r="AU116" s="143" t="s">
        <v>82</v>
      </c>
      <c r="AY116" s="18" t="s">
        <v>206</v>
      </c>
      <c r="BE116" s="144">
        <f>IF(N116="základní",J116,0)</f>
        <v>1115000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1115000</v>
      </c>
      <c r="BL116" s="18" t="s">
        <v>3096</v>
      </c>
      <c r="BM116" s="143" t="s">
        <v>3128</v>
      </c>
    </row>
    <row r="117" spans="2:65" s="1" customFormat="1" ht="29.25" x14ac:dyDescent="0.2">
      <c r="B117" s="33"/>
      <c r="D117" s="149" t="s">
        <v>217</v>
      </c>
      <c r="F117" s="150" t="s">
        <v>3129</v>
      </c>
      <c r="I117" s="147"/>
      <c r="L117" s="33"/>
      <c r="M117" s="148"/>
      <c r="T117" s="54"/>
      <c r="AT117" s="18" t="s">
        <v>217</v>
      </c>
      <c r="AU117" s="18" t="s">
        <v>82</v>
      </c>
    </row>
    <row r="118" spans="2:65" s="11" customFormat="1" ht="22.9" customHeight="1" x14ac:dyDescent="0.2">
      <c r="B118" s="120"/>
      <c r="D118" s="121" t="s">
        <v>72</v>
      </c>
      <c r="E118" s="130" t="s">
        <v>3130</v>
      </c>
      <c r="F118" s="130" t="s">
        <v>3131</v>
      </c>
      <c r="I118" s="123"/>
      <c r="J118" s="131">
        <f>BK118</f>
        <v>5000</v>
      </c>
      <c r="L118" s="120"/>
      <c r="M118" s="125"/>
      <c r="P118" s="126">
        <f>P119</f>
        <v>0</v>
      </c>
      <c r="R118" s="126">
        <f>R119</f>
        <v>0</v>
      </c>
      <c r="T118" s="127">
        <f>T119</f>
        <v>0</v>
      </c>
      <c r="AR118" s="121" t="s">
        <v>257</v>
      </c>
      <c r="AT118" s="128" t="s">
        <v>72</v>
      </c>
      <c r="AU118" s="128" t="s">
        <v>80</v>
      </c>
      <c r="AY118" s="121" t="s">
        <v>206</v>
      </c>
      <c r="BK118" s="129">
        <f>BK119</f>
        <v>5000</v>
      </c>
    </row>
    <row r="119" spans="2:65" s="1" customFormat="1" ht="16.5" customHeight="1" x14ac:dyDescent="0.2">
      <c r="B119" s="33"/>
      <c r="C119" s="132" t="s">
        <v>295</v>
      </c>
      <c r="D119" s="132" t="s">
        <v>208</v>
      </c>
      <c r="E119" s="133" t="s">
        <v>3132</v>
      </c>
      <c r="F119" s="134" t="s">
        <v>3133</v>
      </c>
      <c r="G119" s="135" t="s">
        <v>564</v>
      </c>
      <c r="H119" s="136">
        <v>1</v>
      </c>
      <c r="I119" s="137">
        <v>5000</v>
      </c>
      <c r="J119" s="138">
        <f>ROUND(I119*H119,2)</f>
        <v>5000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82</v>
      </c>
      <c r="AY119" s="18" t="s">
        <v>206</v>
      </c>
      <c r="BE119" s="144">
        <f>IF(N119="základní",J119,0)</f>
        <v>5000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5000</v>
      </c>
      <c r="BL119" s="18" t="s">
        <v>213</v>
      </c>
      <c r="BM119" s="143" t="s">
        <v>3134</v>
      </c>
    </row>
    <row r="120" spans="2:65" s="11" customFormat="1" ht="22.9" customHeight="1" x14ac:dyDescent="0.2">
      <c r="B120" s="120"/>
      <c r="D120" s="121" t="s">
        <v>72</v>
      </c>
      <c r="E120" s="130" t="s">
        <v>3135</v>
      </c>
      <c r="F120" s="130" t="s">
        <v>3136</v>
      </c>
      <c r="I120" s="123"/>
      <c r="J120" s="131">
        <f>BK120</f>
        <v>1250000</v>
      </c>
      <c r="L120" s="120"/>
      <c r="M120" s="125"/>
      <c r="P120" s="126">
        <f>SUM(P121:P130)</f>
        <v>0</v>
      </c>
      <c r="R120" s="126">
        <f>SUM(R121:R130)</f>
        <v>0</v>
      </c>
      <c r="T120" s="127">
        <f>SUM(T121:T130)</f>
        <v>0</v>
      </c>
      <c r="AR120" s="121" t="s">
        <v>257</v>
      </c>
      <c r="AT120" s="128" t="s">
        <v>72</v>
      </c>
      <c r="AU120" s="128" t="s">
        <v>80</v>
      </c>
      <c r="AY120" s="121" t="s">
        <v>206</v>
      </c>
      <c r="BK120" s="129">
        <f>SUM(BK121:BK130)</f>
        <v>1250000</v>
      </c>
    </row>
    <row r="121" spans="2:65" s="1" customFormat="1" ht="24.2" customHeight="1" x14ac:dyDescent="0.2">
      <c r="B121" s="33"/>
      <c r="C121" s="132" t="s">
        <v>304</v>
      </c>
      <c r="D121" s="132" t="s">
        <v>208</v>
      </c>
      <c r="E121" s="133" t="s">
        <v>3137</v>
      </c>
      <c r="F121" s="134" t="s">
        <v>3136</v>
      </c>
      <c r="G121" s="135" t="s">
        <v>3138</v>
      </c>
      <c r="H121" s="136">
        <v>1</v>
      </c>
      <c r="I121" s="137">
        <v>250000</v>
      </c>
      <c r="J121" s="138">
        <f>ROUND(I121*H121,2)</f>
        <v>250000</v>
      </c>
      <c r="K121" s="134" t="s">
        <v>212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3096</v>
      </c>
      <c r="AT121" s="143" t="s">
        <v>208</v>
      </c>
      <c r="AU121" s="143" t="s">
        <v>82</v>
      </c>
      <c r="AY121" s="18" t="s">
        <v>206</v>
      </c>
      <c r="BE121" s="144">
        <f>IF(N121="základní",J121,0)</f>
        <v>250000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250000</v>
      </c>
      <c r="BL121" s="18" t="s">
        <v>3096</v>
      </c>
      <c r="BM121" s="143" t="s">
        <v>3139</v>
      </c>
    </row>
    <row r="122" spans="2:65" s="1" customFormat="1" x14ac:dyDescent="0.2">
      <c r="B122" s="33"/>
      <c r="D122" s="145" t="s">
        <v>215</v>
      </c>
      <c r="F122" s="146" t="s">
        <v>3140</v>
      </c>
      <c r="I122" s="147"/>
      <c r="L122" s="33"/>
      <c r="M122" s="148"/>
      <c r="T122" s="54"/>
      <c r="AT122" s="18" t="s">
        <v>215</v>
      </c>
      <c r="AU122" s="18" t="s">
        <v>82</v>
      </c>
    </row>
    <row r="123" spans="2:65" s="1" customFormat="1" ht="48.75" x14ac:dyDescent="0.2">
      <c r="B123" s="33"/>
      <c r="D123" s="149" t="s">
        <v>217</v>
      </c>
      <c r="F123" s="150" t="s">
        <v>3141</v>
      </c>
      <c r="I123" s="147"/>
      <c r="L123" s="33"/>
      <c r="M123" s="148"/>
      <c r="T123" s="54"/>
      <c r="AT123" s="18" t="s">
        <v>217</v>
      </c>
      <c r="AU123" s="18" t="s">
        <v>82</v>
      </c>
    </row>
    <row r="124" spans="2:65" s="12" customFormat="1" x14ac:dyDescent="0.2">
      <c r="B124" s="151"/>
      <c r="D124" s="149" t="s">
        <v>219</v>
      </c>
      <c r="E124" s="152" t="s">
        <v>21</v>
      </c>
      <c r="F124" s="153" t="s">
        <v>3142</v>
      </c>
      <c r="H124" s="152" t="s">
        <v>21</v>
      </c>
      <c r="I124" s="154"/>
      <c r="L124" s="151"/>
      <c r="M124" s="155"/>
      <c r="T124" s="156"/>
      <c r="AT124" s="152" t="s">
        <v>219</v>
      </c>
      <c r="AU124" s="152" t="s">
        <v>82</v>
      </c>
      <c r="AV124" s="12" t="s">
        <v>80</v>
      </c>
      <c r="AW124" s="12" t="s">
        <v>34</v>
      </c>
      <c r="AX124" s="12" t="s">
        <v>73</v>
      </c>
      <c r="AY124" s="152" t="s">
        <v>206</v>
      </c>
    </row>
    <row r="125" spans="2:65" s="12" customFormat="1" x14ac:dyDescent="0.2">
      <c r="B125" s="151"/>
      <c r="D125" s="149" t="s">
        <v>219</v>
      </c>
      <c r="E125" s="152" t="s">
        <v>21</v>
      </c>
      <c r="F125" s="153" t="s">
        <v>3143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82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2" customFormat="1" x14ac:dyDescent="0.2">
      <c r="B126" s="151"/>
      <c r="D126" s="149" t="s">
        <v>219</v>
      </c>
      <c r="E126" s="152" t="s">
        <v>21</v>
      </c>
      <c r="F126" s="153" t="s">
        <v>3144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82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2" customFormat="1" x14ac:dyDescent="0.2">
      <c r="B127" s="151"/>
      <c r="D127" s="149" t="s">
        <v>219</v>
      </c>
      <c r="E127" s="152" t="s">
        <v>21</v>
      </c>
      <c r="F127" s="153" t="s">
        <v>3145</v>
      </c>
      <c r="H127" s="152" t="s">
        <v>21</v>
      </c>
      <c r="I127" s="154"/>
      <c r="L127" s="151"/>
      <c r="M127" s="155"/>
      <c r="T127" s="156"/>
      <c r="AT127" s="152" t="s">
        <v>219</v>
      </c>
      <c r="AU127" s="152" t="s">
        <v>82</v>
      </c>
      <c r="AV127" s="12" t="s">
        <v>80</v>
      </c>
      <c r="AW127" s="12" t="s">
        <v>34</v>
      </c>
      <c r="AX127" s="12" t="s">
        <v>73</v>
      </c>
      <c r="AY127" s="152" t="s">
        <v>206</v>
      </c>
    </row>
    <row r="128" spans="2:65" s="13" customFormat="1" x14ac:dyDescent="0.2">
      <c r="B128" s="157"/>
      <c r="D128" s="149" t="s">
        <v>219</v>
      </c>
      <c r="E128" s="158" t="s">
        <v>21</v>
      </c>
      <c r="F128" s="159" t="s">
        <v>3146</v>
      </c>
      <c r="H128" s="160">
        <v>1</v>
      </c>
      <c r="I128" s="161"/>
      <c r="L128" s="157"/>
      <c r="M128" s="162"/>
      <c r="T128" s="163"/>
      <c r="AT128" s="158" t="s">
        <v>219</v>
      </c>
      <c r="AU128" s="158" t="s">
        <v>82</v>
      </c>
      <c r="AV128" s="13" t="s">
        <v>82</v>
      </c>
      <c r="AW128" s="13" t="s">
        <v>34</v>
      </c>
      <c r="AX128" s="13" t="s">
        <v>80</v>
      </c>
      <c r="AY128" s="158" t="s">
        <v>206</v>
      </c>
    </row>
    <row r="129" spans="2:65" s="1" customFormat="1" ht="16.5" customHeight="1" x14ac:dyDescent="0.2">
      <c r="B129" s="33"/>
      <c r="C129" s="132" t="s">
        <v>313</v>
      </c>
      <c r="D129" s="132" t="s">
        <v>208</v>
      </c>
      <c r="E129" s="133" t="s">
        <v>3147</v>
      </c>
      <c r="F129" s="134" t="s">
        <v>3148</v>
      </c>
      <c r="G129" s="135" t="s">
        <v>564</v>
      </c>
      <c r="H129" s="136">
        <v>1</v>
      </c>
      <c r="I129" s="137">
        <v>1000000</v>
      </c>
      <c r="J129" s="138">
        <f>ROUND(I129*H129,2)</f>
        <v>1000000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3096</v>
      </c>
      <c r="AT129" s="143" t="s">
        <v>208</v>
      </c>
      <c r="AU129" s="143" t="s">
        <v>82</v>
      </c>
      <c r="AY129" s="18" t="s">
        <v>206</v>
      </c>
      <c r="BE129" s="144">
        <f>IF(N129="základní",J129,0)</f>
        <v>1000000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1000000</v>
      </c>
      <c r="BL129" s="18" t="s">
        <v>3096</v>
      </c>
      <c r="BM129" s="143" t="s">
        <v>3149</v>
      </c>
    </row>
    <row r="130" spans="2:65" s="1" customFormat="1" ht="39" x14ac:dyDescent="0.2">
      <c r="B130" s="33"/>
      <c r="D130" s="149" t="s">
        <v>217</v>
      </c>
      <c r="F130" s="150" t="s">
        <v>3150</v>
      </c>
      <c r="I130" s="147"/>
      <c r="L130" s="33"/>
      <c r="M130" s="148"/>
      <c r="T130" s="54"/>
      <c r="AT130" s="18" t="s">
        <v>217</v>
      </c>
      <c r="AU130" s="18" t="s">
        <v>82</v>
      </c>
    </row>
    <row r="131" spans="2:65" s="11" customFormat="1" ht="22.9" customHeight="1" x14ac:dyDescent="0.2">
      <c r="B131" s="120"/>
      <c r="D131" s="121" t="s">
        <v>72</v>
      </c>
      <c r="E131" s="130" t="s">
        <v>3151</v>
      </c>
      <c r="F131" s="130" t="s">
        <v>3152</v>
      </c>
      <c r="I131" s="123"/>
      <c r="J131" s="131">
        <f>BK131</f>
        <v>1040000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257</v>
      </c>
      <c r="AT131" s="128" t="s">
        <v>72</v>
      </c>
      <c r="AU131" s="128" t="s">
        <v>80</v>
      </c>
      <c r="AY131" s="121" t="s">
        <v>206</v>
      </c>
      <c r="BK131" s="129">
        <f>SUM(BK132:BK139)</f>
        <v>1040000</v>
      </c>
    </row>
    <row r="132" spans="2:65" s="1" customFormat="1" ht="16.5" customHeight="1" x14ac:dyDescent="0.2">
      <c r="B132" s="33"/>
      <c r="C132" s="132" t="s">
        <v>8</v>
      </c>
      <c r="D132" s="132" t="s">
        <v>208</v>
      </c>
      <c r="E132" s="133" t="s">
        <v>3153</v>
      </c>
      <c r="F132" s="134" t="s">
        <v>2441</v>
      </c>
      <c r="G132" s="135" t="s">
        <v>564</v>
      </c>
      <c r="H132" s="136">
        <v>1</v>
      </c>
      <c r="I132" s="137">
        <v>15000</v>
      </c>
      <c r="J132" s="138">
        <f>ROUND(I132*H132,2)</f>
        <v>15000</v>
      </c>
      <c r="K132" s="134" t="s">
        <v>212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3096</v>
      </c>
      <c r="AT132" s="143" t="s">
        <v>208</v>
      </c>
      <c r="AU132" s="143" t="s">
        <v>82</v>
      </c>
      <c r="AY132" s="18" t="s">
        <v>206</v>
      </c>
      <c r="BE132" s="144">
        <f>IF(N132="základní",J132,0)</f>
        <v>15000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15000</v>
      </c>
      <c r="BL132" s="18" t="s">
        <v>3096</v>
      </c>
      <c r="BM132" s="143" t="s">
        <v>3154</v>
      </c>
    </row>
    <row r="133" spans="2:65" s="1" customFormat="1" x14ac:dyDescent="0.2">
      <c r="B133" s="33"/>
      <c r="D133" s="145" t="s">
        <v>215</v>
      </c>
      <c r="F133" s="146" t="s">
        <v>3155</v>
      </c>
      <c r="I133" s="147"/>
      <c r="L133" s="33"/>
      <c r="M133" s="148"/>
      <c r="T133" s="54"/>
      <c r="AT133" s="18" t="s">
        <v>215</v>
      </c>
      <c r="AU133" s="18" t="s">
        <v>82</v>
      </c>
    </row>
    <row r="134" spans="2:65" s="1" customFormat="1" ht="39" x14ac:dyDescent="0.2">
      <c r="B134" s="33"/>
      <c r="D134" s="149" t="s">
        <v>217</v>
      </c>
      <c r="F134" s="150" t="s">
        <v>3156</v>
      </c>
      <c r="I134" s="147"/>
      <c r="L134" s="33"/>
      <c r="M134" s="148"/>
      <c r="T134" s="54"/>
      <c r="AT134" s="18" t="s">
        <v>217</v>
      </c>
      <c r="AU134" s="18" t="s">
        <v>82</v>
      </c>
    </row>
    <row r="135" spans="2:65" s="1" customFormat="1" ht="16.5" customHeight="1" x14ac:dyDescent="0.2">
      <c r="B135" s="33"/>
      <c r="C135" s="132" t="s">
        <v>324</v>
      </c>
      <c r="D135" s="132" t="s">
        <v>208</v>
      </c>
      <c r="E135" s="133" t="s">
        <v>3157</v>
      </c>
      <c r="F135" s="134" t="s">
        <v>3158</v>
      </c>
      <c r="G135" s="135" t="s">
        <v>564</v>
      </c>
      <c r="H135" s="136">
        <v>1</v>
      </c>
      <c r="I135" s="137">
        <v>1000000</v>
      </c>
      <c r="J135" s="138">
        <f>ROUND(I135*H135,2)</f>
        <v>1000000</v>
      </c>
      <c r="K135" s="134" t="s">
        <v>212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3096</v>
      </c>
      <c r="AT135" s="143" t="s">
        <v>208</v>
      </c>
      <c r="AU135" s="143" t="s">
        <v>82</v>
      </c>
      <c r="AY135" s="18" t="s">
        <v>206</v>
      </c>
      <c r="BE135" s="144">
        <f>IF(N135="základní",J135,0)</f>
        <v>1000000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1000000</v>
      </c>
      <c r="BL135" s="18" t="s">
        <v>3096</v>
      </c>
      <c r="BM135" s="143" t="s">
        <v>3159</v>
      </c>
    </row>
    <row r="136" spans="2:65" s="1" customFormat="1" x14ac:dyDescent="0.2">
      <c r="B136" s="33"/>
      <c r="D136" s="145" t="s">
        <v>215</v>
      </c>
      <c r="F136" s="146" t="s">
        <v>3160</v>
      </c>
      <c r="I136" s="147"/>
      <c r="L136" s="33"/>
      <c r="M136" s="148"/>
      <c r="T136" s="54"/>
      <c r="AT136" s="18" t="s">
        <v>215</v>
      </c>
      <c r="AU136" s="18" t="s">
        <v>82</v>
      </c>
    </row>
    <row r="137" spans="2:65" s="1" customFormat="1" ht="29.25" x14ac:dyDescent="0.2">
      <c r="B137" s="33"/>
      <c r="D137" s="149" t="s">
        <v>217</v>
      </c>
      <c r="F137" s="150" t="s">
        <v>3161</v>
      </c>
      <c r="I137" s="147"/>
      <c r="L137" s="33"/>
      <c r="M137" s="148"/>
      <c r="T137" s="54"/>
      <c r="AT137" s="18" t="s">
        <v>217</v>
      </c>
      <c r="AU137" s="18" t="s">
        <v>82</v>
      </c>
    </row>
    <row r="138" spans="2:65" s="1" customFormat="1" ht="16.5" customHeight="1" x14ac:dyDescent="0.2">
      <c r="B138" s="33"/>
      <c r="C138" s="132" t="s">
        <v>332</v>
      </c>
      <c r="D138" s="132" t="s">
        <v>208</v>
      </c>
      <c r="E138" s="133" t="s">
        <v>3162</v>
      </c>
      <c r="F138" s="134" t="s">
        <v>3163</v>
      </c>
      <c r="G138" s="135" t="s">
        <v>564</v>
      </c>
      <c r="H138" s="136">
        <v>1</v>
      </c>
      <c r="I138" s="137">
        <v>25000</v>
      </c>
      <c r="J138" s="138">
        <f>ROUND(I138*H138,2)</f>
        <v>25000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3096</v>
      </c>
      <c r="AT138" s="143" t="s">
        <v>208</v>
      </c>
      <c r="AU138" s="143" t="s">
        <v>82</v>
      </c>
      <c r="AY138" s="18" t="s">
        <v>206</v>
      </c>
      <c r="BE138" s="144">
        <f>IF(N138="základní",J138,0)</f>
        <v>25000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25000</v>
      </c>
      <c r="BL138" s="18" t="s">
        <v>3096</v>
      </c>
      <c r="BM138" s="143" t="s">
        <v>3164</v>
      </c>
    </row>
    <row r="139" spans="2:65" s="1" customFormat="1" ht="39" x14ac:dyDescent="0.2">
      <c r="B139" s="33"/>
      <c r="D139" s="149" t="s">
        <v>217</v>
      </c>
      <c r="F139" s="150" t="s">
        <v>3165</v>
      </c>
      <c r="I139" s="147"/>
      <c r="L139" s="33"/>
      <c r="M139" s="148"/>
      <c r="T139" s="54"/>
      <c r="AT139" s="18" t="s">
        <v>217</v>
      </c>
      <c r="AU139" s="18" t="s">
        <v>82</v>
      </c>
    </row>
    <row r="140" spans="2:65" s="11" customFormat="1" ht="22.9" customHeight="1" x14ac:dyDescent="0.2">
      <c r="B140" s="120"/>
      <c r="D140" s="121" t="s">
        <v>72</v>
      </c>
      <c r="E140" s="130" t="s">
        <v>3166</v>
      </c>
      <c r="F140" s="130" t="s">
        <v>3167</v>
      </c>
      <c r="I140" s="123"/>
      <c r="J140" s="131">
        <f>BK140</f>
        <v>6000</v>
      </c>
      <c r="L140" s="120"/>
      <c r="M140" s="125"/>
      <c r="P140" s="126">
        <f>SUM(P141:P147)</f>
        <v>0</v>
      </c>
      <c r="R140" s="126">
        <f>SUM(R141:R147)</f>
        <v>0</v>
      </c>
      <c r="T140" s="127">
        <f>SUM(T141:T147)</f>
        <v>0</v>
      </c>
      <c r="AR140" s="121" t="s">
        <v>257</v>
      </c>
      <c r="AT140" s="128" t="s">
        <v>72</v>
      </c>
      <c r="AU140" s="128" t="s">
        <v>80</v>
      </c>
      <c r="AY140" s="121" t="s">
        <v>206</v>
      </c>
      <c r="BK140" s="129">
        <f>SUM(BK141:BK147)</f>
        <v>6000</v>
      </c>
    </row>
    <row r="141" spans="2:65" s="1" customFormat="1" ht="16.5" customHeight="1" x14ac:dyDescent="0.2">
      <c r="B141" s="33"/>
      <c r="C141" s="132" t="s">
        <v>342</v>
      </c>
      <c r="D141" s="132" t="s">
        <v>208</v>
      </c>
      <c r="E141" s="133" t="s">
        <v>3168</v>
      </c>
      <c r="F141" s="134" t="s">
        <v>3169</v>
      </c>
      <c r="G141" s="135" t="s">
        <v>564</v>
      </c>
      <c r="H141" s="136">
        <v>1</v>
      </c>
      <c r="I141" s="137">
        <v>1000</v>
      </c>
      <c r="J141" s="138">
        <f>ROUND(I141*H141,2)</f>
        <v>1000</v>
      </c>
      <c r="K141" s="134" t="s">
        <v>212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3096</v>
      </c>
      <c r="AT141" s="143" t="s">
        <v>208</v>
      </c>
      <c r="AU141" s="143" t="s">
        <v>82</v>
      </c>
      <c r="AY141" s="18" t="s">
        <v>206</v>
      </c>
      <c r="BE141" s="144">
        <f>IF(N141="základní",J141,0)</f>
        <v>1000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1000</v>
      </c>
      <c r="BL141" s="18" t="s">
        <v>3096</v>
      </c>
      <c r="BM141" s="143" t="s">
        <v>3170</v>
      </c>
    </row>
    <row r="142" spans="2:65" s="1" customFormat="1" x14ac:dyDescent="0.2">
      <c r="B142" s="33"/>
      <c r="D142" s="145" t="s">
        <v>215</v>
      </c>
      <c r="F142" s="146" t="s">
        <v>3171</v>
      </c>
      <c r="I142" s="147"/>
      <c r="L142" s="33"/>
      <c r="M142" s="148"/>
      <c r="T142" s="54"/>
      <c r="AT142" s="18" t="s">
        <v>215</v>
      </c>
      <c r="AU142" s="18" t="s">
        <v>82</v>
      </c>
    </row>
    <row r="143" spans="2:65" s="1" customFormat="1" ht="19.5" x14ac:dyDescent="0.2">
      <c r="B143" s="33"/>
      <c r="D143" s="149" t="s">
        <v>217</v>
      </c>
      <c r="F143" s="150" t="s">
        <v>3172</v>
      </c>
      <c r="I143" s="147"/>
      <c r="L143" s="33"/>
      <c r="M143" s="148"/>
      <c r="T143" s="54"/>
      <c r="AT143" s="18" t="s">
        <v>217</v>
      </c>
      <c r="AU143" s="18" t="s">
        <v>82</v>
      </c>
    </row>
    <row r="144" spans="2:65" s="12" customFormat="1" x14ac:dyDescent="0.2">
      <c r="B144" s="151"/>
      <c r="D144" s="149" t="s">
        <v>219</v>
      </c>
      <c r="E144" s="152" t="s">
        <v>21</v>
      </c>
      <c r="F144" s="153" t="s">
        <v>3173</v>
      </c>
      <c r="H144" s="152" t="s">
        <v>21</v>
      </c>
      <c r="I144" s="154"/>
      <c r="L144" s="151"/>
      <c r="M144" s="155"/>
      <c r="T144" s="156"/>
      <c r="AT144" s="152" t="s">
        <v>219</v>
      </c>
      <c r="AU144" s="152" t="s">
        <v>82</v>
      </c>
      <c r="AV144" s="12" t="s">
        <v>80</v>
      </c>
      <c r="AW144" s="12" t="s">
        <v>34</v>
      </c>
      <c r="AX144" s="12" t="s">
        <v>73</v>
      </c>
      <c r="AY144" s="152" t="s">
        <v>206</v>
      </c>
    </row>
    <row r="145" spans="2:65" s="13" customFormat="1" x14ac:dyDescent="0.2">
      <c r="B145" s="157"/>
      <c r="D145" s="149" t="s">
        <v>219</v>
      </c>
      <c r="E145" s="158" t="s">
        <v>21</v>
      </c>
      <c r="F145" s="159" t="s">
        <v>80</v>
      </c>
      <c r="H145" s="160">
        <v>1</v>
      </c>
      <c r="I145" s="161"/>
      <c r="L145" s="157"/>
      <c r="M145" s="162"/>
      <c r="T145" s="163"/>
      <c r="AT145" s="158" t="s">
        <v>219</v>
      </c>
      <c r="AU145" s="158" t="s">
        <v>82</v>
      </c>
      <c r="AV145" s="13" t="s">
        <v>82</v>
      </c>
      <c r="AW145" s="13" t="s">
        <v>34</v>
      </c>
      <c r="AX145" s="13" t="s">
        <v>80</v>
      </c>
      <c r="AY145" s="158" t="s">
        <v>206</v>
      </c>
    </row>
    <row r="146" spans="2:65" s="1" customFormat="1" ht="16.5" customHeight="1" x14ac:dyDescent="0.2">
      <c r="B146" s="33"/>
      <c r="C146" s="132" t="s">
        <v>350</v>
      </c>
      <c r="D146" s="132" t="s">
        <v>208</v>
      </c>
      <c r="E146" s="133" t="s">
        <v>3174</v>
      </c>
      <c r="F146" s="134" t="s">
        <v>3175</v>
      </c>
      <c r="G146" s="135" t="s">
        <v>564</v>
      </c>
      <c r="H146" s="136">
        <v>1</v>
      </c>
      <c r="I146" s="137">
        <v>5000</v>
      </c>
      <c r="J146" s="138">
        <f>ROUND(I146*H146,2)</f>
        <v>5000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3096</v>
      </c>
      <c r="AT146" s="143" t="s">
        <v>208</v>
      </c>
      <c r="AU146" s="143" t="s">
        <v>82</v>
      </c>
      <c r="AY146" s="18" t="s">
        <v>206</v>
      </c>
      <c r="BE146" s="144">
        <f>IF(N146="základní",J146,0)</f>
        <v>5000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5000</v>
      </c>
      <c r="BL146" s="18" t="s">
        <v>3096</v>
      </c>
      <c r="BM146" s="143" t="s">
        <v>3176</v>
      </c>
    </row>
    <row r="147" spans="2:65" s="1" customFormat="1" ht="29.25" x14ac:dyDescent="0.2">
      <c r="B147" s="33"/>
      <c r="D147" s="149" t="s">
        <v>217</v>
      </c>
      <c r="F147" s="150" t="s">
        <v>3177</v>
      </c>
      <c r="I147" s="147"/>
      <c r="L147" s="33"/>
      <c r="M147" s="148"/>
      <c r="T147" s="54"/>
      <c r="AT147" s="18" t="s">
        <v>217</v>
      </c>
      <c r="AU147" s="18" t="s">
        <v>82</v>
      </c>
    </row>
    <row r="148" spans="2:65" s="11" customFormat="1" ht="22.9" customHeight="1" x14ac:dyDescent="0.2">
      <c r="B148" s="120"/>
      <c r="D148" s="121" t="s">
        <v>72</v>
      </c>
      <c r="E148" s="130" t="s">
        <v>3178</v>
      </c>
      <c r="F148" s="130" t="s">
        <v>3179</v>
      </c>
      <c r="I148" s="123"/>
      <c r="J148" s="131">
        <f>BK148</f>
        <v>213000</v>
      </c>
      <c r="L148" s="120"/>
      <c r="M148" s="125"/>
      <c r="P148" s="126">
        <f>SUM(P149:P163)</f>
        <v>0</v>
      </c>
      <c r="R148" s="126">
        <f>SUM(R149:R163)</f>
        <v>0</v>
      </c>
      <c r="T148" s="127">
        <f>SUM(T149:T163)</f>
        <v>0</v>
      </c>
      <c r="AR148" s="121" t="s">
        <v>257</v>
      </c>
      <c r="AT148" s="128" t="s">
        <v>72</v>
      </c>
      <c r="AU148" s="128" t="s">
        <v>80</v>
      </c>
      <c r="AY148" s="121" t="s">
        <v>206</v>
      </c>
      <c r="BK148" s="129">
        <f>SUM(BK149:BK163)</f>
        <v>213000</v>
      </c>
    </row>
    <row r="149" spans="2:65" s="1" customFormat="1" ht="16.5" customHeight="1" x14ac:dyDescent="0.2">
      <c r="B149" s="33"/>
      <c r="C149" s="132" t="s">
        <v>359</v>
      </c>
      <c r="D149" s="132" t="s">
        <v>208</v>
      </c>
      <c r="E149" s="133" t="s">
        <v>3180</v>
      </c>
      <c r="F149" s="134" t="s">
        <v>3181</v>
      </c>
      <c r="G149" s="135" t="s">
        <v>564</v>
      </c>
      <c r="H149" s="136">
        <v>1</v>
      </c>
      <c r="I149" s="137">
        <v>15000</v>
      </c>
      <c r="J149" s="138">
        <f>ROUND(I149*H149,2)</f>
        <v>15000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3096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15000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15000</v>
      </c>
      <c r="BL149" s="18" t="s">
        <v>3096</v>
      </c>
      <c r="BM149" s="143" t="s">
        <v>3182</v>
      </c>
    </row>
    <row r="150" spans="2:65" s="1" customFormat="1" x14ac:dyDescent="0.2">
      <c r="B150" s="33"/>
      <c r="D150" s="145" t="s">
        <v>215</v>
      </c>
      <c r="F150" s="146" t="s">
        <v>3183</v>
      </c>
      <c r="I150" s="147"/>
      <c r="L150" s="33"/>
      <c r="M150" s="148"/>
      <c r="T150" s="54"/>
      <c r="AT150" s="18" t="s">
        <v>215</v>
      </c>
      <c r="AU150" s="18" t="s">
        <v>82</v>
      </c>
    </row>
    <row r="151" spans="2:65" s="12" customFormat="1" x14ac:dyDescent="0.2">
      <c r="B151" s="151"/>
      <c r="D151" s="149" t="s">
        <v>219</v>
      </c>
      <c r="E151" s="152" t="s">
        <v>21</v>
      </c>
      <c r="F151" s="153" t="s">
        <v>3184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82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 x14ac:dyDescent="0.2">
      <c r="B152" s="157"/>
      <c r="D152" s="149" t="s">
        <v>219</v>
      </c>
      <c r="E152" s="158" t="s">
        <v>21</v>
      </c>
      <c r="F152" s="159" t="s">
        <v>80</v>
      </c>
      <c r="H152" s="160">
        <v>1</v>
      </c>
      <c r="I152" s="161"/>
      <c r="L152" s="157"/>
      <c r="M152" s="162"/>
      <c r="T152" s="163"/>
      <c r="AT152" s="158" t="s">
        <v>219</v>
      </c>
      <c r="AU152" s="158" t="s">
        <v>82</v>
      </c>
      <c r="AV152" s="13" t="s">
        <v>82</v>
      </c>
      <c r="AW152" s="13" t="s">
        <v>34</v>
      </c>
      <c r="AX152" s="13" t="s">
        <v>80</v>
      </c>
      <c r="AY152" s="158" t="s">
        <v>206</v>
      </c>
    </row>
    <row r="153" spans="2:65" s="1" customFormat="1" ht="16.5" customHeight="1" x14ac:dyDescent="0.2">
      <c r="B153" s="33"/>
      <c r="C153" s="132" t="s">
        <v>365</v>
      </c>
      <c r="D153" s="132" t="s">
        <v>208</v>
      </c>
      <c r="E153" s="133" t="s">
        <v>3185</v>
      </c>
      <c r="F153" s="134" t="s">
        <v>3186</v>
      </c>
      <c r="G153" s="135" t="s">
        <v>564</v>
      </c>
      <c r="H153" s="136">
        <v>1</v>
      </c>
      <c r="I153" s="137">
        <v>150000</v>
      </c>
      <c r="J153" s="138">
        <f>ROUND(I153*H153,2)</f>
        <v>150000</v>
      </c>
      <c r="K153" s="134" t="s">
        <v>212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3096</v>
      </c>
      <c r="AT153" s="143" t="s">
        <v>208</v>
      </c>
      <c r="AU153" s="143" t="s">
        <v>82</v>
      </c>
      <c r="AY153" s="18" t="s">
        <v>206</v>
      </c>
      <c r="BE153" s="144">
        <f>IF(N153="základní",J153,0)</f>
        <v>150000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150000</v>
      </c>
      <c r="BL153" s="18" t="s">
        <v>3096</v>
      </c>
      <c r="BM153" s="143" t="s">
        <v>3187</v>
      </c>
    </row>
    <row r="154" spans="2:65" s="1" customFormat="1" x14ac:dyDescent="0.2">
      <c r="B154" s="33"/>
      <c r="D154" s="145" t="s">
        <v>215</v>
      </c>
      <c r="F154" s="146" t="s">
        <v>3188</v>
      </c>
      <c r="I154" s="147"/>
      <c r="L154" s="33"/>
      <c r="M154" s="148"/>
      <c r="T154" s="54"/>
      <c r="AT154" s="18" t="s">
        <v>215</v>
      </c>
      <c r="AU154" s="18" t="s">
        <v>82</v>
      </c>
    </row>
    <row r="155" spans="2:65" s="1" customFormat="1" ht="29.25" x14ac:dyDescent="0.2">
      <c r="B155" s="33"/>
      <c r="D155" s="149" t="s">
        <v>217</v>
      </c>
      <c r="F155" s="150" t="s">
        <v>3189</v>
      </c>
      <c r="I155" s="147"/>
      <c r="L155" s="33"/>
      <c r="M155" s="148"/>
      <c r="T155" s="54"/>
      <c r="AT155" s="18" t="s">
        <v>217</v>
      </c>
      <c r="AU155" s="18" t="s">
        <v>82</v>
      </c>
    </row>
    <row r="156" spans="2:65" s="1" customFormat="1" ht="21.75" customHeight="1" x14ac:dyDescent="0.2">
      <c r="B156" s="33"/>
      <c r="C156" s="132" t="s">
        <v>372</v>
      </c>
      <c r="D156" s="132" t="s">
        <v>208</v>
      </c>
      <c r="E156" s="133" t="s">
        <v>3190</v>
      </c>
      <c r="F156" s="134" t="s">
        <v>3191</v>
      </c>
      <c r="G156" s="135" t="s">
        <v>564</v>
      </c>
      <c r="H156" s="136">
        <v>1</v>
      </c>
      <c r="I156" s="137">
        <v>1000</v>
      </c>
      <c r="J156" s="138">
        <f>ROUND(I156*H156,2)</f>
        <v>1000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3096</v>
      </c>
      <c r="AT156" s="143" t="s">
        <v>208</v>
      </c>
      <c r="AU156" s="143" t="s">
        <v>82</v>
      </c>
      <c r="AY156" s="18" t="s">
        <v>206</v>
      </c>
      <c r="BE156" s="144">
        <f>IF(N156="základní",J156,0)</f>
        <v>1000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1000</v>
      </c>
      <c r="BL156" s="18" t="s">
        <v>3096</v>
      </c>
      <c r="BM156" s="143" t="s">
        <v>3192</v>
      </c>
    </row>
    <row r="157" spans="2:65" s="1" customFormat="1" ht="16.5" customHeight="1" x14ac:dyDescent="0.2">
      <c r="B157" s="33"/>
      <c r="C157" s="132" t="s">
        <v>382</v>
      </c>
      <c r="D157" s="132" t="s">
        <v>208</v>
      </c>
      <c r="E157" s="133" t="s">
        <v>3193</v>
      </c>
      <c r="F157" s="134" t="s">
        <v>3194</v>
      </c>
      <c r="G157" s="135" t="s">
        <v>564</v>
      </c>
      <c r="H157" s="136">
        <v>1</v>
      </c>
      <c r="I157" s="137">
        <v>10000</v>
      </c>
      <c r="J157" s="138">
        <f>ROUND(I157*H157,2)</f>
        <v>10000</v>
      </c>
      <c r="K157" s="134" t="s">
        <v>21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3096</v>
      </c>
      <c r="AT157" s="143" t="s">
        <v>208</v>
      </c>
      <c r="AU157" s="143" t="s">
        <v>82</v>
      </c>
      <c r="AY157" s="18" t="s">
        <v>206</v>
      </c>
      <c r="BE157" s="144">
        <f>IF(N157="základní",J157,0)</f>
        <v>10000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10000</v>
      </c>
      <c r="BL157" s="18" t="s">
        <v>3096</v>
      </c>
      <c r="BM157" s="143" t="s">
        <v>3195</v>
      </c>
    </row>
    <row r="158" spans="2:65" s="1" customFormat="1" ht="19.5" x14ac:dyDescent="0.2">
      <c r="B158" s="33"/>
      <c r="D158" s="149" t="s">
        <v>217</v>
      </c>
      <c r="F158" s="150" t="s">
        <v>3196</v>
      </c>
      <c r="I158" s="147"/>
      <c r="L158" s="33"/>
      <c r="M158" s="148"/>
      <c r="T158" s="54"/>
      <c r="AT158" s="18" t="s">
        <v>217</v>
      </c>
      <c r="AU158" s="18" t="s">
        <v>82</v>
      </c>
    </row>
    <row r="159" spans="2:65" s="1" customFormat="1" ht="16.5" customHeight="1" x14ac:dyDescent="0.2">
      <c r="B159" s="33"/>
      <c r="C159" s="132" t="s">
        <v>7</v>
      </c>
      <c r="D159" s="132" t="s">
        <v>208</v>
      </c>
      <c r="E159" s="133" t="s">
        <v>3197</v>
      </c>
      <c r="F159" s="134" t="s">
        <v>3198</v>
      </c>
      <c r="G159" s="135" t="s">
        <v>564</v>
      </c>
      <c r="H159" s="136">
        <v>1</v>
      </c>
      <c r="I159" s="137">
        <v>1000</v>
      </c>
      <c r="J159" s="138">
        <f>ROUND(I159*H159,2)</f>
        <v>1000</v>
      </c>
      <c r="K159" s="134" t="s">
        <v>21</v>
      </c>
      <c r="L159" s="33"/>
      <c r="M159" s="139" t="s">
        <v>21</v>
      </c>
      <c r="N159" s="140" t="s">
        <v>44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3096</v>
      </c>
      <c r="AT159" s="143" t="s">
        <v>208</v>
      </c>
      <c r="AU159" s="143" t="s">
        <v>82</v>
      </c>
      <c r="AY159" s="18" t="s">
        <v>206</v>
      </c>
      <c r="BE159" s="144">
        <f>IF(N159="základní",J159,0)</f>
        <v>1000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80</v>
      </c>
      <c r="BK159" s="144">
        <f>ROUND(I159*H159,2)</f>
        <v>1000</v>
      </c>
      <c r="BL159" s="18" t="s">
        <v>3096</v>
      </c>
      <c r="BM159" s="143" t="s">
        <v>3199</v>
      </c>
    </row>
    <row r="160" spans="2:65" s="1" customFormat="1" ht="39" x14ac:dyDescent="0.2">
      <c r="B160" s="33"/>
      <c r="D160" s="149" t="s">
        <v>217</v>
      </c>
      <c r="F160" s="150" t="s">
        <v>3200</v>
      </c>
      <c r="I160" s="147"/>
      <c r="L160" s="33"/>
      <c r="M160" s="148"/>
      <c r="T160" s="54"/>
      <c r="AT160" s="18" t="s">
        <v>217</v>
      </c>
      <c r="AU160" s="18" t="s">
        <v>82</v>
      </c>
    </row>
    <row r="161" spans="2:65" s="1" customFormat="1" ht="16.5" customHeight="1" x14ac:dyDescent="0.2">
      <c r="B161" s="33"/>
      <c r="C161" s="132" t="s">
        <v>400</v>
      </c>
      <c r="D161" s="132" t="s">
        <v>208</v>
      </c>
      <c r="E161" s="133" t="s">
        <v>3201</v>
      </c>
      <c r="F161" s="134" t="s">
        <v>3202</v>
      </c>
      <c r="G161" s="135" t="s">
        <v>564</v>
      </c>
      <c r="H161" s="136">
        <v>1</v>
      </c>
      <c r="I161" s="137">
        <v>35000</v>
      </c>
      <c r="J161" s="138">
        <f>ROUND(I161*H161,2)</f>
        <v>35000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3096</v>
      </c>
      <c r="AT161" s="143" t="s">
        <v>208</v>
      </c>
      <c r="AU161" s="143" t="s">
        <v>82</v>
      </c>
      <c r="AY161" s="18" t="s">
        <v>206</v>
      </c>
      <c r="BE161" s="144">
        <f>IF(N161="základní",J161,0)</f>
        <v>35000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35000</v>
      </c>
      <c r="BL161" s="18" t="s">
        <v>3096</v>
      </c>
      <c r="BM161" s="143" t="s">
        <v>3203</v>
      </c>
    </row>
    <row r="162" spans="2:65" s="1" customFormat="1" ht="16.5" customHeight="1" x14ac:dyDescent="0.2">
      <c r="B162" s="33"/>
      <c r="C162" s="132" t="s">
        <v>409</v>
      </c>
      <c r="D162" s="132" t="s">
        <v>208</v>
      </c>
      <c r="E162" s="133" t="s">
        <v>3204</v>
      </c>
      <c r="F162" s="134" t="s">
        <v>3205</v>
      </c>
      <c r="G162" s="135" t="s">
        <v>564</v>
      </c>
      <c r="H162" s="136">
        <v>1</v>
      </c>
      <c r="I162" s="137">
        <v>1000</v>
      </c>
      <c r="J162" s="138">
        <f>ROUND(I162*H162,2)</f>
        <v>1000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3096</v>
      </c>
      <c r="AT162" s="143" t="s">
        <v>208</v>
      </c>
      <c r="AU162" s="143" t="s">
        <v>82</v>
      </c>
      <c r="AY162" s="18" t="s">
        <v>206</v>
      </c>
      <c r="BE162" s="144">
        <f>IF(N162="základní",J162,0)</f>
        <v>1000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1000</v>
      </c>
      <c r="BL162" s="18" t="s">
        <v>3096</v>
      </c>
      <c r="BM162" s="143" t="s">
        <v>3206</v>
      </c>
    </row>
    <row r="163" spans="2:65" s="1" customFormat="1" ht="29.25" x14ac:dyDescent="0.2">
      <c r="B163" s="33"/>
      <c r="D163" s="149" t="s">
        <v>217</v>
      </c>
      <c r="F163" s="150" t="s">
        <v>3207</v>
      </c>
      <c r="I163" s="147"/>
      <c r="L163" s="33"/>
      <c r="M163" s="188"/>
      <c r="N163" s="189"/>
      <c r="O163" s="189"/>
      <c r="P163" s="189"/>
      <c r="Q163" s="189"/>
      <c r="R163" s="189"/>
      <c r="S163" s="189"/>
      <c r="T163" s="190"/>
      <c r="AT163" s="18" t="s">
        <v>217</v>
      </c>
      <c r="AU163" s="18" t="s">
        <v>82</v>
      </c>
    </row>
    <row r="164" spans="2:65" s="1" customFormat="1" ht="6.95" customHeight="1" x14ac:dyDescent="0.2"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33"/>
    </row>
  </sheetData>
  <sheetProtection algorithmName="SHA-512" hashValue="wMB0IbsjJdYOhNanktqjLu6j+sb9wndkM1oTZRwwj33Yb6hNCeKBXsukMeTk0E5bZGOqI6m+sY9zMKFk3FO3kg==" saltValue="bLjTcf5WuBhP1E9QrOZua/ARWVAfExIrc+tL91np1BN+6Y2UjcdGIJX70uFxw2Ld22h51EOj07mo1NpKERhJIA==" spinCount="100000" sheet="1" objects="1" scenarios="1" formatColumns="0" formatRows="0" autoFilter="0"/>
  <autoFilter ref="C91:K163" xr:uid="{00000000-0009-0000-0000-000013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hyperlinks>
    <hyperlink ref="F96" r:id="rId1" xr:uid="{00000000-0004-0000-1300-000000000000}"/>
    <hyperlink ref="F99" r:id="rId2" xr:uid="{00000000-0004-0000-1300-000001000000}"/>
    <hyperlink ref="F103" r:id="rId3" xr:uid="{00000000-0004-0000-1300-000002000000}"/>
    <hyperlink ref="F106" r:id="rId4" xr:uid="{00000000-0004-0000-1300-000003000000}"/>
    <hyperlink ref="F109" r:id="rId5" xr:uid="{00000000-0004-0000-1300-000004000000}"/>
    <hyperlink ref="F112" r:id="rId6" xr:uid="{00000000-0004-0000-1300-000005000000}"/>
    <hyperlink ref="F122" r:id="rId7" xr:uid="{00000000-0004-0000-1300-000006000000}"/>
    <hyperlink ref="F133" r:id="rId8" xr:uid="{00000000-0004-0000-1300-000007000000}"/>
    <hyperlink ref="F136" r:id="rId9" xr:uid="{00000000-0004-0000-1300-000008000000}"/>
    <hyperlink ref="F142" r:id="rId10" xr:uid="{00000000-0004-0000-1300-000009000000}"/>
    <hyperlink ref="F150" r:id="rId11" xr:uid="{00000000-0004-0000-1300-00000A000000}"/>
    <hyperlink ref="F154" r:id="rId12" xr:uid="{00000000-0004-0000-13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1.25" x14ac:dyDescent="0.2"/>
  <cols>
    <col min="1" max="1" width="8.33203125" style="198" customWidth="1"/>
    <col min="2" max="2" width="1.6640625" style="198" customWidth="1"/>
    <col min="3" max="4" width="5" style="198" customWidth="1"/>
    <col min="5" max="5" width="11.6640625" style="198" customWidth="1"/>
    <col min="6" max="6" width="9.1640625" style="198" customWidth="1"/>
    <col min="7" max="7" width="5" style="198" customWidth="1"/>
    <col min="8" max="8" width="77.83203125" style="198" customWidth="1"/>
    <col min="9" max="10" width="20" style="198" customWidth="1"/>
    <col min="11" max="11" width="1.6640625" style="198" customWidth="1"/>
  </cols>
  <sheetData>
    <row r="1" spans="2:11" ht="37.5" customHeight="1" x14ac:dyDescent="0.2"/>
    <row r="2" spans="2:11" ht="7.5" customHeight="1" x14ac:dyDescent="0.2">
      <c r="B2" s="199"/>
      <c r="C2" s="200"/>
      <c r="D2" s="200"/>
      <c r="E2" s="200"/>
      <c r="F2" s="200"/>
      <c r="G2" s="200"/>
      <c r="H2" s="200"/>
      <c r="I2" s="200"/>
      <c r="J2" s="200"/>
      <c r="K2" s="201"/>
    </row>
    <row r="3" spans="2:11" s="16" customFormat="1" ht="45" customHeight="1" x14ac:dyDescent="0.2">
      <c r="B3" s="202"/>
      <c r="C3" s="320" t="s">
        <v>3208</v>
      </c>
      <c r="D3" s="320"/>
      <c r="E3" s="320"/>
      <c r="F3" s="320"/>
      <c r="G3" s="320"/>
      <c r="H3" s="320"/>
      <c r="I3" s="320"/>
      <c r="J3" s="320"/>
      <c r="K3" s="203"/>
    </row>
    <row r="4" spans="2:11" ht="25.5" customHeight="1" x14ac:dyDescent="0.3">
      <c r="B4" s="204"/>
      <c r="C4" s="319" t="s">
        <v>3209</v>
      </c>
      <c r="D4" s="319"/>
      <c r="E4" s="319"/>
      <c r="F4" s="319"/>
      <c r="G4" s="319"/>
      <c r="H4" s="319"/>
      <c r="I4" s="319"/>
      <c r="J4" s="319"/>
      <c r="K4" s="205"/>
    </row>
    <row r="5" spans="2:11" ht="5.25" customHeight="1" x14ac:dyDescent="0.2">
      <c r="B5" s="204"/>
      <c r="C5" s="206"/>
      <c r="D5" s="206"/>
      <c r="E5" s="206"/>
      <c r="F5" s="206"/>
      <c r="G5" s="206"/>
      <c r="H5" s="206"/>
      <c r="I5" s="206"/>
      <c r="J5" s="206"/>
      <c r="K5" s="205"/>
    </row>
    <row r="6" spans="2:11" ht="15" customHeight="1" x14ac:dyDescent="0.2">
      <c r="B6" s="204"/>
      <c r="C6" s="318" t="s">
        <v>3210</v>
      </c>
      <c r="D6" s="318"/>
      <c r="E6" s="318"/>
      <c r="F6" s="318"/>
      <c r="G6" s="318"/>
      <c r="H6" s="318"/>
      <c r="I6" s="318"/>
      <c r="J6" s="318"/>
      <c r="K6" s="205"/>
    </row>
    <row r="7" spans="2:11" ht="15" customHeight="1" x14ac:dyDescent="0.2">
      <c r="B7" s="208"/>
      <c r="C7" s="318" t="s">
        <v>3211</v>
      </c>
      <c r="D7" s="318"/>
      <c r="E7" s="318"/>
      <c r="F7" s="318"/>
      <c r="G7" s="318"/>
      <c r="H7" s="318"/>
      <c r="I7" s="318"/>
      <c r="J7" s="318"/>
      <c r="K7" s="205"/>
    </row>
    <row r="8" spans="2:11" ht="12.75" customHeight="1" x14ac:dyDescent="0.2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pans="2:11" ht="15" customHeight="1" x14ac:dyDescent="0.2">
      <c r="B9" s="208"/>
      <c r="C9" s="318" t="s">
        <v>3212</v>
      </c>
      <c r="D9" s="318"/>
      <c r="E9" s="318"/>
      <c r="F9" s="318"/>
      <c r="G9" s="318"/>
      <c r="H9" s="318"/>
      <c r="I9" s="318"/>
      <c r="J9" s="318"/>
      <c r="K9" s="205"/>
    </row>
    <row r="10" spans="2:11" ht="15" customHeight="1" x14ac:dyDescent="0.2">
      <c r="B10" s="208"/>
      <c r="C10" s="207"/>
      <c r="D10" s="318" t="s">
        <v>3213</v>
      </c>
      <c r="E10" s="318"/>
      <c r="F10" s="318"/>
      <c r="G10" s="318"/>
      <c r="H10" s="318"/>
      <c r="I10" s="318"/>
      <c r="J10" s="318"/>
      <c r="K10" s="205"/>
    </row>
    <row r="11" spans="2:11" ht="15" customHeight="1" x14ac:dyDescent="0.2">
      <c r="B11" s="208"/>
      <c r="C11" s="209"/>
      <c r="D11" s="318" t="s">
        <v>3214</v>
      </c>
      <c r="E11" s="318"/>
      <c r="F11" s="318"/>
      <c r="G11" s="318"/>
      <c r="H11" s="318"/>
      <c r="I11" s="318"/>
      <c r="J11" s="318"/>
      <c r="K11" s="205"/>
    </row>
    <row r="12" spans="2:11" ht="15" customHeight="1" x14ac:dyDescent="0.2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pans="2:11" ht="15" customHeight="1" x14ac:dyDescent="0.2">
      <c r="B13" s="208"/>
      <c r="C13" s="209"/>
      <c r="D13" s="210" t="s">
        <v>3215</v>
      </c>
      <c r="E13" s="207"/>
      <c r="F13" s="207"/>
      <c r="G13" s="207"/>
      <c r="H13" s="207"/>
      <c r="I13" s="207"/>
      <c r="J13" s="207"/>
      <c r="K13" s="205"/>
    </row>
    <row r="14" spans="2:11" ht="12.75" customHeight="1" x14ac:dyDescent="0.2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pans="2:11" ht="15" customHeight="1" x14ac:dyDescent="0.2">
      <c r="B15" s="208"/>
      <c r="C15" s="209"/>
      <c r="D15" s="318" t="s">
        <v>3216</v>
      </c>
      <c r="E15" s="318"/>
      <c r="F15" s="318"/>
      <c r="G15" s="318"/>
      <c r="H15" s="318"/>
      <c r="I15" s="318"/>
      <c r="J15" s="318"/>
      <c r="K15" s="205"/>
    </row>
    <row r="16" spans="2:11" ht="15" customHeight="1" x14ac:dyDescent="0.2">
      <c r="B16" s="208"/>
      <c r="C16" s="209"/>
      <c r="D16" s="318" t="s">
        <v>3217</v>
      </c>
      <c r="E16" s="318"/>
      <c r="F16" s="318"/>
      <c r="G16" s="318"/>
      <c r="H16" s="318"/>
      <c r="I16" s="318"/>
      <c r="J16" s="318"/>
      <c r="K16" s="205"/>
    </row>
    <row r="17" spans="2:11" ht="15" customHeight="1" x14ac:dyDescent="0.2">
      <c r="B17" s="208"/>
      <c r="C17" s="209"/>
      <c r="D17" s="318" t="s">
        <v>3218</v>
      </c>
      <c r="E17" s="318"/>
      <c r="F17" s="318"/>
      <c r="G17" s="318"/>
      <c r="H17" s="318"/>
      <c r="I17" s="318"/>
      <c r="J17" s="318"/>
      <c r="K17" s="205"/>
    </row>
    <row r="18" spans="2:11" ht="15" customHeight="1" x14ac:dyDescent="0.2">
      <c r="B18" s="208"/>
      <c r="C18" s="209"/>
      <c r="D18" s="209"/>
      <c r="E18" s="211" t="s">
        <v>79</v>
      </c>
      <c r="F18" s="318" t="s">
        <v>3219</v>
      </c>
      <c r="G18" s="318"/>
      <c r="H18" s="318"/>
      <c r="I18" s="318"/>
      <c r="J18" s="318"/>
      <c r="K18" s="205"/>
    </row>
    <row r="19" spans="2:11" ht="15" customHeight="1" x14ac:dyDescent="0.2">
      <c r="B19" s="208"/>
      <c r="C19" s="209"/>
      <c r="D19" s="209"/>
      <c r="E19" s="211" t="s">
        <v>94</v>
      </c>
      <c r="F19" s="318" t="s">
        <v>3220</v>
      </c>
      <c r="G19" s="318"/>
      <c r="H19" s="318"/>
      <c r="I19" s="318"/>
      <c r="J19" s="318"/>
      <c r="K19" s="205"/>
    </row>
    <row r="20" spans="2:11" ht="15" customHeight="1" x14ac:dyDescent="0.2">
      <c r="B20" s="208"/>
      <c r="C20" s="209"/>
      <c r="D20" s="209"/>
      <c r="E20" s="211" t="s">
        <v>3221</v>
      </c>
      <c r="F20" s="318" t="s">
        <v>3222</v>
      </c>
      <c r="G20" s="318"/>
      <c r="H20" s="318"/>
      <c r="I20" s="318"/>
      <c r="J20" s="318"/>
      <c r="K20" s="205"/>
    </row>
    <row r="21" spans="2:11" ht="15" customHeight="1" x14ac:dyDescent="0.2">
      <c r="B21" s="208"/>
      <c r="C21" s="209"/>
      <c r="D21" s="209"/>
      <c r="E21" s="211" t="s">
        <v>168</v>
      </c>
      <c r="F21" s="318" t="s">
        <v>3223</v>
      </c>
      <c r="G21" s="318"/>
      <c r="H21" s="318"/>
      <c r="I21" s="318"/>
      <c r="J21" s="318"/>
      <c r="K21" s="205"/>
    </row>
    <row r="22" spans="2:11" ht="15" customHeight="1" x14ac:dyDescent="0.2">
      <c r="B22" s="208"/>
      <c r="C22" s="209"/>
      <c r="D22" s="209"/>
      <c r="E22" s="211" t="s">
        <v>3224</v>
      </c>
      <c r="F22" s="318" t="s">
        <v>2777</v>
      </c>
      <c r="G22" s="318"/>
      <c r="H22" s="318"/>
      <c r="I22" s="318"/>
      <c r="J22" s="318"/>
      <c r="K22" s="205"/>
    </row>
    <row r="23" spans="2:11" ht="15" customHeight="1" x14ac:dyDescent="0.2">
      <c r="B23" s="208"/>
      <c r="C23" s="209"/>
      <c r="D23" s="209"/>
      <c r="E23" s="211" t="s">
        <v>86</v>
      </c>
      <c r="F23" s="318" t="s">
        <v>3225</v>
      </c>
      <c r="G23" s="318"/>
      <c r="H23" s="318"/>
      <c r="I23" s="318"/>
      <c r="J23" s="318"/>
      <c r="K23" s="205"/>
    </row>
    <row r="24" spans="2:11" ht="12.75" customHeight="1" x14ac:dyDescent="0.2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pans="2:11" ht="15" customHeight="1" x14ac:dyDescent="0.2">
      <c r="B25" s="208"/>
      <c r="C25" s="318" t="s">
        <v>3226</v>
      </c>
      <c r="D25" s="318"/>
      <c r="E25" s="318"/>
      <c r="F25" s="318"/>
      <c r="G25" s="318"/>
      <c r="H25" s="318"/>
      <c r="I25" s="318"/>
      <c r="J25" s="318"/>
      <c r="K25" s="205"/>
    </row>
    <row r="26" spans="2:11" ht="15" customHeight="1" x14ac:dyDescent="0.2">
      <c r="B26" s="208"/>
      <c r="C26" s="318" t="s">
        <v>3227</v>
      </c>
      <c r="D26" s="318"/>
      <c r="E26" s="318"/>
      <c r="F26" s="318"/>
      <c r="G26" s="318"/>
      <c r="H26" s="318"/>
      <c r="I26" s="318"/>
      <c r="J26" s="318"/>
      <c r="K26" s="205"/>
    </row>
    <row r="27" spans="2:11" ht="15" customHeight="1" x14ac:dyDescent="0.2">
      <c r="B27" s="208"/>
      <c r="C27" s="207"/>
      <c r="D27" s="318" t="s">
        <v>3228</v>
      </c>
      <c r="E27" s="318"/>
      <c r="F27" s="318"/>
      <c r="G27" s="318"/>
      <c r="H27" s="318"/>
      <c r="I27" s="318"/>
      <c r="J27" s="318"/>
      <c r="K27" s="205"/>
    </row>
    <row r="28" spans="2:11" ht="15" customHeight="1" x14ac:dyDescent="0.2">
      <c r="B28" s="208"/>
      <c r="C28" s="209"/>
      <c r="D28" s="318" t="s">
        <v>3229</v>
      </c>
      <c r="E28" s="318"/>
      <c r="F28" s="318"/>
      <c r="G28" s="318"/>
      <c r="H28" s="318"/>
      <c r="I28" s="318"/>
      <c r="J28" s="318"/>
      <c r="K28" s="205"/>
    </row>
    <row r="29" spans="2:11" ht="12.75" customHeight="1" x14ac:dyDescent="0.2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pans="2:11" ht="15" customHeight="1" x14ac:dyDescent="0.2">
      <c r="B30" s="208"/>
      <c r="C30" s="209"/>
      <c r="D30" s="318" t="s">
        <v>3230</v>
      </c>
      <c r="E30" s="318"/>
      <c r="F30" s="318"/>
      <c r="G30" s="318"/>
      <c r="H30" s="318"/>
      <c r="I30" s="318"/>
      <c r="J30" s="318"/>
      <c r="K30" s="205"/>
    </row>
    <row r="31" spans="2:11" ht="15" customHeight="1" x14ac:dyDescent="0.2">
      <c r="B31" s="208"/>
      <c r="C31" s="209"/>
      <c r="D31" s="318" t="s">
        <v>3231</v>
      </c>
      <c r="E31" s="318"/>
      <c r="F31" s="318"/>
      <c r="G31" s="318"/>
      <c r="H31" s="318"/>
      <c r="I31" s="318"/>
      <c r="J31" s="318"/>
      <c r="K31" s="205"/>
    </row>
    <row r="32" spans="2:11" ht="12.75" customHeight="1" x14ac:dyDescent="0.2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pans="2:11" ht="15" customHeight="1" x14ac:dyDescent="0.2">
      <c r="B33" s="208"/>
      <c r="C33" s="209"/>
      <c r="D33" s="318" t="s">
        <v>3232</v>
      </c>
      <c r="E33" s="318"/>
      <c r="F33" s="318"/>
      <c r="G33" s="318"/>
      <c r="H33" s="318"/>
      <c r="I33" s="318"/>
      <c r="J33" s="318"/>
      <c r="K33" s="205"/>
    </row>
    <row r="34" spans="2:11" ht="15" customHeight="1" x14ac:dyDescent="0.2">
      <c r="B34" s="208"/>
      <c r="C34" s="209"/>
      <c r="D34" s="318" t="s">
        <v>3233</v>
      </c>
      <c r="E34" s="318"/>
      <c r="F34" s="318"/>
      <c r="G34" s="318"/>
      <c r="H34" s="318"/>
      <c r="I34" s="318"/>
      <c r="J34" s="318"/>
      <c r="K34" s="205"/>
    </row>
    <row r="35" spans="2:11" ht="15" customHeight="1" x14ac:dyDescent="0.2">
      <c r="B35" s="208"/>
      <c r="C35" s="209"/>
      <c r="D35" s="318" t="s">
        <v>3234</v>
      </c>
      <c r="E35" s="318"/>
      <c r="F35" s="318"/>
      <c r="G35" s="318"/>
      <c r="H35" s="318"/>
      <c r="I35" s="318"/>
      <c r="J35" s="318"/>
      <c r="K35" s="205"/>
    </row>
    <row r="36" spans="2:11" ht="15" customHeight="1" x14ac:dyDescent="0.2">
      <c r="B36" s="208"/>
      <c r="C36" s="209"/>
      <c r="D36" s="207"/>
      <c r="E36" s="210" t="s">
        <v>192</v>
      </c>
      <c r="F36" s="207"/>
      <c r="G36" s="318" t="s">
        <v>3235</v>
      </c>
      <c r="H36" s="318"/>
      <c r="I36" s="318"/>
      <c r="J36" s="318"/>
      <c r="K36" s="205"/>
    </row>
    <row r="37" spans="2:11" ht="30.75" customHeight="1" x14ac:dyDescent="0.2">
      <c r="B37" s="208"/>
      <c r="C37" s="209"/>
      <c r="D37" s="207"/>
      <c r="E37" s="210" t="s">
        <v>3236</v>
      </c>
      <c r="F37" s="207"/>
      <c r="G37" s="318" t="s">
        <v>3237</v>
      </c>
      <c r="H37" s="318"/>
      <c r="I37" s="318"/>
      <c r="J37" s="318"/>
      <c r="K37" s="205"/>
    </row>
    <row r="38" spans="2:11" ht="15" customHeight="1" x14ac:dyDescent="0.2">
      <c r="B38" s="208"/>
      <c r="C38" s="209"/>
      <c r="D38" s="207"/>
      <c r="E38" s="210" t="s">
        <v>54</v>
      </c>
      <c r="F38" s="207"/>
      <c r="G38" s="318" t="s">
        <v>3238</v>
      </c>
      <c r="H38" s="318"/>
      <c r="I38" s="318"/>
      <c r="J38" s="318"/>
      <c r="K38" s="205"/>
    </row>
    <row r="39" spans="2:11" ht="15" customHeight="1" x14ac:dyDescent="0.2">
      <c r="B39" s="208"/>
      <c r="C39" s="209"/>
      <c r="D39" s="207"/>
      <c r="E39" s="210" t="s">
        <v>55</v>
      </c>
      <c r="F39" s="207"/>
      <c r="G39" s="318" t="s">
        <v>3239</v>
      </c>
      <c r="H39" s="318"/>
      <c r="I39" s="318"/>
      <c r="J39" s="318"/>
      <c r="K39" s="205"/>
    </row>
    <row r="40" spans="2:11" ht="15" customHeight="1" x14ac:dyDescent="0.2">
      <c r="B40" s="208"/>
      <c r="C40" s="209"/>
      <c r="D40" s="207"/>
      <c r="E40" s="210" t="s">
        <v>193</v>
      </c>
      <c r="F40" s="207"/>
      <c r="G40" s="318" t="s">
        <v>3240</v>
      </c>
      <c r="H40" s="318"/>
      <c r="I40" s="318"/>
      <c r="J40" s="318"/>
      <c r="K40" s="205"/>
    </row>
    <row r="41" spans="2:11" ht="15" customHeight="1" x14ac:dyDescent="0.2">
      <c r="B41" s="208"/>
      <c r="C41" s="209"/>
      <c r="D41" s="207"/>
      <c r="E41" s="210" t="s">
        <v>194</v>
      </c>
      <c r="F41" s="207"/>
      <c r="G41" s="318" t="s">
        <v>3241</v>
      </c>
      <c r="H41" s="318"/>
      <c r="I41" s="318"/>
      <c r="J41" s="318"/>
      <c r="K41" s="205"/>
    </row>
    <row r="42" spans="2:11" ht="15" customHeight="1" x14ac:dyDescent="0.2">
      <c r="B42" s="208"/>
      <c r="C42" s="209"/>
      <c r="D42" s="207"/>
      <c r="E42" s="210" t="s">
        <v>3242</v>
      </c>
      <c r="F42" s="207"/>
      <c r="G42" s="318" t="s">
        <v>3243</v>
      </c>
      <c r="H42" s="318"/>
      <c r="I42" s="318"/>
      <c r="J42" s="318"/>
      <c r="K42" s="205"/>
    </row>
    <row r="43" spans="2:11" ht="15" customHeight="1" x14ac:dyDescent="0.2">
      <c r="B43" s="208"/>
      <c r="C43" s="209"/>
      <c r="D43" s="207"/>
      <c r="E43" s="210"/>
      <c r="F43" s="207"/>
      <c r="G43" s="318" t="s">
        <v>3244</v>
      </c>
      <c r="H43" s="318"/>
      <c r="I43" s="318"/>
      <c r="J43" s="318"/>
      <c r="K43" s="205"/>
    </row>
    <row r="44" spans="2:11" ht="15" customHeight="1" x14ac:dyDescent="0.2">
      <c r="B44" s="208"/>
      <c r="C44" s="209"/>
      <c r="D44" s="207"/>
      <c r="E44" s="210" t="s">
        <v>3245</v>
      </c>
      <c r="F44" s="207"/>
      <c r="G44" s="318" t="s">
        <v>3246</v>
      </c>
      <c r="H44" s="318"/>
      <c r="I44" s="318"/>
      <c r="J44" s="318"/>
      <c r="K44" s="205"/>
    </row>
    <row r="45" spans="2:11" ht="15" customHeight="1" x14ac:dyDescent="0.2">
      <c r="B45" s="208"/>
      <c r="C45" s="209"/>
      <c r="D45" s="207"/>
      <c r="E45" s="210" t="s">
        <v>196</v>
      </c>
      <c r="F45" s="207"/>
      <c r="G45" s="318" t="s">
        <v>3247</v>
      </c>
      <c r="H45" s="318"/>
      <c r="I45" s="318"/>
      <c r="J45" s="318"/>
      <c r="K45" s="205"/>
    </row>
    <row r="46" spans="2:11" ht="12.75" customHeight="1" x14ac:dyDescent="0.2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pans="2:11" ht="15" customHeight="1" x14ac:dyDescent="0.2">
      <c r="B47" s="208"/>
      <c r="C47" s="209"/>
      <c r="D47" s="318" t="s">
        <v>3248</v>
      </c>
      <c r="E47" s="318"/>
      <c r="F47" s="318"/>
      <c r="G47" s="318"/>
      <c r="H47" s="318"/>
      <c r="I47" s="318"/>
      <c r="J47" s="318"/>
      <c r="K47" s="205"/>
    </row>
    <row r="48" spans="2:11" ht="15" customHeight="1" x14ac:dyDescent="0.2">
      <c r="B48" s="208"/>
      <c r="C48" s="209"/>
      <c r="D48" s="209"/>
      <c r="E48" s="318" t="s">
        <v>3249</v>
      </c>
      <c r="F48" s="318"/>
      <c r="G48" s="318"/>
      <c r="H48" s="318"/>
      <c r="I48" s="318"/>
      <c r="J48" s="318"/>
      <c r="K48" s="205"/>
    </row>
    <row r="49" spans="2:11" ht="15" customHeight="1" x14ac:dyDescent="0.2">
      <c r="B49" s="208"/>
      <c r="C49" s="209"/>
      <c r="D49" s="209"/>
      <c r="E49" s="318" t="s">
        <v>3250</v>
      </c>
      <c r="F49" s="318"/>
      <c r="G49" s="318"/>
      <c r="H49" s="318"/>
      <c r="I49" s="318"/>
      <c r="J49" s="318"/>
      <c r="K49" s="205"/>
    </row>
    <row r="50" spans="2:11" ht="15" customHeight="1" x14ac:dyDescent="0.2">
      <c r="B50" s="208"/>
      <c r="C50" s="209"/>
      <c r="D50" s="209"/>
      <c r="E50" s="318" t="s">
        <v>3251</v>
      </c>
      <c r="F50" s="318"/>
      <c r="G50" s="318"/>
      <c r="H50" s="318"/>
      <c r="I50" s="318"/>
      <c r="J50" s="318"/>
      <c r="K50" s="205"/>
    </row>
    <row r="51" spans="2:11" ht="15" customHeight="1" x14ac:dyDescent="0.2">
      <c r="B51" s="208"/>
      <c r="C51" s="209"/>
      <c r="D51" s="318" t="s">
        <v>3252</v>
      </c>
      <c r="E51" s="318"/>
      <c r="F51" s="318"/>
      <c r="G51" s="318"/>
      <c r="H51" s="318"/>
      <c r="I51" s="318"/>
      <c r="J51" s="318"/>
      <c r="K51" s="205"/>
    </row>
    <row r="52" spans="2:11" ht="25.5" customHeight="1" x14ac:dyDescent="0.3">
      <c r="B52" s="204"/>
      <c r="C52" s="319" t="s">
        <v>3253</v>
      </c>
      <c r="D52" s="319"/>
      <c r="E52" s="319"/>
      <c r="F52" s="319"/>
      <c r="G52" s="319"/>
      <c r="H52" s="319"/>
      <c r="I52" s="319"/>
      <c r="J52" s="319"/>
      <c r="K52" s="205"/>
    </row>
    <row r="53" spans="2:11" ht="5.25" customHeight="1" x14ac:dyDescent="0.2">
      <c r="B53" s="204"/>
      <c r="C53" s="206"/>
      <c r="D53" s="206"/>
      <c r="E53" s="206"/>
      <c r="F53" s="206"/>
      <c r="G53" s="206"/>
      <c r="H53" s="206"/>
      <c r="I53" s="206"/>
      <c r="J53" s="206"/>
      <c r="K53" s="205"/>
    </row>
    <row r="54" spans="2:11" ht="15" customHeight="1" x14ac:dyDescent="0.2">
      <c r="B54" s="204"/>
      <c r="C54" s="318" t="s">
        <v>3254</v>
      </c>
      <c r="D54" s="318"/>
      <c r="E54" s="318"/>
      <c r="F54" s="318"/>
      <c r="G54" s="318"/>
      <c r="H54" s="318"/>
      <c r="I54" s="318"/>
      <c r="J54" s="318"/>
      <c r="K54" s="205"/>
    </row>
    <row r="55" spans="2:11" ht="15" customHeight="1" x14ac:dyDescent="0.2">
      <c r="B55" s="204"/>
      <c r="C55" s="318" t="s">
        <v>3255</v>
      </c>
      <c r="D55" s="318"/>
      <c r="E55" s="318"/>
      <c r="F55" s="318"/>
      <c r="G55" s="318"/>
      <c r="H55" s="318"/>
      <c r="I55" s="318"/>
      <c r="J55" s="318"/>
      <c r="K55" s="205"/>
    </row>
    <row r="56" spans="2:11" ht="12.75" customHeight="1" x14ac:dyDescent="0.2">
      <c r="B56" s="204"/>
      <c r="C56" s="207"/>
      <c r="D56" s="207"/>
      <c r="E56" s="207"/>
      <c r="F56" s="207"/>
      <c r="G56" s="207"/>
      <c r="H56" s="207"/>
      <c r="I56" s="207"/>
      <c r="J56" s="207"/>
      <c r="K56" s="205"/>
    </row>
    <row r="57" spans="2:11" ht="15" customHeight="1" x14ac:dyDescent="0.2">
      <c r="B57" s="204"/>
      <c r="C57" s="318" t="s">
        <v>3256</v>
      </c>
      <c r="D57" s="318"/>
      <c r="E57" s="318"/>
      <c r="F57" s="318"/>
      <c r="G57" s="318"/>
      <c r="H57" s="318"/>
      <c r="I57" s="318"/>
      <c r="J57" s="318"/>
      <c r="K57" s="205"/>
    </row>
    <row r="58" spans="2:11" ht="15" customHeight="1" x14ac:dyDescent="0.2">
      <c r="B58" s="204"/>
      <c r="C58" s="209"/>
      <c r="D58" s="318" t="s">
        <v>3257</v>
      </c>
      <c r="E58" s="318"/>
      <c r="F58" s="318"/>
      <c r="G58" s="318"/>
      <c r="H58" s="318"/>
      <c r="I58" s="318"/>
      <c r="J58" s="318"/>
      <c r="K58" s="205"/>
    </row>
    <row r="59" spans="2:11" ht="15" customHeight="1" x14ac:dyDescent="0.2">
      <c r="B59" s="204"/>
      <c r="C59" s="209"/>
      <c r="D59" s="318" t="s">
        <v>3258</v>
      </c>
      <c r="E59" s="318"/>
      <c r="F59" s="318"/>
      <c r="G59" s="318"/>
      <c r="H59" s="318"/>
      <c r="I59" s="318"/>
      <c r="J59" s="318"/>
      <c r="K59" s="205"/>
    </row>
    <row r="60" spans="2:11" ht="15" customHeight="1" x14ac:dyDescent="0.2">
      <c r="B60" s="204"/>
      <c r="C60" s="209"/>
      <c r="D60" s="318" t="s">
        <v>3259</v>
      </c>
      <c r="E60" s="318"/>
      <c r="F60" s="318"/>
      <c r="G60" s="318"/>
      <c r="H60" s="318"/>
      <c r="I60" s="318"/>
      <c r="J60" s="318"/>
      <c r="K60" s="205"/>
    </row>
    <row r="61" spans="2:11" ht="15" customHeight="1" x14ac:dyDescent="0.2">
      <c r="B61" s="204"/>
      <c r="C61" s="209"/>
      <c r="D61" s="318" t="s">
        <v>3260</v>
      </c>
      <c r="E61" s="318"/>
      <c r="F61" s="318"/>
      <c r="G61" s="318"/>
      <c r="H61" s="318"/>
      <c r="I61" s="318"/>
      <c r="J61" s="318"/>
      <c r="K61" s="205"/>
    </row>
    <row r="62" spans="2:11" ht="15" customHeight="1" x14ac:dyDescent="0.2">
      <c r="B62" s="204"/>
      <c r="C62" s="209"/>
      <c r="D62" s="321" t="s">
        <v>3261</v>
      </c>
      <c r="E62" s="321"/>
      <c r="F62" s="321"/>
      <c r="G62" s="321"/>
      <c r="H62" s="321"/>
      <c r="I62" s="321"/>
      <c r="J62" s="321"/>
      <c r="K62" s="205"/>
    </row>
    <row r="63" spans="2:11" ht="15" customHeight="1" x14ac:dyDescent="0.2">
      <c r="B63" s="204"/>
      <c r="C63" s="209"/>
      <c r="D63" s="318" t="s">
        <v>3262</v>
      </c>
      <c r="E63" s="318"/>
      <c r="F63" s="318"/>
      <c r="G63" s="318"/>
      <c r="H63" s="318"/>
      <c r="I63" s="318"/>
      <c r="J63" s="318"/>
      <c r="K63" s="205"/>
    </row>
    <row r="64" spans="2:11" ht="12.75" customHeight="1" x14ac:dyDescent="0.2">
      <c r="B64" s="204"/>
      <c r="C64" s="209"/>
      <c r="D64" s="209"/>
      <c r="E64" s="212"/>
      <c r="F64" s="209"/>
      <c r="G64" s="209"/>
      <c r="H64" s="209"/>
      <c r="I64" s="209"/>
      <c r="J64" s="209"/>
      <c r="K64" s="205"/>
    </row>
    <row r="65" spans="2:11" ht="15" customHeight="1" x14ac:dyDescent="0.2">
      <c r="B65" s="204"/>
      <c r="C65" s="209"/>
      <c r="D65" s="318" t="s">
        <v>3263</v>
      </c>
      <c r="E65" s="318"/>
      <c r="F65" s="318"/>
      <c r="G65" s="318"/>
      <c r="H65" s="318"/>
      <c r="I65" s="318"/>
      <c r="J65" s="318"/>
      <c r="K65" s="205"/>
    </row>
    <row r="66" spans="2:11" ht="15" customHeight="1" x14ac:dyDescent="0.2">
      <c r="B66" s="204"/>
      <c r="C66" s="209"/>
      <c r="D66" s="321" t="s">
        <v>3264</v>
      </c>
      <c r="E66" s="321"/>
      <c r="F66" s="321"/>
      <c r="G66" s="321"/>
      <c r="H66" s="321"/>
      <c r="I66" s="321"/>
      <c r="J66" s="321"/>
      <c r="K66" s="205"/>
    </row>
    <row r="67" spans="2:11" ht="15" customHeight="1" x14ac:dyDescent="0.2">
      <c r="B67" s="204"/>
      <c r="C67" s="209"/>
      <c r="D67" s="318" t="s">
        <v>3265</v>
      </c>
      <c r="E67" s="318"/>
      <c r="F67" s="318"/>
      <c r="G67" s="318"/>
      <c r="H67" s="318"/>
      <c r="I67" s="318"/>
      <c r="J67" s="318"/>
      <c r="K67" s="205"/>
    </row>
    <row r="68" spans="2:11" ht="15" customHeight="1" x14ac:dyDescent="0.2">
      <c r="B68" s="204"/>
      <c r="C68" s="209"/>
      <c r="D68" s="318" t="s">
        <v>3266</v>
      </c>
      <c r="E68" s="318"/>
      <c r="F68" s="318"/>
      <c r="G68" s="318"/>
      <c r="H68" s="318"/>
      <c r="I68" s="318"/>
      <c r="J68" s="318"/>
      <c r="K68" s="205"/>
    </row>
    <row r="69" spans="2:11" ht="15" customHeight="1" x14ac:dyDescent="0.2">
      <c r="B69" s="204"/>
      <c r="C69" s="209"/>
      <c r="D69" s="318" t="s">
        <v>3267</v>
      </c>
      <c r="E69" s="318"/>
      <c r="F69" s="318"/>
      <c r="G69" s="318"/>
      <c r="H69" s="318"/>
      <c r="I69" s="318"/>
      <c r="J69" s="318"/>
      <c r="K69" s="205"/>
    </row>
    <row r="70" spans="2:11" ht="15" customHeight="1" x14ac:dyDescent="0.2">
      <c r="B70" s="204"/>
      <c r="C70" s="209"/>
      <c r="D70" s="318" t="s">
        <v>3268</v>
      </c>
      <c r="E70" s="318"/>
      <c r="F70" s="318"/>
      <c r="G70" s="318"/>
      <c r="H70" s="318"/>
      <c r="I70" s="318"/>
      <c r="J70" s="318"/>
      <c r="K70" s="205"/>
    </row>
    <row r="71" spans="2:11" ht="12.75" customHeight="1" x14ac:dyDescent="0.2">
      <c r="B71" s="213"/>
      <c r="C71" s="214"/>
      <c r="D71" s="214"/>
      <c r="E71" s="214"/>
      <c r="F71" s="214"/>
      <c r="G71" s="214"/>
      <c r="H71" s="214"/>
      <c r="I71" s="214"/>
      <c r="J71" s="214"/>
      <c r="K71" s="215"/>
    </row>
    <row r="72" spans="2:11" ht="18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</row>
    <row r="73" spans="2:11" ht="18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</row>
    <row r="74" spans="2:11" ht="7.5" customHeight="1" x14ac:dyDescent="0.2">
      <c r="B74" s="217"/>
      <c r="C74" s="218"/>
      <c r="D74" s="218"/>
      <c r="E74" s="218"/>
      <c r="F74" s="218"/>
      <c r="G74" s="218"/>
      <c r="H74" s="218"/>
      <c r="I74" s="218"/>
      <c r="J74" s="218"/>
      <c r="K74" s="219"/>
    </row>
    <row r="75" spans="2:11" ht="45" customHeight="1" x14ac:dyDescent="0.2">
      <c r="B75" s="220"/>
      <c r="C75" s="322" t="s">
        <v>3269</v>
      </c>
      <c r="D75" s="322"/>
      <c r="E75" s="322"/>
      <c r="F75" s="322"/>
      <c r="G75" s="322"/>
      <c r="H75" s="322"/>
      <c r="I75" s="322"/>
      <c r="J75" s="322"/>
      <c r="K75" s="221"/>
    </row>
    <row r="76" spans="2:11" ht="17.25" customHeight="1" x14ac:dyDescent="0.2">
      <c r="B76" s="220"/>
      <c r="C76" s="222" t="s">
        <v>3270</v>
      </c>
      <c r="D76" s="222"/>
      <c r="E76" s="222"/>
      <c r="F76" s="222" t="s">
        <v>3271</v>
      </c>
      <c r="G76" s="223"/>
      <c r="H76" s="222" t="s">
        <v>55</v>
      </c>
      <c r="I76" s="222" t="s">
        <v>58</v>
      </c>
      <c r="J76" s="222" t="s">
        <v>3272</v>
      </c>
      <c r="K76" s="221"/>
    </row>
    <row r="77" spans="2:11" ht="17.25" customHeight="1" x14ac:dyDescent="0.2">
      <c r="B77" s="220"/>
      <c r="C77" s="224" t="s">
        <v>3273</v>
      </c>
      <c r="D77" s="224"/>
      <c r="E77" s="224"/>
      <c r="F77" s="225" t="s">
        <v>3274</v>
      </c>
      <c r="G77" s="226"/>
      <c r="H77" s="224"/>
      <c r="I77" s="224"/>
      <c r="J77" s="224" t="s">
        <v>3275</v>
      </c>
      <c r="K77" s="221"/>
    </row>
    <row r="78" spans="2:11" ht="5.25" customHeight="1" x14ac:dyDescent="0.2">
      <c r="B78" s="220"/>
      <c r="C78" s="227"/>
      <c r="D78" s="227"/>
      <c r="E78" s="227"/>
      <c r="F78" s="227"/>
      <c r="G78" s="228"/>
      <c r="H78" s="227"/>
      <c r="I78" s="227"/>
      <c r="J78" s="227"/>
      <c r="K78" s="221"/>
    </row>
    <row r="79" spans="2:11" ht="15" customHeight="1" x14ac:dyDescent="0.2">
      <c r="B79" s="220"/>
      <c r="C79" s="210" t="s">
        <v>54</v>
      </c>
      <c r="D79" s="229"/>
      <c r="E79" s="229"/>
      <c r="F79" s="230" t="s">
        <v>3276</v>
      </c>
      <c r="G79" s="210"/>
      <c r="H79" s="210" t="s">
        <v>3277</v>
      </c>
      <c r="I79" s="210" t="s">
        <v>3278</v>
      </c>
      <c r="J79" s="210">
        <v>20</v>
      </c>
      <c r="K79" s="221"/>
    </row>
    <row r="80" spans="2:11" ht="15" customHeight="1" x14ac:dyDescent="0.2">
      <c r="B80" s="220"/>
      <c r="C80" s="210" t="s">
        <v>3279</v>
      </c>
      <c r="D80" s="210"/>
      <c r="E80" s="210"/>
      <c r="F80" s="230" t="s">
        <v>3276</v>
      </c>
      <c r="G80" s="210"/>
      <c r="H80" s="210" t="s">
        <v>3280</v>
      </c>
      <c r="I80" s="210" t="s">
        <v>3278</v>
      </c>
      <c r="J80" s="210">
        <v>120</v>
      </c>
      <c r="K80" s="221"/>
    </row>
    <row r="81" spans="2:11" ht="15" customHeight="1" x14ac:dyDescent="0.2">
      <c r="B81" s="231"/>
      <c r="C81" s="210" t="s">
        <v>3281</v>
      </c>
      <c r="D81" s="210"/>
      <c r="E81" s="210"/>
      <c r="F81" s="230" t="s">
        <v>3282</v>
      </c>
      <c r="G81" s="210"/>
      <c r="H81" s="210" t="s">
        <v>3283</v>
      </c>
      <c r="I81" s="210" t="s">
        <v>3278</v>
      </c>
      <c r="J81" s="210">
        <v>50</v>
      </c>
      <c r="K81" s="221"/>
    </row>
    <row r="82" spans="2:11" ht="15" customHeight="1" x14ac:dyDescent="0.2">
      <c r="B82" s="231"/>
      <c r="C82" s="210" t="s">
        <v>3284</v>
      </c>
      <c r="D82" s="210"/>
      <c r="E82" s="210"/>
      <c r="F82" s="230" t="s">
        <v>3276</v>
      </c>
      <c r="G82" s="210"/>
      <c r="H82" s="210" t="s">
        <v>3285</v>
      </c>
      <c r="I82" s="210" t="s">
        <v>3286</v>
      </c>
      <c r="J82" s="210"/>
      <c r="K82" s="221"/>
    </row>
    <row r="83" spans="2:11" ht="15" customHeight="1" x14ac:dyDescent="0.2">
      <c r="B83" s="231"/>
      <c r="C83" s="210" t="s">
        <v>3287</v>
      </c>
      <c r="D83" s="210"/>
      <c r="E83" s="210"/>
      <c r="F83" s="230" t="s">
        <v>3282</v>
      </c>
      <c r="G83" s="210"/>
      <c r="H83" s="210" t="s">
        <v>3288</v>
      </c>
      <c r="I83" s="210" t="s">
        <v>3278</v>
      </c>
      <c r="J83" s="210">
        <v>15</v>
      </c>
      <c r="K83" s="221"/>
    </row>
    <row r="84" spans="2:11" ht="15" customHeight="1" x14ac:dyDescent="0.2">
      <c r="B84" s="231"/>
      <c r="C84" s="210" t="s">
        <v>3289</v>
      </c>
      <c r="D84" s="210"/>
      <c r="E84" s="210"/>
      <c r="F84" s="230" t="s">
        <v>3282</v>
      </c>
      <c r="G84" s="210"/>
      <c r="H84" s="210" t="s">
        <v>3290</v>
      </c>
      <c r="I84" s="210" t="s">
        <v>3278</v>
      </c>
      <c r="J84" s="210">
        <v>15</v>
      </c>
      <c r="K84" s="221"/>
    </row>
    <row r="85" spans="2:11" ht="15" customHeight="1" x14ac:dyDescent="0.2">
      <c r="B85" s="231"/>
      <c r="C85" s="210" t="s">
        <v>3291</v>
      </c>
      <c r="D85" s="210"/>
      <c r="E85" s="210"/>
      <c r="F85" s="230" t="s">
        <v>3282</v>
      </c>
      <c r="G85" s="210"/>
      <c r="H85" s="210" t="s">
        <v>3292</v>
      </c>
      <c r="I85" s="210" t="s">
        <v>3278</v>
      </c>
      <c r="J85" s="210">
        <v>20</v>
      </c>
      <c r="K85" s="221"/>
    </row>
    <row r="86" spans="2:11" ht="15" customHeight="1" x14ac:dyDescent="0.2">
      <c r="B86" s="231"/>
      <c r="C86" s="210" t="s">
        <v>3293</v>
      </c>
      <c r="D86" s="210"/>
      <c r="E86" s="210"/>
      <c r="F86" s="230" t="s">
        <v>3282</v>
      </c>
      <c r="G86" s="210"/>
      <c r="H86" s="210" t="s">
        <v>3294</v>
      </c>
      <c r="I86" s="210" t="s">
        <v>3278</v>
      </c>
      <c r="J86" s="210">
        <v>20</v>
      </c>
      <c r="K86" s="221"/>
    </row>
    <row r="87" spans="2:11" ht="15" customHeight="1" x14ac:dyDescent="0.2">
      <c r="B87" s="231"/>
      <c r="C87" s="210" t="s">
        <v>3295</v>
      </c>
      <c r="D87" s="210"/>
      <c r="E87" s="210"/>
      <c r="F87" s="230" t="s">
        <v>3282</v>
      </c>
      <c r="G87" s="210"/>
      <c r="H87" s="210" t="s">
        <v>3296</v>
      </c>
      <c r="I87" s="210" t="s">
        <v>3278</v>
      </c>
      <c r="J87" s="210">
        <v>50</v>
      </c>
      <c r="K87" s="221"/>
    </row>
    <row r="88" spans="2:11" ht="15" customHeight="1" x14ac:dyDescent="0.2">
      <c r="B88" s="231"/>
      <c r="C88" s="210" t="s">
        <v>3297</v>
      </c>
      <c r="D88" s="210"/>
      <c r="E88" s="210"/>
      <c r="F88" s="230" t="s">
        <v>3282</v>
      </c>
      <c r="G88" s="210"/>
      <c r="H88" s="210" t="s">
        <v>3298</v>
      </c>
      <c r="I88" s="210" t="s">
        <v>3278</v>
      </c>
      <c r="J88" s="210">
        <v>20</v>
      </c>
      <c r="K88" s="221"/>
    </row>
    <row r="89" spans="2:11" ht="15" customHeight="1" x14ac:dyDescent="0.2">
      <c r="B89" s="231"/>
      <c r="C89" s="210" t="s">
        <v>3299</v>
      </c>
      <c r="D89" s="210"/>
      <c r="E89" s="210"/>
      <c r="F89" s="230" t="s">
        <v>3282</v>
      </c>
      <c r="G89" s="210"/>
      <c r="H89" s="210" t="s">
        <v>3300</v>
      </c>
      <c r="I89" s="210" t="s">
        <v>3278</v>
      </c>
      <c r="J89" s="210">
        <v>20</v>
      </c>
      <c r="K89" s="221"/>
    </row>
    <row r="90" spans="2:11" ht="15" customHeight="1" x14ac:dyDescent="0.2">
      <c r="B90" s="231"/>
      <c r="C90" s="210" t="s">
        <v>3301</v>
      </c>
      <c r="D90" s="210"/>
      <c r="E90" s="210"/>
      <c r="F90" s="230" t="s">
        <v>3282</v>
      </c>
      <c r="G90" s="210"/>
      <c r="H90" s="210" t="s">
        <v>3302</v>
      </c>
      <c r="I90" s="210" t="s">
        <v>3278</v>
      </c>
      <c r="J90" s="210">
        <v>50</v>
      </c>
      <c r="K90" s="221"/>
    </row>
    <row r="91" spans="2:11" ht="15" customHeight="1" x14ac:dyDescent="0.2">
      <c r="B91" s="231"/>
      <c r="C91" s="210" t="s">
        <v>3303</v>
      </c>
      <c r="D91" s="210"/>
      <c r="E91" s="210"/>
      <c r="F91" s="230" t="s">
        <v>3282</v>
      </c>
      <c r="G91" s="210"/>
      <c r="H91" s="210" t="s">
        <v>3303</v>
      </c>
      <c r="I91" s="210" t="s">
        <v>3278</v>
      </c>
      <c r="J91" s="210">
        <v>50</v>
      </c>
      <c r="K91" s="221"/>
    </row>
    <row r="92" spans="2:11" ht="15" customHeight="1" x14ac:dyDescent="0.2">
      <c r="B92" s="231"/>
      <c r="C92" s="210" t="s">
        <v>3304</v>
      </c>
      <c r="D92" s="210"/>
      <c r="E92" s="210"/>
      <c r="F92" s="230" t="s">
        <v>3282</v>
      </c>
      <c r="G92" s="210"/>
      <c r="H92" s="210" t="s">
        <v>3305</v>
      </c>
      <c r="I92" s="210" t="s">
        <v>3278</v>
      </c>
      <c r="J92" s="210">
        <v>255</v>
      </c>
      <c r="K92" s="221"/>
    </row>
    <row r="93" spans="2:11" ht="15" customHeight="1" x14ac:dyDescent="0.2">
      <c r="B93" s="231"/>
      <c r="C93" s="210" t="s">
        <v>3306</v>
      </c>
      <c r="D93" s="210"/>
      <c r="E93" s="210"/>
      <c r="F93" s="230" t="s">
        <v>3276</v>
      </c>
      <c r="G93" s="210"/>
      <c r="H93" s="210" t="s">
        <v>3307</v>
      </c>
      <c r="I93" s="210" t="s">
        <v>3308</v>
      </c>
      <c r="J93" s="210"/>
      <c r="K93" s="221"/>
    </row>
    <row r="94" spans="2:11" ht="15" customHeight="1" x14ac:dyDescent="0.2">
      <c r="B94" s="231"/>
      <c r="C94" s="210" t="s">
        <v>3309</v>
      </c>
      <c r="D94" s="210"/>
      <c r="E94" s="210"/>
      <c r="F94" s="230" t="s">
        <v>3276</v>
      </c>
      <c r="G94" s="210"/>
      <c r="H94" s="210" t="s">
        <v>3310</v>
      </c>
      <c r="I94" s="210" t="s">
        <v>3311</v>
      </c>
      <c r="J94" s="210"/>
      <c r="K94" s="221"/>
    </row>
    <row r="95" spans="2:11" ht="15" customHeight="1" x14ac:dyDescent="0.2">
      <c r="B95" s="231"/>
      <c r="C95" s="210" t="s">
        <v>3312</v>
      </c>
      <c r="D95" s="210"/>
      <c r="E95" s="210"/>
      <c r="F95" s="230" t="s">
        <v>3276</v>
      </c>
      <c r="G95" s="210"/>
      <c r="H95" s="210" t="s">
        <v>3312</v>
      </c>
      <c r="I95" s="210" t="s">
        <v>3311</v>
      </c>
      <c r="J95" s="210"/>
      <c r="K95" s="221"/>
    </row>
    <row r="96" spans="2:11" ht="15" customHeight="1" x14ac:dyDescent="0.2">
      <c r="B96" s="231"/>
      <c r="C96" s="210" t="s">
        <v>39</v>
      </c>
      <c r="D96" s="210"/>
      <c r="E96" s="210"/>
      <c r="F96" s="230" t="s">
        <v>3276</v>
      </c>
      <c r="G96" s="210"/>
      <c r="H96" s="210" t="s">
        <v>3313</v>
      </c>
      <c r="I96" s="210" t="s">
        <v>3311</v>
      </c>
      <c r="J96" s="210"/>
      <c r="K96" s="221"/>
    </row>
    <row r="97" spans="2:11" ht="15" customHeight="1" x14ac:dyDescent="0.2">
      <c r="B97" s="231"/>
      <c r="C97" s="210" t="s">
        <v>49</v>
      </c>
      <c r="D97" s="210"/>
      <c r="E97" s="210"/>
      <c r="F97" s="230" t="s">
        <v>3276</v>
      </c>
      <c r="G97" s="210"/>
      <c r="H97" s="210" t="s">
        <v>3314</v>
      </c>
      <c r="I97" s="210" t="s">
        <v>3311</v>
      </c>
      <c r="J97" s="210"/>
      <c r="K97" s="221"/>
    </row>
    <row r="98" spans="2:11" ht="15" customHeight="1" x14ac:dyDescent="0.2">
      <c r="B98" s="232"/>
      <c r="C98" s="233"/>
      <c r="D98" s="233"/>
      <c r="E98" s="233"/>
      <c r="F98" s="233"/>
      <c r="G98" s="233"/>
      <c r="H98" s="233"/>
      <c r="I98" s="233"/>
      <c r="J98" s="233"/>
      <c r="K98" s="234"/>
    </row>
    <row r="99" spans="2:11" ht="18.75" customHeight="1" x14ac:dyDescent="0.2">
      <c r="B99" s="235"/>
      <c r="C99" s="236"/>
      <c r="D99" s="236"/>
      <c r="E99" s="236"/>
      <c r="F99" s="236"/>
      <c r="G99" s="236"/>
      <c r="H99" s="236"/>
      <c r="I99" s="236"/>
      <c r="J99" s="236"/>
      <c r="K99" s="235"/>
    </row>
    <row r="100" spans="2:11" ht="18.75" customHeight="1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</row>
    <row r="101" spans="2:11" ht="7.5" customHeight="1" x14ac:dyDescent="0.2">
      <c r="B101" s="217"/>
      <c r="C101" s="218"/>
      <c r="D101" s="218"/>
      <c r="E101" s="218"/>
      <c r="F101" s="218"/>
      <c r="G101" s="218"/>
      <c r="H101" s="218"/>
      <c r="I101" s="218"/>
      <c r="J101" s="218"/>
      <c r="K101" s="219"/>
    </row>
    <row r="102" spans="2:11" ht="45" customHeight="1" x14ac:dyDescent="0.2">
      <c r="B102" s="220"/>
      <c r="C102" s="322" t="s">
        <v>3315</v>
      </c>
      <c r="D102" s="322"/>
      <c r="E102" s="322"/>
      <c r="F102" s="322"/>
      <c r="G102" s="322"/>
      <c r="H102" s="322"/>
      <c r="I102" s="322"/>
      <c r="J102" s="322"/>
      <c r="K102" s="221"/>
    </row>
    <row r="103" spans="2:11" ht="17.25" customHeight="1" x14ac:dyDescent="0.2">
      <c r="B103" s="220"/>
      <c r="C103" s="222" t="s">
        <v>3270</v>
      </c>
      <c r="D103" s="222"/>
      <c r="E103" s="222"/>
      <c r="F103" s="222" t="s">
        <v>3271</v>
      </c>
      <c r="G103" s="223"/>
      <c r="H103" s="222" t="s">
        <v>55</v>
      </c>
      <c r="I103" s="222" t="s">
        <v>58</v>
      </c>
      <c r="J103" s="222" t="s">
        <v>3272</v>
      </c>
      <c r="K103" s="221"/>
    </row>
    <row r="104" spans="2:11" ht="17.25" customHeight="1" x14ac:dyDescent="0.2">
      <c r="B104" s="220"/>
      <c r="C104" s="224" t="s">
        <v>3273</v>
      </c>
      <c r="D104" s="224"/>
      <c r="E104" s="224"/>
      <c r="F104" s="225" t="s">
        <v>3274</v>
      </c>
      <c r="G104" s="226"/>
      <c r="H104" s="224"/>
      <c r="I104" s="224"/>
      <c r="J104" s="224" t="s">
        <v>3275</v>
      </c>
      <c r="K104" s="221"/>
    </row>
    <row r="105" spans="2:11" ht="5.25" customHeight="1" x14ac:dyDescent="0.2">
      <c r="B105" s="220"/>
      <c r="C105" s="222"/>
      <c r="D105" s="222"/>
      <c r="E105" s="222"/>
      <c r="F105" s="222"/>
      <c r="G105" s="223"/>
      <c r="H105" s="222"/>
      <c r="I105" s="222"/>
      <c r="J105" s="222"/>
      <c r="K105" s="221"/>
    </row>
    <row r="106" spans="2:11" ht="15" customHeight="1" x14ac:dyDescent="0.2">
      <c r="B106" s="220"/>
      <c r="C106" s="210" t="s">
        <v>54</v>
      </c>
      <c r="D106" s="229"/>
      <c r="E106" s="229"/>
      <c r="F106" s="230" t="s">
        <v>3276</v>
      </c>
      <c r="G106" s="210"/>
      <c r="H106" s="210" t="s">
        <v>3316</v>
      </c>
      <c r="I106" s="210" t="s">
        <v>3278</v>
      </c>
      <c r="J106" s="210">
        <v>20</v>
      </c>
      <c r="K106" s="221"/>
    </row>
    <row r="107" spans="2:11" ht="15" customHeight="1" x14ac:dyDescent="0.2">
      <c r="B107" s="220"/>
      <c r="C107" s="210" t="s">
        <v>3279</v>
      </c>
      <c r="D107" s="210"/>
      <c r="E107" s="210"/>
      <c r="F107" s="230" t="s">
        <v>3276</v>
      </c>
      <c r="G107" s="210"/>
      <c r="H107" s="210" t="s">
        <v>3316</v>
      </c>
      <c r="I107" s="210" t="s">
        <v>3278</v>
      </c>
      <c r="J107" s="210">
        <v>120</v>
      </c>
      <c r="K107" s="221"/>
    </row>
    <row r="108" spans="2:11" ht="15" customHeight="1" x14ac:dyDescent="0.2">
      <c r="B108" s="231"/>
      <c r="C108" s="210" t="s">
        <v>3281</v>
      </c>
      <c r="D108" s="210"/>
      <c r="E108" s="210"/>
      <c r="F108" s="230" t="s">
        <v>3282</v>
      </c>
      <c r="G108" s="210"/>
      <c r="H108" s="210" t="s">
        <v>3316</v>
      </c>
      <c r="I108" s="210" t="s">
        <v>3278</v>
      </c>
      <c r="J108" s="210">
        <v>50</v>
      </c>
      <c r="K108" s="221"/>
    </row>
    <row r="109" spans="2:11" ht="15" customHeight="1" x14ac:dyDescent="0.2">
      <c r="B109" s="231"/>
      <c r="C109" s="210" t="s">
        <v>3284</v>
      </c>
      <c r="D109" s="210"/>
      <c r="E109" s="210"/>
      <c r="F109" s="230" t="s">
        <v>3276</v>
      </c>
      <c r="G109" s="210"/>
      <c r="H109" s="210" t="s">
        <v>3316</v>
      </c>
      <c r="I109" s="210" t="s">
        <v>3286</v>
      </c>
      <c r="J109" s="210"/>
      <c r="K109" s="221"/>
    </row>
    <row r="110" spans="2:11" ht="15" customHeight="1" x14ac:dyDescent="0.2">
      <c r="B110" s="231"/>
      <c r="C110" s="210" t="s">
        <v>3295</v>
      </c>
      <c r="D110" s="210"/>
      <c r="E110" s="210"/>
      <c r="F110" s="230" t="s">
        <v>3282</v>
      </c>
      <c r="G110" s="210"/>
      <c r="H110" s="210" t="s">
        <v>3316</v>
      </c>
      <c r="I110" s="210" t="s">
        <v>3278</v>
      </c>
      <c r="J110" s="210">
        <v>50</v>
      </c>
      <c r="K110" s="221"/>
    </row>
    <row r="111" spans="2:11" ht="15" customHeight="1" x14ac:dyDescent="0.2">
      <c r="B111" s="231"/>
      <c r="C111" s="210" t="s">
        <v>3303</v>
      </c>
      <c r="D111" s="210"/>
      <c r="E111" s="210"/>
      <c r="F111" s="230" t="s">
        <v>3282</v>
      </c>
      <c r="G111" s="210"/>
      <c r="H111" s="210" t="s">
        <v>3316</v>
      </c>
      <c r="I111" s="210" t="s">
        <v>3278</v>
      </c>
      <c r="J111" s="210">
        <v>50</v>
      </c>
      <c r="K111" s="221"/>
    </row>
    <row r="112" spans="2:11" ht="15" customHeight="1" x14ac:dyDescent="0.2">
      <c r="B112" s="231"/>
      <c r="C112" s="210" t="s">
        <v>3301</v>
      </c>
      <c r="D112" s="210"/>
      <c r="E112" s="210"/>
      <c r="F112" s="230" t="s">
        <v>3282</v>
      </c>
      <c r="G112" s="210"/>
      <c r="H112" s="210" t="s">
        <v>3316</v>
      </c>
      <c r="I112" s="210" t="s">
        <v>3278</v>
      </c>
      <c r="J112" s="210">
        <v>50</v>
      </c>
      <c r="K112" s="221"/>
    </row>
    <row r="113" spans="2:11" ht="15" customHeight="1" x14ac:dyDescent="0.2">
      <c r="B113" s="231"/>
      <c r="C113" s="210" t="s">
        <v>54</v>
      </c>
      <c r="D113" s="210"/>
      <c r="E113" s="210"/>
      <c r="F113" s="230" t="s">
        <v>3276</v>
      </c>
      <c r="G113" s="210"/>
      <c r="H113" s="210" t="s">
        <v>3317</v>
      </c>
      <c r="I113" s="210" t="s">
        <v>3278</v>
      </c>
      <c r="J113" s="210">
        <v>20</v>
      </c>
      <c r="K113" s="221"/>
    </row>
    <row r="114" spans="2:11" ht="15" customHeight="1" x14ac:dyDescent="0.2">
      <c r="B114" s="231"/>
      <c r="C114" s="210" t="s">
        <v>3318</v>
      </c>
      <c r="D114" s="210"/>
      <c r="E114" s="210"/>
      <c r="F114" s="230" t="s">
        <v>3276</v>
      </c>
      <c r="G114" s="210"/>
      <c r="H114" s="210" t="s">
        <v>3319</v>
      </c>
      <c r="I114" s="210" t="s">
        <v>3278</v>
      </c>
      <c r="J114" s="210">
        <v>120</v>
      </c>
      <c r="K114" s="221"/>
    </row>
    <row r="115" spans="2:11" ht="15" customHeight="1" x14ac:dyDescent="0.2">
      <c r="B115" s="231"/>
      <c r="C115" s="210" t="s">
        <v>39</v>
      </c>
      <c r="D115" s="210"/>
      <c r="E115" s="210"/>
      <c r="F115" s="230" t="s">
        <v>3276</v>
      </c>
      <c r="G115" s="210"/>
      <c r="H115" s="210" t="s">
        <v>3320</v>
      </c>
      <c r="I115" s="210" t="s">
        <v>3311</v>
      </c>
      <c r="J115" s="210"/>
      <c r="K115" s="221"/>
    </row>
    <row r="116" spans="2:11" ht="15" customHeight="1" x14ac:dyDescent="0.2">
      <c r="B116" s="231"/>
      <c r="C116" s="210" t="s">
        <v>49</v>
      </c>
      <c r="D116" s="210"/>
      <c r="E116" s="210"/>
      <c r="F116" s="230" t="s">
        <v>3276</v>
      </c>
      <c r="G116" s="210"/>
      <c r="H116" s="210" t="s">
        <v>3321</v>
      </c>
      <c r="I116" s="210" t="s">
        <v>3311</v>
      </c>
      <c r="J116" s="210"/>
      <c r="K116" s="221"/>
    </row>
    <row r="117" spans="2:11" ht="15" customHeight="1" x14ac:dyDescent="0.2">
      <c r="B117" s="231"/>
      <c r="C117" s="210" t="s">
        <v>58</v>
      </c>
      <c r="D117" s="210"/>
      <c r="E117" s="210"/>
      <c r="F117" s="230" t="s">
        <v>3276</v>
      </c>
      <c r="G117" s="210"/>
      <c r="H117" s="210" t="s">
        <v>3322</v>
      </c>
      <c r="I117" s="210" t="s">
        <v>3323</v>
      </c>
      <c r="J117" s="210"/>
      <c r="K117" s="221"/>
    </row>
    <row r="118" spans="2:11" ht="15" customHeight="1" x14ac:dyDescent="0.2">
      <c r="B118" s="232"/>
      <c r="C118" s="237"/>
      <c r="D118" s="237"/>
      <c r="E118" s="237"/>
      <c r="F118" s="237"/>
      <c r="G118" s="237"/>
      <c r="H118" s="237"/>
      <c r="I118" s="237"/>
      <c r="J118" s="237"/>
      <c r="K118" s="234"/>
    </row>
    <row r="119" spans="2:11" ht="18.75" customHeight="1" x14ac:dyDescent="0.2">
      <c r="B119" s="238"/>
      <c r="C119" s="239"/>
      <c r="D119" s="239"/>
      <c r="E119" s="239"/>
      <c r="F119" s="240"/>
      <c r="G119" s="239"/>
      <c r="H119" s="239"/>
      <c r="I119" s="239"/>
      <c r="J119" s="239"/>
      <c r="K119" s="238"/>
    </row>
    <row r="120" spans="2:11" ht="18.75" customHeight="1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</row>
    <row r="121" spans="2:11" ht="7.5" customHeight="1" x14ac:dyDescent="0.2">
      <c r="B121" s="241"/>
      <c r="C121" s="242"/>
      <c r="D121" s="242"/>
      <c r="E121" s="242"/>
      <c r="F121" s="242"/>
      <c r="G121" s="242"/>
      <c r="H121" s="242"/>
      <c r="I121" s="242"/>
      <c r="J121" s="242"/>
      <c r="K121" s="243"/>
    </row>
    <row r="122" spans="2:11" ht="45" customHeight="1" x14ac:dyDescent="0.2">
      <c r="B122" s="244"/>
      <c r="C122" s="320" t="s">
        <v>3324</v>
      </c>
      <c r="D122" s="320"/>
      <c r="E122" s="320"/>
      <c r="F122" s="320"/>
      <c r="G122" s="320"/>
      <c r="H122" s="320"/>
      <c r="I122" s="320"/>
      <c r="J122" s="320"/>
      <c r="K122" s="245"/>
    </row>
    <row r="123" spans="2:11" ht="17.25" customHeight="1" x14ac:dyDescent="0.2">
      <c r="B123" s="246"/>
      <c r="C123" s="222" t="s">
        <v>3270</v>
      </c>
      <c r="D123" s="222"/>
      <c r="E123" s="222"/>
      <c r="F123" s="222" t="s">
        <v>3271</v>
      </c>
      <c r="G123" s="223"/>
      <c r="H123" s="222" t="s">
        <v>55</v>
      </c>
      <c r="I123" s="222" t="s">
        <v>58</v>
      </c>
      <c r="J123" s="222" t="s">
        <v>3272</v>
      </c>
      <c r="K123" s="247"/>
    </row>
    <row r="124" spans="2:11" ht="17.25" customHeight="1" x14ac:dyDescent="0.2">
      <c r="B124" s="246"/>
      <c r="C124" s="224" t="s">
        <v>3273</v>
      </c>
      <c r="D124" s="224"/>
      <c r="E124" s="224"/>
      <c r="F124" s="225" t="s">
        <v>3274</v>
      </c>
      <c r="G124" s="226"/>
      <c r="H124" s="224"/>
      <c r="I124" s="224"/>
      <c r="J124" s="224" t="s">
        <v>3275</v>
      </c>
      <c r="K124" s="247"/>
    </row>
    <row r="125" spans="2:11" ht="5.25" customHeight="1" x14ac:dyDescent="0.2">
      <c r="B125" s="248"/>
      <c r="C125" s="227"/>
      <c r="D125" s="227"/>
      <c r="E125" s="227"/>
      <c r="F125" s="227"/>
      <c r="G125" s="228"/>
      <c r="H125" s="227"/>
      <c r="I125" s="227"/>
      <c r="J125" s="227"/>
      <c r="K125" s="249"/>
    </row>
    <row r="126" spans="2:11" ht="15" customHeight="1" x14ac:dyDescent="0.2">
      <c r="B126" s="248"/>
      <c r="C126" s="210" t="s">
        <v>3279</v>
      </c>
      <c r="D126" s="229"/>
      <c r="E126" s="229"/>
      <c r="F126" s="230" t="s">
        <v>3276</v>
      </c>
      <c r="G126" s="210"/>
      <c r="H126" s="210" t="s">
        <v>3316</v>
      </c>
      <c r="I126" s="210" t="s">
        <v>3278</v>
      </c>
      <c r="J126" s="210">
        <v>120</v>
      </c>
      <c r="K126" s="250"/>
    </row>
    <row r="127" spans="2:11" ht="15" customHeight="1" x14ac:dyDescent="0.2">
      <c r="B127" s="248"/>
      <c r="C127" s="210" t="s">
        <v>3325</v>
      </c>
      <c r="D127" s="210"/>
      <c r="E127" s="210"/>
      <c r="F127" s="230" t="s">
        <v>3276</v>
      </c>
      <c r="G127" s="210"/>
      <c r="H127" s="210" t="s">
        <v>3326</v>
      </c>
      <c r="I127" s="210" t="s">
        <v>3278</v>
      </c>
      <c r="J127" s="210" t="s">
        <v>3327</v>
      </c>
      <c r="K127" s="250"/>
    </row>
    <row r="128" spans="2:11" ht="15" customHeight="1" x14ac:dyDescent="0.2">
      <c r="B128" s="248"/>
      <c r="C128" s="210" t="s">
        <v>86</v>
      </c>
      <c r="D128" s="210"/>
      <c r="E128" s="210"/>
      <c r="F128" s="230" t="s">
        <v>3276</v>
      </c>
      <c r="G128" s="210"/>
      <c r="H128" s="210" t="s">
        <v>3328</v>
      </c>
      <c r="I128" s="210" t="s">
        <v>3278</v>
      </c>
      <c r="J128" s="210" t="s">
        <v>3327</v>
      </c>
      <c r="K128" s="250"/>
    </row>
    <row r="129" spans="2:11" ht="15" customHeight="1" x14ac:dyDescent="0.2">
      <c r="B129" s="248"/>
      <c r="C129" s="210" t="s">
        <v>3287</v>
      </c>
      <c r="D129" s="210"/>
      <c r="E129" s="210"/>
      <c r="F129" s="230" t="s">
        <v>3282</v>
      </c>
      <c r="G129" s="210"/>
      <c r="H129" s="210" t="s">
        <v>3288</v>
      </c>
      <c r="I129" s="210" t="s">
        <v>3278</v>
      </c>
      <c r="J129" s="210">
        <v>15</v>
      </c>
      <c r="K129" s="250"/>
    </row>
    <row r="130" spans="2:11" ht="15" customHeight="1" x14ac:dyDescent="0.2">
      <c r="B130" s="248"/>
      <c r="C130" s="210" t="s">
        <v>3289</v>
      </c>
      <c r="D130" s="210"/>
      <c r="E130" s="210"/>
      <c r="F130" s="230" t="s">
        <v>3282</v>
      </c>
      <c r="G130" s="210"/>
      <c r="H130" s="210" t="s">
        <v>3290</v>
      </c>
      <c r="I130" s="210" t="s">
        <v>3278</v>
      </c>
      <c r="J130" s="210">
        <v>15</v>
      </c>
      <c r="K130" s="250"/>
    </row>
    <row r="131" spans="2:11" ht="15" customHeight="1" x14ac:dyDescent="0.2">
      <c r="B131" s="248"/>
      <c r="C131" s="210" t="s">
        <v>3291</v>
      </c>
      <c r="D131" s="210"/>
      <c r="E131" s="210"/>
      <c r="F131" s="230" t="s">
        <v>3282</v>
      </c>
      <c r="G131" s="210"/>
      <c r="H131" s="210" t="s">
        <v>3292</v>
      </c>
      <c r="I131" s="210" t="s">
        <v>3278</v>
      </c>
      <c r="J131" s="210">
        <v>20</v>
      </c>
      <c r="K131" s="250"/>
    </row>
    <row r="132" spans="2:11" ht="15" customHeight="1" x14ac:dyDescent="0.2">
      <c r="B132" s="248"/>
      <c r="C132" s="210" t="s">
        <v>3293</v>
      </c>
      <c r="D132" s="210"/>
      <c r="E132" s="210"/>
      <c r="F132" s="230" t="s">
        <v>3282</v>
      </c>
      <c r="G132" s="210"/>
      <c r="H132" s="210" t="s">
        <v>3294</v>
      </c>
      <c r="I132" s="210" t="s">
        <v>3278</v>
      </c>
      <c r="J132" s="210">
        <v>20</v>
      </c>
      <c r="K132" s="250"/>
    </row>
    <row r="133" spans="2:11" ht="15" customHeight="1" x14ac:dyDescent="0.2">
      <c r="B133" s="248"/>
      <c r="C133" s="210" t="s">
        <v>3281</v>
      </c>
      <c r="D133" s="210"/>
      <c r="E133" s="210"/>
      <c r="F133" s="230" t="s">
        <v>3282</v>
      </c>
      <c r="G133" s="210"/>
      <c r="H133" s="210" t="s">
        <v>3316</v>
      </c>
      <c r="I133" s="210" t="s">
        <v>3278</v>
      </c>
      <c r="J133" s="210">
        <v>50</v>
      </c>
      <c r="K133" s="250"/>
    </row>
    <row r="134" spans="2:11" ht="15" customHeight="1" x14ac:dyDescent="0.2">
      <c r="B134" s="248"/>
      <c r="C134" s="210" t="s">
        <v>3295</v>
      </c>
      <c r="D134" s="210"/>
      <c r="E134" s="210"/>
      <c r="F134" s="230" t="s">
        <v>3282</v>
      </c>
      <c r="G134" s="210"/>
      <c r="H134" s="210" t="s">
        <v>3316</v>
      </c>
      <c r="I134" s="210" t="s">
        <v>3278</v>
      </c>
      <c r="J134" s="210">
        <v>50</v>
      </c>
      <c r="K134" s="250"/>
    </row>
    <row r="135" spans="2:11" ht="15" customHeight="1" x14ac:dyDescent="0.2">
      <c r="B135" s="248"/>
      <c r="C135" s="210" t="s">
        <v>3301</v>
      </c>
      <c r="D135" s="210"/>
      <c r="E135" s="210"/>
      <c r="F135" s="230" t="s">
        <v>3282</v>
      </c>
      <c r="G135" s="210"/>
      <c r="H135" s="210" t="s">
        <v>3316</v>
      </c>
      <c r="I135" s="210" t="s">
        <v>3278</v>
      </c>
      <c r="J135" s="210">
        <v>50</v>
      </c>
      <c r="K135" s="250"/>
    </row>
    <row r="136" spans="2:11" ht="15" customHeight="1" x14ac:dyDescent="0.2">
      <c r="B136" s="248"/>
      <c r="C136" s="210" t="s">
        <v>3303</v>
      </c>
      <c r="D136" s="210"/>
      <c r="E136" s="210"/>
      <c r="F136" s="230" t="s">
        <v>3282</v>
      </c>
      <c r="G136" s="210"/>
      <c r="H136" s="210" t="s">
        <v>3316</v>
      </c>
      <c r="I136" s="210" t="s">
        <v>3278</v>
      </c>
      <c r="J136" s="210">
        <v>50</v>
      </c>
      <c r="K136" s="250"/>
    </row>
    <row r="137" spans="2:11" ht="15" customHeight="1" x14ac:dyDescent="0.2">
      <c r="B137" s="248"/>
      <c r="C137" s="210" t="s">
        <v>3304</v>
      </c>
      <c r="D137" s="210"/>
      <c r="E137" s="210"/>
      <c r="F137" s="230" t="s">
        <v>3282</v>
      </c>
      <c r="G137" s="210"/>
      <c r="H137" s="210" t="s">
        <v>3329</v>
      </c>
      <c r="I137" s="210" t="s">
        <v>3278</v>
      </c>
      <c r="J137" s="210">
        <v>255</v>
      </c>
      <c r="K137" s="250"/>
    </row>
    <row r="138" spans="2:11" ht="15" customHeight="1" x14ac:dyDescent="0.2">
      <c r="B138" s="248"/>
      <c r="C138" s="210" t="s">
        <v>3306</v>
      </c>
      <c r="D138" s="210"/>
      <c r="E138" s="210"/>
      <c r="F138" s="230" t="s">
        <v>3276</v>
      </c>
      <c r="G138" s="210"/>
      <c r="H138" s="210" t="s">
        <v>3330</v>
      </c>
      <c r="I138" s="210" t="s">
        <v>3308</v>
      </c>
      <c r="J138" s="210"/>
      <c r="K138" s="250"/>
    </row>
    <row r="139" spans="2:11" ht="15" customHeight="1" x14ac:dyDescent="0.2">
      <c r="B139" s="248"/>
      <c r="C139" s="210" t="s">
        <v>3309</v>
      </c>
      <c r="D139" s="210"/>
      <c r="E139" s="210"/>
      <c r="F139" s="230" t="s">
        <v>3276</v>
      </c>
      <c r="G139" s="210"/>
      <c r="H139" s="210" t="s">
        <v>3331</v>
      </c>
      <c r="I139" s="210" t="s">
        <v>3311</v>
      </c>
      <c r="J139" s="210"/>
      <c r="K139" s="250"/>
    </row>
    <row r="140" spans="2:11" ht="15" customHeight="1" x14ac:dyDescent="0.2">
      <c r="B140" s="248"/>
      <c r="C140" s="210" t="s">
        <v>3312</v>
      </c>
      <c r="D140" s="210"/>
      <c r="E140" s="210"/>
      <c r="F140" s="230" t="s">
        <v>3276</v>
      </c>
      <c r="G140" s="210"/>
      <c r="H140" s="210" t="s">
        <v>3312</v>
      </c>
      <c r="I140" s="210" t="s">
        <v>3311</v>
      </c>
      <c r="J140" s="210"/>
      <c r="K140" s="250"/>
    </row>
    <row r="141" spans="2:11" ht="15" customHeight="1" x14ac:dyDescent="0.2">
      <c r="B141" s="248"/>
      <c r="C141" s="210" t="s">
        <v>39</v>
      </c>
      <c r="D141" s="210"/>
      <c r="E141" s="210"/>
      <c r="F141" s="230" t="s">
        <v>3276</v>
      </c>
      <c r="G141" s="210"/>
      <c r="H141" s="210" t="s">
        <v>3332</v>
      </c>
      <c r="I141" s="210" t="s">
        <v>3311</v>
      </c>
      <c r="J141" s="210"/>
      <c r="K141" s="250"/>
    </row>
    <row r="142" spans="2:11" ht="15" customHeight="1" x14ac:dyDescent="0.2">
      <c r="B142" s="248"/>
      <c r="C142" s="210" t="s">
        <v>3333</v>
      </c>
      <c r="D142" s="210"/>
      <c r="E142" s="210"/>
      <c r="F142" s="230" t="s">
        <v>3276</v>
      </c>
      <c r="G142" s="210"/>
      <c r="H142" s="210" t="s">
        <v>3334</v>
      </c>
      <c r="I142" s="210" t="s">
        <v>3311</v>
      </c>
      <c r="J142" s="210"/>
      <c r="K142" s="250"/>
    </row>
    <row r="143" spans="2:11" ht="15" customHeight="1" x14ac:dyDescent="0.2">
      <c r="B143" s="251"/>
      <c r="C143" s="252"/>
      <c r="D143" s="252"/>
      <c r="E143" s="252"/>
      <c r="F143" s="252"/>
      <c r="G143" s="252"/>
      <c r="H143" s="252"/>
      <c r="I143" s="252"/>
      <c r="J143" s="252"/>
      <c r="K143" s="253"/>
    </row>
    <row r="144" spans="2:11" ht="18.75" customHeight="1" x14ac:dyDescent="0.2">
      <c r="B144" s="239"/>
      <c r="C144" s="239"/>
      <c r="D144" s="239"/>
      <c r="E144" s="239"/>
      <c r="F144" s="240"/>
      <c r="G144" s="239"/>
      <c r="H144" s="239"/>
      <c r="I144" s="239"/>
      <c r="J144" s="239"/>
      <c r="K144" s="239"/>
    </row>
    <row r="145" spans="2:11" ht="18.75" customHeight="1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</row>
    <row r="146" spans="2:11" ht="7.5" customHeight="1" x14ac:dyDescent="0.2">
      <c r="B146" s="217"/>
      <c r="C146" s="218"/>
      <c r="D146" s="218"/>
      <c r="E146" s="218"/>
      <c r="F146" s="218"/>
      <c r="G146" s="218"/>
      <c r="H146" s="218"/>
      <c r="I146" s="218"/>
      <c r="J146" s="218"/>
      <c r="K146" s="219"/>
    </row>
    <row r="147" spans="2:11" ht="45" customHeight="1" x14ac:dyDescent="0.2">
      <c r="B147" s="220"/>
      <c r="C147" s="322" t="s">
        <v>3335</v>
      </c>
      <c r="D147" s="322"/>
      <c r="E147" s="322"/>
      <c r="F147" s="322"/>
      <c r="G147" s="322"/>
      <c r="H147" s="322"/>
      <c r="I147" s="322"/>
      <c r="J147" s="322"/>
      <c r="K147" s="221"/>
    </row>
    <row r="148" spans="2:11" ht="17.25" customHeight="1" x14ac:dyDescent="0.2">
      <c r="B148" s="220"/>
      <c r="C148" s="222" t="s">
        <v>3270</v>
      </c>
      <c r="D148" s="222"/>
      <c r="E148" s="222"/>
      <c r="F148" s="222" t="s">
        <v>3271</v>
      </c>
      <c r="G148" s="223"/>
      <c r="H148" s="222" t="s">
        <v>55</v>
      </c>
      <c r="I148" s="222" t="s">
        <v>58</v>
      </c>
      <c r="J148" s="222" t="s">
        <v>3272</v>
      </c>
      <c r="K148" s="221"/>
    </row>
    <row r="149" spans="2:11" ht="17.25" customHeight="1" x14ac:dyDescent="0.2">
      <c r="B149" s="220"/>
      <c r="C149" s="224" t="s">
        <v>3273</v>
      </c>
      <c r="D149" s="224"/>
      <c r="E149" s="224"/>
      <c r="F149" s="225" t="s">
        <v>3274</v>
      </c>
      <c r="G149" s="226"/>
      <c r="H149" s="224"/>
      <c r="I149" s="224"/>
      <c r="J149" s="224" t="s">
        <v>3275</v>
      </c>
      <c r="K149" s="221"/>
    </row>
    <row r="150" spans="2:11" ht="5.25" customHeight="1" x14ac:dyDescent="0.2">
      <c r="B150" s="231"/>
      <c r="C150" s="227"/>
      <c r="D150" s="227"/>
      <c r="E150" s="227"/>
      <c r="F150" s="227"/>
      <c r="G150" s="228"/>
      <c r="H150" s="227"/>
      <c r="I150" s="227"/>
      <c r="J150" s="227"/>
      <c r="K150" s="250"/>
    </row>
    <row r="151" spans="2:11" ht="15" customHeight="1" x14ac:dyDescent="0.2">
      <c r="B151" s="231"/>
      <c r="C151" s="254" t="s">
        <v>3279</v>
      </c>
      <c r="D151" s="210"/>
      <c r="E151" s="210"/>
      <c r="F151" s="255" t="s">
        <v>3276</v>
      </c>
      <c r="G151" s="210"/>
      <c r="H151" s="254" t="s">
        <v>3316</v>
      </c>
      <c r="I151" s="254" t="s">
        <v>3278</v>
      </c>
      <c r="J151" s="254">
        <v>120</v>
      </c>
      <c r="K151" s="250"/>
    </row>
    <row r="152" spans="2:11" ht="15" customHeight="1" x14ac:dyDescent="0.2">
      <c r="B152" s="231"/>
      <c r="C152" s="254" t="s">
        <v>3325</v>
      </c>
      <c r="D152" s="210"/>
      <c r="E152" s="210"/>
      <c r="F152" s="255" t="s">
        <v>3276</v>
      </c>
      <c r="G152" s="210"/>
      <c r="H152" s="254" t="s">
        <v>3336</v>
      </c>
      <c r="I152" s="254" t="s">
        <v>3278</v>
      </c>
      <c r="J152" s="254" t="s">
        <v>3327</v>
      </c>
      <c r="K152" s="250"/>
    </row>
    <row r="153" spans="2:11" ht="15" customHeight="1" x14ac:dyDescent="0.2">
      <c r="B153" s="231"/>
      <c r="C153" s="254" t="s">
        <v>86</v>
      </c>
      <c r="D153" s="210"/>
      <c r="E153" s="210"/>
      <c r="F153" s="255" t="s">
        <v>3276</v>
      </c>
      <c r="G153" s="210"/>
      <c r="H153" s="254" t="s">
        <v>3337</v>
      </c>
      <c r="I153" s="254" t="s">
        <v>3278</v>
      </c>
      <c r="J153" s="254" t="s">
        <v>3327</v>
      </c>
      <c r="K153" s="250"/>
    </row>
    <row r="154" spans="2:11" ht="15" customHeight="1" x14ac:dyDescent="0.2">
      <c r="B154" s="231"/>
      <c r="C154" s="254" t="s">
        <v>3281</v>
      </c>
      <c r="D154" s="210"/>
      <c r="E154" s="210"/>
      <c r="F154" s="255" t="s">
        <v>3282</v>
      </c>
      <c r="G154" s="210"/>
      <c r="H154" s="254" t="s">
        <v>3316</v>
      </c>
      <c r="I154" s="254" t="s">
        <v>3278</v>
      </c>
      <c r="J154" s="254">
        <v>50</v>
      </c>
      <c r="K154" s="250"/>
    </row>
    <row r="155" spans="2:11" ht="15" customHeight="1" x14ac:dyDescent="0.2">
      <c r="B155" s="231"/>
      <c r="C155" s="254" t="s">
        <v>3284</v>
      </c>
      <c r="D155" s="210"/>
      <c r="E155" s="210"/>
      <c r="F155" s="255" t="s">
        <v>3276</v>
      </c>
      <c r="G155" s="210"/>
      <c r="H155" s="254" t="s">
        <v>3316</v>
      </c>
      <c r="I155" s="254" t="s">
        <v>3286</v>
      </c>
      <c r="J155" s="254"/>
      <c r="K155" s="250"/>
    </row>
    <row r="156" spans="2:11" ht="15" customHeight="1" x14ac:dyDescent="0.2">
      <c r="B156" s="231"/>
      <c r="C156" s="254" t="s">
        <v>3295</v>
      </c>
      <c r="D156" s="210"/>
      <c r="E156" s="210"/>
      <c r="F156" s="255" t="s">
        <v>3282</v>
      </c>
      <c r="G156" s="210"/>
      <c r="H156" s="254" t="s">
        <v>3316</v>
      </c>
      <c r="I156" s="254" t="s">
        <v>3278</v>
      </c>
      <c r="J156" s="254">
        <v>50</v>
      </c>
      <c r="K156" s="250"/>
    </row>
    <row r="157" spans="2:11" ht="15" customHeight="1" x14ac:dyDescent="0.2">
      <c r="B157" s="231"/>
      <c r="C157" s="254" t="s">
        <v>3303</v>
      </c>
      <c r="D157" s="210"/>
      <c r="E157" s="210"/>
      <c r="F157" s="255" t="s">
        <v>3282</v>
      </c>
      <c r="G157" s="210"/>
      <c r="H157" s="254" t="s">
        <v>3316</v>
      </c>
      <c r="I157" s="254" t="s">
        <v>3278</v>
      </c>
      <c r="J157" s="254">
        <v>50</v>
      </c>
      <c r="K157" s="250"/>
    </row>
    <row r="158" spans="2:11" ht="15" customHeight="1" x14ac:dyDescent="0.2">
      <c r="B158" s="231"/>
      <c r="C158" s="254" t="s">
        <v>3301</v>
      </c>
      <c r="D158" s="210"/>
      <c r="E158" s="210"/>
      <c r="F158" s="255" t="s">
        <v>3282</v>
      </c>
      <c r="G158" s="210"/>
      <c r="H158" s="254" t="s">
        <v>3316</v>
      </c>
      <c r="I158" s="254" t="s">
        <v>3278</v>
      </c>
      <c r="J158" s="254">
        <v>50</v>
      </c>
      <c r="K158" s="250"/>
    </row>
    <row r="159" spans="2:11" ht="15" customHeight="1" x14ac:dyDescent="0.2">
      <c r="B159" s="231"/>
      <c r="C159" s="254" t="s">
        <v>179</v>
      </c>
      <c r="D159" s="210"/>
      <c r="E159" s="210"/>
      <c r="F159" s="255" t="s">
        <v>3276</v>
      </c>
      <c r="G159" s="210"/>
      <c r="H159" s="254" t="s">
        <v>3338</v>
      </c>
      <c r="I159" s="254" t="s">
        <v>3278</v>
      </c>
      <c r="J159" s="254" t="s">
        <v>3339</v>
      </c>
      <c r="K159" s="250"/>
    </row>
    <row r="160" spans="2:11" ht="15" customHeight="1" x14ac:dyDescent="0.2">
      <c r="B160" s="231"/>
      <c r="C160" s="254" t="s">
        <v>3340</v>
      </c>
      <c r="D160" s="210"/>
      <c r="E160" s="210"/>
      <c r="F160" s="255" t="s">
        <v>3276</v>
      </c>
      <c r="G160" s="210"/>
      <c r="H160" s="254" t="s">
        <v>3341</v>
      </c>
      <c r="I160" s="254" t="s">
        <v>3311</v>
      </c>
      <c r="J160" s="254"/>
      <c r="K160" s="250"/>
    </row>
    <row r="161" spans="2:11" ht="15" customHeight="1" x14ac:dyDescent="0.2">
      <c r="B161" s="256"/>
      <c r="C161" s="237"/>
      <c r="D161" s="237"/>
      <c r="E161" s="237"/>
      <c r="F161" s="237"/>
      <c r="G161" s="237"/>
      <c r="H161" s="237"/>
      <c r="I161" s="237"/>
      <c r="J161" s="237"/>
      <c r="K161" s="257"/>
    </row>
    <row r="162" spans="2:11" ht="18.75" customHeight="1" x14ac:dyDescent="0.2">
      <c r="B162" s="239"/>
      <c r="C162" s="228"/>
      <c r="D162" s="228"/>
      <c r="E162" s="228"/>
      <c r="F162" s="258"/>
      <c r="G162" s="228"/>
      <c r="H162" s="228"/>
      <c r="I162" s="228"/>
      <c r="J162" s="228"/>
      <c r="K162" s="239"/>
    </row>
    <row r="163" spans="2:11" ht="18.75" customHeight="1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</row>
    <row r="164" spans="2:11" ht="7.5" customHeight="1" x14ac:dyDescent="0.2">
      <c r="B164" s="199"/>
      <c r="C164" s="200"/>
      <c r="D164" s="200"/>
      <c r="E164" s="200"/>
      <c r="F164" s="200"/>
      <c r="G164" s="200"/>
      <c r="H164" s="200"/>
      <c r="I164" s="200"/>
      <c r="J164" s="200"/>
      <c r="K164" s="201"/>
    </row>
    <row r="165" spans="2:11" ht="45" customHeight="1" x14ac:dyDescent="0.2">
      <c r="B165" s="202"/>
      <c r="C165" s="320" t="s">
        <v>3342</v>
      </c>
      <c r="D165" s="320"/>
      <c r="E165" s="320"/>
      <c r="F165" s="320"/>
      <c r="G165" s="320"/>
      <c r="H165" s="320"/>
      <c r="I165" s="320"/>
      <c r="J165" s="320"/>
      <c r="K165" s="203"/>
    </row>
    <row r="166" spans="2:11" ht="17.25" customHeight="1" x14ac:dyDescent="0.2">
      <c r="B166" s="202"/>
      <c r="C166" s="222" t="s">
        <v>3270</v>
      </c>
      <c r="D166" s="222"/>
      <c r="E166" s="222"/>
      <c r="F166" s="222" t="s">
        <v>3271</v>
      </c>
      <c r="G166" s="259"/>
      <c r="H166" s="260" t="s">
        <v>55</v>
      </c>
      <c r="I166" s="260" t="s">
        <v>58</v>
      </c>
      <c r="J166" s="222" t="s">
        <v>3272</v>
      </c>
      <c r="K166" s="203"/>
    </row>
    <row r="167" spans="2:11" ht="17.25" customHeight="1" x14ac:dyDescent="0.2">
      <c r="B167" s="204"/>
      <c r="C167" s="224" t="s">
        <v>3273</v>
      </c>
      <c r="D167" s="224"/>
      <c r="E167" s="224"/>
      <c r="F167" s="225" t="s">
        <v>3274</v>
      </c>
      <c r="G167" s="261"/>
      <c r="H167" s="262"/>
      <c r="I167" s="262"/>
      <c r="J167" s="224" t="s">
        <v>3275</v>
      </c>
      <c r="K167" s="205"/>
    </row>
    <row r="168" spans="2:11" ht="5.25" customHeight="1" x14ac:dyDescent="0.2">
      <c r="B168" s="231"/>
      <c r="C168" s="227"/>
      <c r="D168" s="227"/>
      <c r="E168" s="227"/>
      <c r="F168" s="227"/>
      <c r="G168" s="228"/>
      <c r="H168" s="227"/>
      <c r="I168" s="227"/>
      <c r="J168" s="227"/>
      <c r="K168" s="250"/>
    </row>
    <row r="169" spans="2:11" ht="15" customHeight="1" x14ac:dyDescent="0.2">
      <c r="B169" s="231"/>
      <c r="C169" s="210" t="s">
        <v>3279</v>
      </c>
      <c r="D169" s="210"/>
      <c r="E169" s="210"/>
      <c r="F169" s="230" t="s">
        <v>3276</v>
      </c>
      <c r="G169" s="210"/>
      <c r="H169" s="210" t="s">
        <v>3316</v>
      </c>
      <c r="I169" s="210" t="s">
        <v>3278</v>
      </c>
      <c r="J169" s="210">
        <v>120</v>
      </c>
      <c r="K169" s="250"/>
    </row>
    <row r="170" spans="2:11" ht="15" customHeight="1" x14ac:dyDescent="0.2">
      <c r="B170" s="231"/>
      <c r="C170" s="210" t="s">
        <v>3325</v>
      </c>
      <c r="D170" s="210"/>
      <c r="E170" s="210"/>
      <c r="F170" s="230" t="s">
        <v>3276</v>
      </c>
      <c r="G170" s="210"/>
      <c r="H170" s="210" t="s">
        <v>3326</v>
      </c>
      <c r="I170" s="210" t="s">
        <v>3278</v>
      </c>
      <c r="J170" s="210" t="s">
        <v>3327</v>
      </c>
      <c r="K170" s="250"/>
    </row>
    <row r="171" spans="2:11" ht="15" customHeight="1" x14ac:dyDescent="0.2">
      <c r="B171" s="231"/>
      <c r="C171" s="210" t="s">
        <v>86</v>
      </c>
      <c r="D171" s="210"/>
      <c r="E171" s="210"/>
      <c r="F171" s="230" t="s">
        <v>3276</v>
      </c>
      <c r="G171" s="210"/>
      <c r="H171" s="210" t="s">
        <v>3343</v>
      </c>
      <c r="I171" s="210" t="s">
        <v>3278</v>
      </c>
      <c r="J171" s="210" t="s">
        <v>3327</v>
      </c>
      <c r="K171" s="250"/>
    </row>
    <row r="172" spans="2:11" ht="15" customHeight="1" x14ac:dyDescent="0.2">
      <c r="B172" s="231"/>
      <c r="C172" s="210" t="s">
        <v>3281</v>
      </c>
      <c r="D172" s="210"/>
      <c r="E172" s="210"/>
      <c r="F172" s="230" t="s">
        <v>3282</v>
      </c>
      <c r="G172" s="210"/>
      <c r="H172" s="210" t="s">
        <v>3343</v>
      </c>
      <c r="I172" s="210" t="s">
        <v>3278</v>
      </c>
      <c r="J172" s="210">
        <v>50</v>
      </c>
      <c r="K172" s="250"/>
    </row>
    <row r="173" spans="2:11" ht="15" customHeight="1" x14ac:dyDescent="0.2">
      <c r="B173" s="231"/>
      <c r="C173" s="210" t="s">
        <v>3284</v>
      </c>
      <c r="D173" s="210"/>
      <c r="E173" s="210"/>
      <c r="F173" s="230" t="s">
        <v>3276</v>
      </c>
      <c r="G173" s="210"/>
      <c r="H173" s="210" t="s">
        <v>3343</v>
      </c>
      <c r="I173" s="210" t="s">
        <v>3286</v>
      </c>
      <c r="J173" s="210"/>
      <c r="K173" s="250"/>
    </row>
    <row r="174" spans="2:11" ht="15" customHeight="1" x14ac:dyDescent="0.2">
      <c r="B174" s="231"/>
      <c r="C174" s="210" t="s">
        <v>3295</v>
      </c>
      <c r="D174" s="210"/>
      <c r="E174" s="210"/>
      <c r="F174" s="230" t="s">
        <v>3282</v>
      </c>
      <c r="G174" s="210"/>
      <c r="H174" s="210" t="s">
        <v>3343</v>
      </c>
      <c r="I174" s="210" t="s">
        <v>3278</v>
      </c>
      <c r="J174" s="210">
        <v>50</v>
      </c>
      <c r="K174" s="250"/>
    </row>
    <row r="175" spans="2:11" ht="15" customHeight="1" x14ac:dyDescent="0.2">
      <c r="B175" s="231"/>
      <c r="C175" s="210" t="s">
        <v>3303</v>
      </c>
      <c r="D175" s="210"/>
      <c r="E175" s="210"/>
      <c r="F175" s="230" t="s">
        <v>3282</v>
      </c>
      <c r="G175" s="210"/>
      <c r="H175" s="210" t="s">
        <v>3343</v>
      </c>
      <c r="I175" s="210" t="s">
        <v>3278</v>
      </c>
      <c r="J175" s="210">
        <v>50</v>
      </c>
      <c r="K175" s="250"/>
    </row>
    <row r="176" spans="2:11" ht="15" customHeight="1" x14ac:dyDescent="0.2">
      <c r="B176" s="231"/>
      <c r="C176" s="210" t="s">
        <v>3301</v>
      </c>
      <c r="D176" s="210"/>
      <c r="E176" s="210"/>
      <c r="F176" s="230" t="s">
        <v>3282</v>
      </c>
      <c r="G176" s="210"/>
      <c r="H176" s="210" t="s">
        <v>3343</v>
      </c>
      <c r="I176" s="210" t="s">
        <v>3278</v>
      </c>
      <c r="J176" s="210">
        <v>50</v>
      </c>
      <c r="K176" s="250"/>
    </row>
    <row r="177" spans="2:11" ht="15" customHeight="1" x14ac:dyDescent="0.2">
      <c r="B177" s="231"/>
      <c r="C177" s="210" t="s">
        <v>192</v>
      </c>
      <c r="D177" s="210"/>
      <c r="E177" s="210"/>
      <c r="F177" s="230" t="s">
        <v>3276</v>
      </c>
      <c r="G177" s="210"/>
      <c r="H177" s="210" t="s">
        <v>3344</v>
      </c>
      <c r="I177" s="210" t="s">
        <v>3345</v>
      </c>
      <c r="J177" s="210"/>
      <c r="K177" s="250"/>
    </row>
    <row r="178" spans="2:11" ht="15" customHeight="1" x14ac:dyDescent="0.2">
      <c r="B178" s="231"/>
      <c r="C178" s="210" t="s">
        <v>58</v>
      </c>
      <c r="D178" s="210"/>
      <c r="E178" s="210"/>
      <c r="F178" s="230" t="s">
        <v>3276</v>
      </c>
      <c r="G178" s="210"/>
      <c r="H178" s="210" t="s">
        <v>3346</v>
      </c>
      <c r="I178" s="210" t="s">
        <v>3347</v>
      </c>
      <c r="J178" s="210">
        <v>1</v>
      </c>
      <c r="K178" s="250"/>
    </row>
    <row r="179" spans="2:11" ht="15" customHeight="1" x14ac:dyDescent="0.2">
      <c r="B179" s="231"/>
      <c r="C179" s="210" t="s">
        <v>54</v>
      </c>
      <c r="D179" s="210"/>
      <c r="E179" s="210"/>
      <c r="F179" s="230" t="s">
        <v>3276</v>
      </c>
      <c r="G179" s="210"/>
      <c r="H179" s="210" t="s">
        <v>3348</v>
      </c>
      <c r="I179" s="210" t="s">
        <v>3278</v>
      </c>
      <c r="J179" s="210">
        <v>20</v>
      </c>
      <c r="K179" s="250"/>
    </row>
    <row r="180" spans="2:11" ht="15" customHeight="1" x14ac:dyDescent="0.2">
      <c r="B180" s="231"/>
      <c r="C180" s="210" t="s">
        <v>55</v>
      </c>
      <c r="D180" s="210"/>
      <c r="E180" s="210"/>
      <c r="F180" s="230" t="s">
        <v>3276</v>
      </c>
      <c r="G180" s="210"/>
      <c r="H180" s="210" t="s">
        <v>3349</v>
      </c>
      <c r="I180" s="210" t="s">
        <v>3278</v>
      </c>
      <c r="J180" s="210">
        <v>255</v>
      </c>
      <c r="K180" s="250"/>
    </row>
    <row r="181" spans="2:11" ht="15" customHeight="1" x14ac:dyDescent="0.2">
      <c r="B181" s="231"/>
      <c r="C181" s="210" t="s">
        <v>193</v>
      </c>
      <c r="D181" s="210"/>
      <c r="E181" s="210"/>
      <c r="F181" s="230" t="s">
        <v>3276</v>
      </c>
      <c r="G181" s="210"/>
      <c r="H181" s="210" t="s">
        <v>3240</v>
      </c>
      <c r="I181" s="210" t="s">
        <v>3278</v>
      </c>
      <c r="J181" s="210">
        <v>10</v>
      </c>
      <c r="K181" s="250"/>
    </row>
    <row r="182" spans="2:11" ht="15" customHeight="1" x14ac:dyDescent="0.2">
      <c r="B182" s="231"/>
      <c r="C182" s="210" t="s">
        <v>194</v>
      </c>
      <c r="D182" s="210"/>
      <c r="E182" s="210"/>
      <c r="F182" s="230" t="s">
        <v>3276</v>
      </c>
      <c r="G182" s="210"/>
      <c r="H182" s="210" t="s">
        <v>3350</v>
      </c>
      <c r="I182" s="210" t="s">
        <v>3311</v>
      </c>
      <c r="J182" s="210"/>
      <c r="K182" s="250"/>
    </row>
    <row r="183" spans="2:11" ht="15" customHeight="1" x14ac:dyDescent="0.2">
      <c r="B183" s="231"/>
      <c r="C183" s="210" t="s">
        <v>3351</v>
      </c>
      <c r="D183" s="210"/>
      <c r="E183" s="210"/>
      <c r="F183" s="230" t="s">
        <v>3276</v>
      </c>
      <c r="G183" s="210"/>
      <c r="H183" s="210" t="s">
        <v>3352</v>
      </c>
      <c r="I183" s="210" t="s">
        <v>3311</v>
      </c>
      <c r="J183" s="210"/>
      <c r="K183" s="250"/>
    </row>
    <row r="184" spans="2:11" ht="15" customHeight="1" x14ac:dyDescent="0.2">
      <c r="B184" s="231"/>
      <c r="C184" s="210" t="s">
        <v>3340</v>
      </c>
      <c r="D184" s="210"/>
      <c r="E184" s="210"/>
      <c r="F184" s="230" t="s">
        <v>3276</v>
      </c>
      <c r="G184" s="210"/>
      <c r="H184" s="210" t="s">
        <v>3353</v>
      </c>
      <c r="I184" s="210" t="s">
        <v>3311</v>
      </c>
      <c r="J184" s="210"/>
      <c r="K184" s="250"/>
    </row>
    <row r="185" spans="2:11" ht="15" customHeight="1" x14ac:dyDescent="0.2">
      <c r="B185" s="231"/>
      <c r="C185" s="210" t="s">
        <v>196</v>
      </c>
      <c r="D185" s="210"/>
      <c r="E185" s="210"/>
      <c r="F185" s="230" t="s">
        <v>3282</v>
      </c>
      <c r="G185" s="210"/>
      <c r="H185" s="210" t="s">
        <v>3354</v>
      </c>
      <c r="I185" s="210" t="s">
        <v>3278</v>
      </c>
      <c r="J185" s="210">
        <v>50</v>
      </c>
      <c r="K185" s="250"/>
    </row>
    <row r="186" spans="2:11" ht="15" customHeight="1" x14ac:dyDescent="0.2">
      <c r="B186" s="231"/>
      <c r="C186" s="210" t="s">
        <v>3355</v>
      </c>
      <c r="D186" s="210"/>
      <c r="E186" s="210"/>
      <c r="F186" s="230" t="s">
        <v>3282</v>
      </c>
      <c r="G186" s="210"/>
      <c r="H186" s="210" t="s">
        <v>3356</v>
      </c>
      <c r="I186" s="210" t="s">
        <v>3357</v>
      </c>
      <c r="J186" s="210"/>
      <c r="K186" s="250"/>
    </row>
    <row r="187" spans="2:11" ht="15" customHeight="1" x14ac:dyDescent="0.2">
      <c r="B187" s="231"/>
      <c r="C187" s="210" t="s">
        <v>3358</v>
      </c>
      <c r="D187" s="210"/>
      <c r="E187" s="210"/>
      <c r="F187" s="230" t="s">
        <v>3282</v>
      </c>
      <c r="G187" s="210"/>
      <c r="H187" s="210" t="s">
        <v>3359</v>
      </c>
      <c r="I187" s="210" t="s">
        <v>3357</v>
      </c>
      <c r="J187" s="210"/>
      <c r="K187" s="250"/>
    </row>
    <row r="188" spans="2:11" ht="15" customHeight="1" x14ac:dyDescent="0.2">
      <c r="B188" s="231"/>
      <c r="C188" s="210" t="s">
        <v>3360</v>
      </c>
      <c r="D188" s="210"/>
      <c r="E188" s="210"/>
      <c r="F188" s="230" t="s">
        <v>3282</v>
      </c>
      <c r="G188" s="210"/>
      <c r="H188" s="210" t="s">
        <v>3361</v>
      </c>
      <c r="I188" s="210" t="s">
        <v>3357</v>
      </c>
      <c r="J188" s="210"/>
      <c r="K188" s="250"/>
    </row>
    <row r="189" spans="2:11" ht="15" customHeight="1" x14ac:dyDescent="0.2">
      <c r="B189" s="231"/>
      <c r="C189" s="263" t="s">
        <v>3362</v>
      </c>
      <c r="D189" s="210"/>
      <c r="E189" s="210"/>
      <c r="F189" s="230" t="s">
        <v>3282</v>
      </c>
      <c r="G189" s="210"/>
      <c r="H189" s="210" t="s">
        <v>3363</v>
      </c>
      <c r="I189" s="210" t="s">
        <v>3364</v>
      </c>
      <c r="J189" s="264" t="s">
        <v>3365</v>
      </c>
      <c r="K189" s="250"/>
    </row>
    <row r="190" spans="2:11" ht="15" customHeight="1" x14ac:dyDescent="0.2">
      <c r="B190" s="231"/>
      <c r="C190" s="263" t="s">
        <v>3366</v>
      </c>
      <c r="D190" s="210"/>
      <c r="E190" s="210"/>
      <c r="F190" s="230" t="s">
        <v>3282</v>
      </c>
      <c r="G190" s="210"/>
      <c r="H190" s="210" t="s">
        <v>3367</v>
      </c>
      <c r="I190" s="210" t="s">
        <v>3364</v>
      </c>
      <c r="J190" s="264" t="s">
        <v>3365</v>
      </c>
      <c r="K190" s="250"/>
    </row>
    <row r="191" spans="2:11" ht="15" customHeight="1" x14ac:dyDescent="0.2">
      <c r="B191" s="231"/>
      <c r="C191" s="263" t="s">
        <v>43</v>
      </c>
      <c r="D191" s="210"/>
      <c r="E191" s="210"/>
      <c r="F191" s="230" t="s">
        <v>3276</v>
      </c>
      <c r="G191" s="210"/>
      <c r="H191" s="207" t="s">
        <v>3368</v>
      </c>
      <c r="I191" s="210" t="s">
        <v>3369</v>
      </c>
      <c r="J191" s="210"/>
      <c r="K191" s="250"/>
    </row>
    <row r="192" spans="2:11" ht="15" customHeight="1" x14ac:dyDescent="0.2">
      <c r="B192" s="231"/>
      <c r="C192" s="263" t="s">
        <v>3370</v>
      </c>
      <c r="D192" s="210"/>
      <c r="E192" s="210"/>
      <c r="F192" s="230" t="s">
        <v>3276</v>
      </c>
      <c r="G192" s="210"/>
      <c r="H192" s="210" t="s">
        <v>3371</v>
      </c>
      <c r="I192" s="210" t="s">
        <v>3311</v>
      </c>
      <c r="J192" s="210"/>
      <c r="K192" s="250"/>
    </row>
    <row r="193" spans="2:11" ht="15" customHeight="1" x14ac:dyDescent="0.2">
      <c r="B193" s="231"/>
      <c r="C193" s="263" t="s">
        <v>3372</v>
      </c>
      <c r="D193" s="210"/>
      <c r="E193" s="210"/>
      <c r="F193" s="230" t="s">
        <v>3276</v>
      </c>
      <c r="G193" s="210"/>
      <c r="H193" s="210" t="s">
        <v>3373</v>
      </c>
      <c r="I193" s="210" t="s">
        <v>3311</v>
      </c>
      <c r="J193" s="210"/>
      <c r="K193" s="250"/>
    </row>
    <row r="194" spans="2:11" ht="15" customHeight="1" x14ac:dyDescent="0.2">
      <c r="B194" s="231"/>
      <c r="C194" s="263" t="s">
        <v>3374</v>
      </c>
      <c r="D194" s="210"/>
      <c r="E194" s="210"/>
      <c r="F194" s="230" t="s">
        <v>3282</v>
      </c>
      <c r="G194" s="210"/>
      <c r="H194" s="210" t="s">
        <v>3375</v>
      </c>
      <c r="I194" s="210" t="s">
        <v>3311</v>
      </c>
      <c r="J194" s="210"/>
      <c r="K194" s="250"/>
    </row>
    <row r="195" spans="2:11" ht="15" customHeight="1" x14ac:dyDescent="0.2">
      <c r="B195" s="256"/>
      <c r="C195" s="265"/>
      <c r="D195" s="237"/>
      <c r="E195" s="237"/>
      <c r="F195" s="237"/>
      <c r="G195" s="237"/>
      <c r="H195" s="237"/>
      <c r="I195" s="237"/>
      <c r="J195" s="237"/>
      <c r="K195" s="257"/>
    </row>
    <row r="196" spans="2:11" ht="18.75" customHeight="1" x14ac:dyDescent="0.2">
      <c r="B196" s="239"/>
      <c r="C196" s="228"/>
      <c r="D196" s="228"/>
      <c r="E196" s="228"/>
      <c r="F196" s="258"/>
      <c r="G196" s="228"/>
      <c r="H196" s="228"/>
      <c r="I196" s="228"/>
      <c r="J196" s="228"/>
      <c r="K196" s="239"/>
    </row>
    <row r="197" spans="2:11" ht="18.75" customHeight="1" x14ac:dyDescent="0.2">
      <c r="B197" s="239"/>
      <c r="C197" s="228"/>
      <c r="D197" s="228"/>
      <c r="E197" s="228"/>
      <c r="F197" s="258"/>
      <c r="G197" s="228"/>
      <c r="H197" s="228"/>
      <c r="I197" s="228"/>
      <c r="J197" s="228"/>
      <c r="K197" s="239"/>
    </row>
    <row r="198" spans="2:11" ht="18.75" customHeight="1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</row>
    <row r="199" spans="2:11" ht="13.5" x14ac:dyDescent="0.2">
      <c r="B199" s="199"/>
      <c r="C199" s="200"/>
      <c r="D199" s="200"/>
      <c r="E199" s="200"/>
      <c r="F199" s="200"/>
      <c r="G199" s="200"/>
      <c r="H199" s="200"/>
      <c r="I199" s="200"/>
      <c r="J199" s="200"/>
      <c r="K199" s="201"/>
    </row>
    <row r="200" spans="2:11" ht="21" x14ac:dyDescent="0.2">
      <c r="B200" s="202"/>
      <c r="C200" s="320" t="s">
        <v>3376</v>
      </c>
      <c r="D200" s="320"/>
      <c r="E200" s="320"/>
      <c r="F200" s="320"/>
      <c r="G200" s="320"/>
      <c r="H200" s="320"/>
      <c r="I200" s="320"/>
      <c r="J200" s="320"/>
      <c r="K200" s="203"/>
    </row>
    <row r="201" spans="2:11" ht="25.5" customHeight="1" x14ac:dyDescent="0.3">
      <c r="B201" s="202"/>
      <c r="C201" s="266" t="s">
        <v>3377</v>
      </c>
      <c r="D201" s="266"/>
      <c r="E201" s="266"/>
      <c r="F201" s="266" t="s">
        <v>3378</v>
      </c>
      <c r="G201" s="267"/>
      <c r="H201" s="323" t="s">
        <v>3379</v>
      </c>
      <c r="I201" s="323"/>
      <c r="J201" s="323"/>
      <c r="K201" s="203"/>
    </row>
    <row r="202" spans="2:11" ht="5.25" customHeight="1" x14ac:dyDescent="0.2">
      <c r="B202" s="231"/>
      <c r="C202" s="227"/>
      <c r="D202" s="227"/>
      <c r="E202" s="227"/>
      <c r="F202" s="227"/>
      <c r="G202" s="228"/>
      <c r="H202" s="227"/>
      <c r="I202" s="227"/>
      <c r="J202" s="227"/>
      <c r="K202" s="250"/>
    </row>
    <row r="203" spans="2:11" ht="15" customHeight="1" x14ac:dyDescent="0.2">
      <c r="B203" s="231"/>
      <c r="C203" s="210" t="s">
        <v>3369</v>
      </c>
      <c r="D203" s="210"/>
      <c r="E203" s="210"/>
      <c r="F203" s="230" t="s">
        <v>44</v>
      </c>
      <c r="G203" s="210"/>
      <c r="H203" s="324" t="s">
        <v>3380</v>
      </c>
      <c r="I203" s="324"/>
      <c r="J203" s="324"/>
      <c r="K203" s="250"/>
    </row>
    <row r="204" spans="2:11" ht="15" customHeight="1" x14ac:dyDescent="0.2">
      <c r="B204" s="231"/>
      <c r="C204" s="210"/>
      <c r="D204" s="210"/>
      <c r="E204" s="210"/>
      <c r="F204" s="230" t="s">
        <v>45</v>
      </c>
      <c r="G204" s="210"/>
      <c r="H204" s="324" t="s">
        <v>3381</v>
      </c>
      <c r="I204" s="324"/>
      <c r="J204" s="324"/>
      <c r="K204" s="250"/>
    </row>
    <row r="205" spans="2:11" ht="15" customHeight="1" x14ac:dyDescent="0.2">
      <c r="B205" s="231"/>
      <c r="C205" s="210"/>
      <c r="D205" s="210"/>
      <c r="E205" s="210"/>
      <c r="F205" s="230" t="s">
        <v>48</v>
      </c>
      <c r="G205" s="210"/>
      <c r="H205" s="324" t="s">
        <v>3382</v>
      </c>
      <c r="I205" s="324"/>
      <c r="J205" s="324"/>
      <c r="K205" s="250"/>
    </row>
    <row r="206" spans="2:11" ht="15" customHeight="1" x14ac:dyDescent="0.2">
      <c r="B206" s="231"/>
      <c r="C206" s="210"/>
      <c r="D206" s="210"/>
      <c r="E206" s="210"/>
      <c r="F206" s="230" t="s">
        <v>46</v>
      </c>
      <c r="G206" s="210"/>
      <c r="H206" s="324" t="s">
        <v>3383</v>
      </c>
      <c r="I206" s="324"/>
      <c r="J206" s="324"/>
      <c r="K206" s="250"/>
    </row>
    <row r="207" spans="2:11" ht="15" customHeight="1" x14ac:dyDescent="0.2">
      <c r="B207" s="231"/>
      <c r="C207" s="210"/>
      <c r="D207" s="210"/>
      <c r="E207" s="210"/>
      <c r="F207" s="230" t="s">
        <v>47</v>
      </c>
      <c r="G207" s="210"/>
      <c r="H207" s="324" t="s">
        <v>3384</v>
      </c>
      <c r="I207" s="324"/>
      <c r="J207" s="324"/>
      <c r="K207" s="250"/>
    </row>
    <row r="208" spans="2:11" ht="15" customHeight="1" x14ac:dyDescent="0.2">
      <c r="B208" s="231"/>
      <c r="C208" s="210"/>
      <c r="D208" s="210"/>
      <c r="E208" s="210"/>
      <c r="F208" s="230"/>
      <c r="G208" s="210"/>
      <c r="H208" s="210"/>
      <c r="I208" s="210"/>
      <c r="J208" s="210"/>
      <c r="K208" s="250"/>
    </row>
    <row r="209" spans="2:11" ht="15" customHeight="1" x14ac:dyDescent="0.2">
      <c r="B209" s="231"/>
      <c r="C209" s="210" t="s">
        <v>3323</v>
      </c>
      <c r="D209" s="210"/>
      <c r="E209" s="210"/>
      <c r="F209" s="230" t="s">
        <v>79</v>
      </c>
      <c r="G209" s="210"/>
      <c r="H209" s="324" t="s">
        <v>3385</v>
      </c>
      <c r="I209" s="324"/>
      <c r="J209" s="324"/>
      <c r="K209" s="250"/>
    </row>
    <row r="210" spans="2:11" ht="15" customHeight="1" x14ac:dyDescent="0.2">
      <c r="B210" s="231"/>
      <c r="C210" s="210"/>
      <c r="D210" s="210"/>
      <c r="E210" s="210"/>
      <c r="F210" s="230" t="s">
        <v>3221</v>
      </c>
      <c r="G210" s="210"/>
      <c r="H210" s="324" t="s">
        <v>3222</v>
      </c>
      <c r="I210" s="324"/>
      <c r="J210" s="324"/>
      <c r="K210" s="250"/>
    </row>
    <row r="211" spans="2:11" ht="15" customHeight="1" x14ac:dyDescent="0.2">
      <c r="B211" s="231"/>
      <c r="C211" s="210"/>
      <c r="D211" s="210"/>
      <c r="E211" s="210"/>
      <c r="F211" s="230" t="s">
        <v>94</v>
      </c>
      <c r="G211" s="210"/>
      <c r="H211" s="324" t="s">
        <v>3386</v>
      </c>
      <c r="I211" s="324"/>
      <c r="J211" s="324"/>
      <c r="K211" s="250"/>
    </row>
    <row r="212" spans="2:11" ht="15" customHeight="1" x14ac:dyDescent="0.2">
      <c r="B212" s="268"/>
      <c r="C212" s="210"/>
      <c r="D212" s="210"/>
      <c r="E212" s="210"/>
      <c r="F212" s="230" t="s">
        <v>168</v>
      </c>
      <c r="G212" s="263"/>
      <c r="H212" s="325" t="s">
        <v>3223</v>
      </c>
      <c r="I212" s="325"/>
      <c r="J212" s="325"/>
      <c r="K212" s="269"/>
    </row>
    <row r="213" spans="2:11" ht="15" customHeight="1" x14ac:dyDescent="0.2">
      <c r="B213" s="268"/>
      <c r="C213" s="210"/>
      <c r="D213" s="210"/>
      <c r="E213" s="210"/>
      <c r="F213" s="230" t="s">
        <v>3224</v>
      </c>
      <c r="G213" s="263"/>
      <c r="H213" s="325" t="s">
        <v>3179</v>
      </c>
      <c r="I213" s="325"/>
      <c r="J213" s="325"/>
      <c r="K213" s="269"/>
    </row>
    <row r="214" spans="2:11" ht="15" customHeight="1" x14ac:dyDescent="0.2">
      <c r="B214" s="268"/>
      <c r="C214" s="210"/>
      <c r="D214" s="210"/>
      <c r="E214" s="210"/>
      <c r="F214" s="230"/>
      <c r="G214" s="263"/>
      <c r="H214" s="254"/>
      <c r="I214" s="254"/>
      <c r="J214" s="254"/>
      <c r="K214" s="269"/>
    </row>
    <row r="215" spans="2:11" ht="15" customHeight="1" x14ac:dyDescent="0.2">
      <c r="B215" s="268"/>
      <c r="C215" s="210" t="s">
        <v>3347</v>
      </c>
      <c r="D215" s="210"/>
      <c r="E215" s="210"/>
      <c r="F215" s="230">
        <v>1</v>
      </c>
      <c r="G215" s="263"/>
      <c r="H215" s="325" t="s">
        <v>3387</v>
      </c>
      <c r="I215" s="325"/>
      <c r="J215" s="325"/>
      <c r="K215" s="269"/>
    </row>
    <row r="216" spans="2:11" ht="15" customHeight="1" x14ac:dyDescent="0.2">
      <c r="B216" s="268"/>
      <c r="C216" s="210"/>
      <c r="D216" s="210"/>
      <c r="E216" s="210"/>
      <c r="F216" s="230">
        <v>2</v>
      </c>
      <c r="G216" s="263"/>
      <c r="H216" s="325" t="s">
        <v>3388</v>
      </c>
      <c r="I216" s="325"/>
      <c r="J216" s="325"/>
      <c r="K216" s="269"/>
    </row>
    <row r="217" spans="2:11" ht="15" customHeight="1" x14ac:dyDescent="0.2">
      <c r="B217" s="268"/>
      <c r="C217" s="210"/>
      <c r="D217" s="210"/>
      <c r="E217" s="210"/>
      <c r="F217" s="230">
        <v>3</v>
      </c>
      <c r="G217" s="263"/>
      <c r="H217" s="325" t="s">
        <v>3389</v>
      </c>
      <c r="I217" s="325"/>
      <c r="J217" s="325"/>
      <c r="K217" s="269"/>
    </row>
    <row r="218" spans="2:11" ht="15" customHeight="1" x14ac:dyDescent="0.2">
      <c r="B218" s="268"/>
      <c r="C218" s="210"/>
      <c r="D218" s="210"/>
      <c r="E218" s="210"/>
      <c r="F218" s="230">
        <v>4</v>
      </c>
      <c r="G218" s="263"/>
      <c r="H218" s="325" t="s">
        <v>3390</v>
      </c>
      <c r="I218" s="325"/>
      <c r="J218" s="325"/>
      <c r="K218" s="269"/>
    </row>
    <row r="219" spans="2:11" ht="12.75" customHeight="1" x14ac:dyDescent="0.2">
      <c r="B219" s="270"/>
      <c r="C219" s="271"/>
      <c r="D219" s="271"/>
      <c r="E219" s="271"/>
      <c r="F219" s="271"/>
      <c r="G219" s="271"/>
      <c r="H219" s="271"/>
      <c r="I219" s="271"/>
      <c r="J219" s="271"/>
      <c r="K219" s="27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08"/>
  <sheetViews>
    <sheetView showGridLines="0" topLeftCell="A210" zoomScale="90" zoomScaleNormal="90" workbookViewId="0">
      <selection activeCell="F230" sqref="F23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91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467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177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ROUND(J104, 2)</f>
        <v>5252386.1100000003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ROUND((SUM(BE104:BE407)),  2)</f>
        <v>5252386.1100000003</v>
      </c>
      <c r="I35" s="94">
        <v>0.21</v>
      </c>
      <c r="J35" s="84">
        <f>ROUND(((SUM(BE104:BE407))*I35),  2)</f>
        <v>1103001.08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ROUND((SUM(BF104:BF407)),  2)</f>
        <v>0</v>
      </c>
      <c r="I36" s="94">
        <v>0.12</v>
      </c>
      <c r="J36" s="84">
        <f>ROUND(((SUM(BF104:BF407))*I36),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ROUND((SUM(BG104:BG407)),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ROUND((SUM(BH104:BH407)),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ROUND((SUM(BI104:BI407)),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6355387.1900000004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467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D.1.1_2 - ASŘ+SKŘ soupis prací a dodávek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J104</f>
        <v>5252386.1099999994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182</v>
      </c>
      <c r="E64" s="106"/>
      <c r="F64" s="106"/>
      <c r="G64" s="106"/>
      <c r="H64" s="106"/>
      <c r="I64" s="106"/>
      <c r="J64" s="107">
        <f>J105</f>
        <v>4584484.8199999994</v>
      </c>
      <c r="L64" s="104"/>
    </row>
    <row r="65" spans="2:12" s="9" customFormat="1" ht="19.899999999999999" customHeight="1" x14ac:dyDescent="0.2">
      <c r="B65" s="108"/>
      <c r="D65" s="109" t="s">
        <v>183</v>
      </c>
      <c r="E65" s="110"/>
      <c r="F65" s="110"/>
      <c r="G65" s="110"/>
      <c r="H65" s="110"/>
      <c r="I65" s="110"/>
      <c r="J65" s="111">
        <f>J106</f>
        <v>578921.92000000004</v>
      </c>
      <c r="L65" s="108"/>
    </row>
    <row r="66" spans="2:12" s="9" customFormat="1" ht="14.85" customHeight="1" x14ac:dyDescent="0.2">
      <c r="B66" s="108"/>
      <c r="D66" s="109" t="s">
        <v>468</v>
      </c>
      <c r="E66" s="110"/>
      <c r="F66" s="110"/>
      <c r="G66" s="110"/>
      <c r="H66" s="110"/>
      <c r="I66" s="110"/>
      <c r="J66" s="111">
        <f>J155</f>
        <v>488672.12</v>
      </c>
      <c r="L66" s="108"/>
    </row>
    <row r="67" spans="2:12" s="9" customFormat="1" ht="19.899999999999999" customHeight="1" x14ac:dyDescent="0.2">
      <c r="B67" s="108"/>
      <c r="D67" s="109" t="s">
        <v>184</v>
      </c>
      <c r="E67" s="110"/>
      <c r="F67" s="110"/>
      <c r="G67" s="110"/>
      <c r="H67" s="110"/>
      <c r="I67" s="110"/>
      <c r="J67" s="111">
        <f>J179</f>
        <v>3388236.75</v>
      </c>
      <c r="L67" s="108"/>
    </row>
    <row r="68" spans="2:12" s="9" customFormat="1" ht="19.899999999999999" customHeight="1" x14ac:dyDescent="0.2">
      <c r="B68" s="108"/>
      <c r="D68" s="109" t="s">
        <v>185</v>
      </c>
      <c r="E68" s="110"/>
      <c r="F68" s="110"/>
      <c r="G68" s="110"/>
      <c r="H68" s="110"/>
      <c r="I68" s="110"/>
      <c r="J68" s="111">
        <f>J187</f>
        <v>506773.83999999997</v>
      </c>
      <c r="L68" s="108"/>
    </row>
    <row r="69" spans="2:12" s="9" customFormat="1" ht="14.85" customHeight="1" x14ac:dyDescent="0.2">
      <c r="B69" s="108"/>
      <c r="D69" s="109" t="s">
        <v>186</v>
      </c>
      <c r="E69" s="110"/>
      <c r="F69" s="110"/>
      <c r="G69" s="110"/>
      <c r="H69" s="110"/>
      <c r="I69" s="110"/>
      <c r="J69" s="111">
        <f>J195</f>
        <v>12631.72</v>
      </c>
      <c r="L69" s="108"/>
    </row>
    <row r="70" spans="2:12" s="9" customFormat="1" ht="19.899999999999999" customHeight="1" x14ac:dyDescent="0.2">
      <c r="B70" s="108"/>
      <c r="D70" s="109" t="s">
        <v>187</v>
      </c>
      <c r="E70" s="110"/>
      <c r="F70" s="110"/>
      <c r="G70" s="110"/>
      <c r="H70" s="110"/>
      <c r="I70" s="110"/>
      <c r="J70" s="111">
        <f>J225</f>
        <v>105544.3</v>
      </c>
      <c r="L70" s="108"/>
    </row>
    <row r="71" spans="2:12" s="9" customFormat="1" ht="14.85" customHeight="1" x14ac:dyDescent="0.2">
      <c r="B71" s="108"/>
      <c r="D71" s="109" t="s">
        <v>469</v>
      </c>
      <c r="E71" s="110"/>
      <c r="F71" s="110"/>
      <c r="G71" s="110"/>
      <c r="H71" s="110"/>
      <c r="I71" s="110"/>
      <c r="J71" s="111">
        <f>J230</f>
        <v>36224.949999999997</v>
      </c>
      <c r="L71" s="108"/>
    </row>
    <row r="72" spans="2:12" s="9" customFormat="1" ht="19.899999999999999" customHeight="1" x14ac:dyDescent="0.2">
      <c r="B72" s="108"/>
      <c r="D72" s="109" t="s">
        <v>188</v>
      </c>
      <c r="E72" s="110"/>
      <c r="F72" s="110"/>
      <c r="G72" s="110"/>
      <c r="H72" s="110"/>
      <c r="I72" s="110"/>
      <c r="J72" s="111">
        <f>J235</f>
        <v>5008.01</v>
      </c>
      <c r="L72" s="108"/>
    </row>
    <row r="73" spans="2:12" s="8" customFormat="1" ht="24.95" customHeight="1" x14ac:dyDescent="0.2">
      <c r="B73" s="104"/>
      <c r="D73" s="105" t="s">
        <v>189</v>
      </c>
      <c r="E73" s="106"/>
      <c r="F73" s="106"/>
      <c r="G73" s="106"/>
      <c r="H73" s="106"/>
      <c r="I73" s="106"/>
      <c r="J73" s="107">
        <f>J238</f>
        <v>667901.29</v>
      </c>
      <c r="L73" s="104"/>
    </row>
    <row r="74" spans="2:12" s="9" customFormat="1" ht="19.899999999999999" customHeight="1" x14ac:dyDescent="0.2">
      <c r="B74" s="108"/>
      <c r="D74" s="109" t="s">
        <v>470</v>
      </c>
      <c r="E74" s="110"/>
      <c r="F74" s="110"/>
      <c r="G74" s="110"/>
      <c r="H74" s="110"/>
      <c r="I74" s="110"/>
      <c r="J74" s="111">
        <f>J239</f>
        <v>12040.04</v>
      </c>
      <c r="L74" s="108"/>
    </row>
    <row r="75" spans="2:12" s="9" customFormat="1" ht="19.899999999999999" customHeight="1" x14ac:dyDescent="0.2">
      <c r="B75" s="108"/>
      <c r="D75" s="109" t="s">
        <v>471</v>
      </c>
      <c r="E75" s="110"/>
      <c r="F75" s="110"/>
      <c r="G75" s="110"/>
      <c r="H75" s="110"/>
      <c r="I75" s="110"/>
      <c r="J75" s="111">
        <f>J261</f>
        <v>29716.079999999998</v>
      </c>
      <c r="L75" s="108"/>
    </row>
    <row r="76" spans="2:12" s="9" customFormat="1" ht="19.899999999999999" customHeight="1" x14ac:dyDescent="0.2">
      <c r="B76" s="108"/>
      <c r="D76" s="109" t="s">
        <v>472</v>
      </c>
      <c r="E76" s="110"/>
      <c r="F76" s="110"/>
      <c r="G76" s="110"/>
      <c r="H76" s="110"/>
      <c r="I76" s="110"/>
      <c r="J76" s="111">
        <f>J292</f>
        <v>369.6</v>
      </c>
      <c r="L76" s="108"/>
    </row>
    <row r="77" spans="2:12" s="9" customFormat="1" ht="19.899999999999999" customHeight="1" x14ac:dyDescent="0.2">
      <c r="B77" s="108"/>
      <c r="D77" s="109" t="s">
        <v>473</v>
      </c>
      <c r="E77" s="110"/>
      <c r="F77" s="110"/>
      <c r="G77" s="110"/>
      <c r="H77" s="110"/>
      <c r="I77" s="110"/>
      <c r="J77" s="111">
        <f>J299</f>
        <v>50768.75</v>
      </c>
      <c r="L77" s="108"/>
    </row>
    <row r="78" spans="2:12" s="9" customFormat="1" ht="19.899999999999999" customHeight="1" x14ac:dyDescent="0.2">
      <c r="B78" s="108"/>
      <c r="D78" s="109" t="s">
        <v>474</v>
      </c>
      <c r="E78" s="110"/>
      <c r="F78" s="110"/>
      <c r="G78" s="110"/>
      <c r="H78" s="110"/>
      <c r="I78" s="110"/>
      <c r="J78" s="111">
        <f>J329</f>
        <v>46689.189999999995</v>
      </c>
      <c r="L78" s="108"/>
    </row>
    <row r="79" spans="2:12" s="9" customFormat="1" ht="19.899999999999999" customHeight="1" x14ac:dyDescent="0.2">
      <c r="B79" s="108"/>
      <c r="D79" s="109" t="s">
        <v>475</v>
      </c>
      <c r="E79" s="110"/>
      <c r="F79" s="110"/>
      <c r="G79" s="110"/>
      <c r="H79" s="110"/>
      <c r="I79" s="110"/>
      <c r="J79" s="111">
        <f>J345</f>
        <v>6551.7999999999993</v>
      </c>
      <c r="L79" s="108"/>
    </row>
    <row r="80" spans="2:12" s="9" customFormat="1" ht="19.899999999999999" customHeight="1" x14ac:dyDescent="0.2">
      <c r="B80" s="108"/>
      <c r="D80" s="109" t="s">
        <v>476</v>
      </c>
      <c r="E80" s="110"/>
      <c r="F80" s="110"/>
      <c r="G80" s="110"/>
      <c r="H80" s="110"/>
      <c r="I80" s="110"/>
      <c r="J80" s="111">
        <f>J356</f>
        <v>30537.89</v>
      </c>
      <c r="L80" s="108"/>
    </row>
    <row r="81" spans="2:12" s="9" customFormat="1" ht="19.899999999999999" customHeight="1" x14ac:dyDescent="0.2">
      <c r="B81" s="108"/>
      <c r="D81" s="109" t="s">
        <v>477</v>
      </c>
      <c r="E81" s="110"/>
      <c r="F81" s="110"/>
      <c r="G81" s="110"/>
      <c r="H81" s="110"/>
      <c r="I81" s="110"/>
      <c r="J81" s="111">
        <f>J368</f>
        <v>10055.5</v>
      </c>
      <c r="L81" s="108"/>
    </row>
    <row r="82" spans="2:12" s="9" customFormat="1" ht="19.899999999999999" customHeight="1" x14ac:dyDescent="0.2">
      <c r="B82" s="108"/>
      <c r="D82" s="109" t="s">
        <v>478</v>
      </c>
      <c r="E82" s="110"/>
      <c r="F82" s="110"/>
      <c r="G82" s="110"/>
      <c r="H82" s="110"/>
      <c r="I82" s="110"/>
      <c r="J82" s="111">
        <f>J373</f>
        <v>481172.44</v>
      </c>
      <c r="L82" s="108"/>
    </row>
    <row r="83" spans="2:12" s="1" customFormat="1" ht="21.75" customHeight="1" x14ac:dyDescent="0.2">
      <c r="B83" s="33"/>
      <c r="L83" s="33"/>
    </row>
    <row r="84" spans="2:12" s="1" customFormat="1" ht="6.95" customHeight="1" x14ac:dyDescent="0.2"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33"/>
    </row>
    <row r="88" spans="2:12" s="1" customFormat="1" ht="6.95" customHeight="1" x14ac:dyDescent="0.2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33"/>
    </row>
    <row r="89" spans="2:12" s="1" customFormat="1" ht="24.95" customHeight="1" x14ac:dyDescent="0.2">
      <c r="B89" s="33"/>
      <c r="C89" s="22" t="s">
        <v>191</v>
      </c>
      <c r="L89" s="33"/>
    </row>
    <row r="90" spans="2:12" s="1" customFormat="1" ht="6.95" customHeight="1" x14ac:dyDescent="0.2">
      <c r="B90" s="33"/>
      <c r="L90" s="33"/>
    </row>
    <row r="91" spans="2:12" s="1" customFormat="1" ht="12" customHeight="1" x14ac:dyDescent="0.2">
      <c r="B91" s="33"/>
      <c r="C91" s="28" t="s">
        <v>16</v>
      </c>
      <c r="L91" s="33"/>
    </row>
    <row r="92" spans="2:12" s="1" customFormat="1" ht="26.25" customHeight="1" x14ac:dyDescent="0.2">
      <c r="B92" s="33"/>
      <c r="E92" s="315" t="str">
        <f>E7</f>
        <v>Novostavba Onkologické kliniky P4 - Přeložky, Přípojky, OS, Komunikace, chodníky a přístřešky, Sadové úpravy</v>
      </c>
      <c r="F92" s="316"/>
      <c r="G92" s="316"/>
      <c r="H92" s="316"/>
      <c r="L92" s="33"/>
    </row>
    <row r="93" spans="2:12" ht="12" customHeight="1" x14ac:dyDescent="0.2">
      <c r="B93" s="21"/>
      <c r="C93" s="28" t="s">
        <v>174</v>
      </c>
      <c r="L93" s="21"/>
    </row>
    <row r="94" spans="2:12" s="1" customFormat="1" ht="16.5" customHeight="1" x14ac:dyDescent="0.2">
      <c r="B94" s="33"/>
      <c r="E94" s="315" t="s">
        <v>467</v>
      </c>
      <c r="F94" s="314"/>
      <c r="G94" s="314"/>
      <c r="H94" s="314"/>
      <c r="L94" s="33"/>
    </row>
    <row r="95" spans="2:12" s="1" customFormat="1" ht="12" customHeight="1" x14ac:dyDescent="0.2">
      <c r="B95" s="33"/>
      <c r="C95" s="28" t="s">
        <v>176</v>
      </c>
      <c r="L95" s="33"/>
    </row>
    <row r="96" spans="2:12" s="1" customFormat="1" ht="16.5" customHeight="1" x14ac:dyDescent="0.2">
      <c r="B96" s="33"/>
      <c r="E96" s="307" t="str">
        <f>E11</f>
        <v>D.1.1_2 - ASŘ+SKŘ soupis prací a dodávek</v>
      </c>
      <c r="F96" s="314"/>
      <c r="G96" s="314"/>
      <c r="H96" s="314"/>
      <c r="L96" s="33"/>
    </row>
    <row r="97" spans="2:65" s="1" customFormat="1" ht="6.95" customHeight="1" x14ac:dyDescent="0.2">
      <c r="B97" s="33"/>
      <c r="L97" s="33"/>
    </row>
    <row r="98" spans="2:65" s="1" customFormat="1" ht="12" customHeight="1" x14ac:dyDescent="0.2">
      <c r="B98" s="33"/>
      <c r="C98" s="28" t="s">
        <v>22</v>
      </c>
      <c r="F98" s="26" t="str">
        <f>F14</f>
        <v>Olomouc</v>
      </c>
      <c r="I98" s="28" t="s">
        <v>24</v>
      </c>
      <c r="J98" s="50" t="str">
        <f>IF(J14="","",J14)</f>
        <v>16. 2. 2024</v>
      </c>
      <c r="L98" s="33"/>
    </row>
    <row r="99" spans="2:65" s="1" customFormat="1" ht="6.95" customHeight="1" x14ac:dyDescent="0.2">
      <c r="B99" s="33"/>
      <c r="L99" s="33"/>
    </row>
    <row r="100" spans="2:65" s="1" customFormat="1" ht="25.7" customHeight="1" x14ac:dyDescent="0.2">
      <c r="B100" s="33"/>
      <c r="C100" s="28" t="s">
        <v>26</v>
      </c>
      <c r="F100" s="26" t="str">
        <f>E17</f>
        <v>Fakultní nemocnice Olomouc</v>
      </c>
      <c r="I100" s="28" t="s">
        <v>32</v>
      </c>
      <c r="J100" s="31" t="str">
        <f>E23</f>
        <v>Adam Rujbr Architects</v>
      </c>
      <c r="L100" s="33"/>
    </row>
    <row r="101" spans="2:65" s="1" customFormat="1" ht="15.2" customHeight="1" x14ac:dyDescent="0.2">
      <c r="B101" s="33"/>
      <c r="C101" s="28" t="s">
        <v>30</v>
      </c>
      <c r="F101" s="26" t="str">
        <f>IF(E20="","",E20)</f>
        <v>Vyplň údaj</v>
      </c>
      <c r="I101" s="28" t="s">
        <v>35</v>
      </c>
      <c r="J101" s="31" t="str">
        <f>E26</f>
        <v xml:space="preserve"> </v>
      </c>
      <c r="L101" s="33"/>
    </row>
    <row r="102" spans="2:65" s="1" customFormat="1" ht="10.35" customHeight="1" x14ac:dyDescent="0.2">
      <c r="B102" s="33"/>
      <c r="L102" s="33"/>
    </row>
    <row r="103" spans="2:65" s="10" customFormat="1" ht="29.25" customHeight="1" x14ac:dyDescent="0.2">
      <c r="B103" s="112"/>
      <c r="C103" s="113" t="s">
        <v>192</v>
      </c>
      <c r="D103" s="114" t="s">
        <v>58</v>
      </c>
      <c r="E103" s="114" t="s">
        <v>54</v>
      </c>
      <c r="F103" s="114" t="s">
        <v>55</v>
      </c>
      <c r="G103" s="114" t="s">
        <v>193</v>
      </c>
      <c r="H103" s="114" t="s">
        <v>194</v>
      </c>
      <c r="I103" s="114" t="s">
        <v>195</v>
      </c>
      <c r="J103" s="114" t="s">
        <v>180</v>
      </c>
      <c r="K103" s="115" t="s">
        <v>196</v>
      </c>
      <c r="L103" s="112"/>
      <c r="M103" s="57" t="s">
        <v>21</v>
      </c>
      <c r="N103" s="58" t="s">
        <v>43</v>
      </c>
      <c r="O103" s="58" t="s">
        <v>197</v>
      </c>
      <c r="P103" s="58" t="s">
        <v>198</v>
      </c>
      <c r="Q103" s="58" t="s">
        <v>199</v>
      </c>
      <c r="R103" s="58" t="s">
        <v>200</v>
      </c>
      <c r="S103" s="58" t="s">
        <v>201</v>
      </c>
      <c r="T103" s="59" t="s">
        <v>202</v>
      </c>
    </row>
    <row r="104" spans="2:65" s="1" customFormat="1" ht="22.9" customHeight="1" x14ac:dyDescent="0.25">
      <c r="B104" s="33"/>
      <c r="C104" s="62" t="s">
        <v>203</v>
      </c>
      <c r="J104" s="116">
        <f>BK104</f>
        <v>5252386.1099999994</v>
      </c>
      <c r="L104" s="33"/>
      <c r="M104" s="60"/>
      <c r="N104" s="51"/>
      <c r="O104" s="51"/>
      <c r="P104" s="117">
        <f>P105+P238</f>
        <v>0</v>
      </c>
      <c r="Q104" s="51"/>
      <c r="R104" s="117">
        <f>R105+R238</f>
        <v>251.41712253000003</v>
      </c>
      <c r="S104" s="51"/>
      <c r="T104" s="118">
        <f>T105+T238</f>
        <v>3.2432999999999996</v>
      </c>
      <c r="AT104" s="18" t="s">
        <v>72</v>
      </c>
      <c r="AU104" s="18" t="s">
        <v>181</v>
      </c>
      <c r="BK104" s="119">
        <f>BK105+BK238</f>
        <v>5252386.1099999994</v>
      </c>
    </row>
    <row r="105" spans="2:65" s="11" customFormat="1" ht="25.9" customHeight="1" x14ac:dyDescent="0.2">
      <c r="B105" s="120"/>
      <c r="D105" s="121" t="s">
        <v>72</v>
      </c>
      <c r="E105" s="122" t="s">
        <v>204</v>
      </c>
      <c r="F105" s="122" t="s">
        <v>205</v>
      </c>
      <c r="I105" s="123"/>
      <c r="J105" s="124">
        <f>BK105</f>
        <v>4584484.8199999994</v>
      </c>
      <c r="L105" s="120"/>
      <c r="M105" s="125"/>
      <c r="P105" s="126">
        <f>P106+P179+P187+P225+P235</f>
        <v>0</v>
      </c>
      <c r="R105" s="126">
        <f>R106+R179+R187+R225+R235</f>
        <v>249.02526372000003</v>
      </c>
      <c r="T105" s="127">
        <f>T106+T179+T187+T225+T235</f>
        <v>3.2432999999999996</v>
      </c>
      <c r="AR105" s="121" t="s">
        <v>80</v>
      </c>
      <c r="AT105" s="128" t="s">
        <v>72</v>
      </c>
      <c r="AU105" s="128" t="s">
        <v>73</v>
      </c>
      <c r="AY105" s="121" t="s">
        <v>206</v>
      </c>
      <c r="BK105" s="129">
        <f>BK106+BK179+BK187+BK225+BK235</f>
        <v>4584484.8199999994</v>
      </c>
    </row>
    <row r="106" spans="2:65" s="11" customFormat="1" ht="22.9" customHeight="1" x14ac:dyDescent="0.2">
      <c r="B106" s="120"/>
      <c r="D106" s="121" t="s">
        <v>72</v>
      </c>
      <c r="E106" s="130" t="s">
        <v>82</v>
      </c>
      <c r="F106" s="130" t="s">
        <v>207</v>
      </c>
      <c r="I106" s="123"/>
      <c r="J106" s="131">
        <f>BK106</f>
        <v>578921.92000000004</v>
      </c>
      <c r="L106" s="120"/>
      <c r="M106" s="125"/>
      <c r="P106" s="126">
        <f>P107+SUM(P108:P155)</f>
        <v>0</v>
      </c>
      <c r="R106" s="126">
        <f>R107+SUM(R108:R155)</f>
        <v>198.35004083000001</v>
      </c>
      <c r="T106" s="127">
        <f>T107+SUM(T108:T155)</f>
        <v>3.2432999999999996</v>
      </c>
      <c r="AR106" s="121" t="s">
        <v>80</v>
      </c>
      <c r="AT106" s="128" t="s">
        <v>72</v>
      </c>
      <c r="AU106" s="128" t="s">
        <v>80</v>
      </c>
      <c r="AY106" s="121" t="s">
        <v>206</v>
      </c>
      <c r="BK106" s="129">
        <f>BK107+SUM(BK108:BK155)</f>
        <v>578921.92000000004</v>
      </c>
    </row>
    <row r="107" spans="2:65" s="1" customFormat="1" ht="16.5" customHeight="1" x14ac:dyDescent="0.2">
      <c r="B107" s="33"/>
      <c r="C107" s="132" t="s">
        <v>80</v>
      </c>
      <c r="D107" s="132" t="s">
        <v>208</v>
      </c>
      <c r="E107" s="133" t="s">
        <v>209</v>
      </c>
      <c r="F107" s="134" t="s">
        <v>210</v>
      </c>
      <c r="G107" s="135" t="s">
        <v>211</v>
      </c>
      <c r="H107" s="136">
        <v>1.1719999999999999</v>
      </c>
      <c r="I107" s="137">
        <v>550</v>
      </c>
      <c r="J107" s="138">
        <f>ROUND(I107*H107,2)</f>
        <v>644.6</v>
      </c>
      <c r="K107" s="134" t="s">
        <v>212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2.16</v>
      </c>
      <c r="R107" s="141">
        <f>Q107*H107</f>
        <v>2.53152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82</v>
      </c>
      <c r="AY107" s="18" t="s">
        <v>206</v>
      </c>
      <c r="BE107" s="144">
        <f>IF(N107="základní",J107,0)</f>
        <v>644.6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644.6</v>
      </c>
      <c r="BL107" s="18" t="s">
        <v>213</v>
      </c>
      <c r="BM107" s="143" t="s">
        <v>479</v>
      </c>
    </row>
    <row r="108" spans="2:65" s="1" customFormat="1" x14ac:dyDescent="0.2">
      <c r="B108" s="33"/>
      <c r="D108" s="145" t="s">
        <v>215</v>
      </c>
      <c r="F108" s="146" t="s">
        <v>216</v>
      </c>
      <c r="I108" s="147"/>
      <c r="L108" s="33"/>
      <c r="M108" s="148"/>
      <c r="T108" s="54"/>
      <c r="AT108" s="18" t="s">
        <v>215</v>
      </c>
      <c r="AU108" s="18" t="s">
        <v>82</v>
      </c>
    </row>
    <row r="109" spans="2:65" s="1" customFormat="1" ht="19.5" x14ac:dyDescent="0.2">
      <c r="B109" s="33"/>
      <c r="D109" s="149" t="s">
        <v>217</v>
      </c>
      <c r="F109" s="150" t="s">
        <v>218</v>
      </c>
      <c r="I109" s="147"/>
      <c r="L109" s="33"/>
      <c r="M109" s="148"/>
      <c r="T109" s="54"/>
      <c r="AT109" s="18" t="s">
        <v>217</v>
      </c>
      <c r="AU109" s="18" t="s">
        <v>82</v>
      </c>
    </row>
    <row r="110" spans="2:65" s="12" customFormat="1" x14ac:dyDescent="0.2">
      <c r="B110" s="151"/>
      <c r="D110" s="149" t="s">
        <v>219</v>
      </c>
      <c r="E110" s="152" t="s">
        <v>21</v>
      </c>
      <c r="F110" s="153" t="s">
        <v>480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82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 x14ac:dyDescent="0.2">
      <c r="B111" s="157"/>
      <c r="D111" s="149" t="s">
        <v>219</v>
      </c>
      <c r="E111" s="158" t="s">
        <v>21</v>
      </c>
      <c r="F111" s="159" t="s">
        <v>481</v>
      </c>
      <c r="H111" s="160">
        <v>0.66</v>
      </c>
      <c r="I111" s="161"/>
      <c r="L111" s="157"/>
      <c r="M111" s="162"/>
      <c r="T111" s="163"/>
      <c r="AT111" s="158" t="s">
        <v>219</v>
      </c>
      <c r="AU111" s="158" t="s">
        <v>82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2" customFormat="1" x14ac:dyDescent="0.2">
      <c r="B112" s="151"/>
      <c r="D112" s="149" t="s">
        <v>219</v>
      </c>
      <c r="E112" s="152" t="s">
        <v>21</v>
      </c>
      <c r="F112" s="153" t="s">
        <v>482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82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 x14ac:dyDescent="0.2">
      <c r="B113" s="157"/>
      <c r="D113" s="149" t="s">
        <v>219</v>
      </c>
      <c r="E113" s="158" t="s">
        <v>21</v>
      </c>
      <c r="F113" s="159" t="s">
        <v>483</v>
      </c>
      <c r="H113" s="160">
        <v>0.51200000000000001</v>
      </c>
      <c r="I113" s="161"/>
      <c r="L113" s="157"/>
      <c r="M113" s="162"/>
      <c r="T113" s="163"/>
      <c r="AT113" s="158" t="s">
        <v>219</v>
      </c>
      <c r="AU113" s="158" t="s">
        <v>82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 x14ac:dyDescent="0.2">
      <c r="B114" s="164"/>
      <c r="D114" s="149" t="s">
        <v>219</v>
      </c>
      <c r="E114" s="165" t="s">
        <v>21</v>
      </c>
      <c r="F114" s="166" t="s">
        <v>236</v>
      </c>
      <c r="H114" s="167">
        <v>1.1719999999999999</v>
      </c>
      <c r="I114" s="168"/>
      <c r="L114" s="164"/>
      <c r="M114" s="169"/>
      <c r="T114" s="170"/>
      <c r="AT114" s="165" t="s">
        <v>219</v>
      </c>
      <c r="AU114" s="165" t="s">
        <v>82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21.75" customHeight="1" x14ac:dyDescent="0.2">
      <c r="B115" s="33"/>
      <c r="C115" s="132" t="s">
        <v>82</v>
      </c>
      <c r="D115" s="132" t="s">
        <v>208</v>
      </c>
      <c r="E115" s="133" t="s">
        <v>237</v>
      </c>
      <c r="F115" s="134" t="s">
        <v>238</v>
      </c>
      <c r="G115" s="135" t="s">
        <v>211</v>
      </c>
      <c r="H115" s="136">
        <v>1.575</v>
      </c>
      <c r="I115" s="137">
        <v>4770</v>
      </c>
      <c r="J115" s="138">
        <f>ROUND(I115*H115,2)</f>
        <v>7512.75</v>
      </c>
      <c r="K115" s="134" t="s">
        <v>212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2.5018699999999998</v>
      </c>
      <c r="R115" s="141">
        <f>Q115*H115</f>
        <v>3.9404452499999998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82</v>
      </c>
      <c r="AY115" s="18" t="s">
        <v>206</v>
      </c>
      <c r="BE115" s="144">
        <f>IF(N115="základní",J115,0)</f>
        <v>7512.75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7512.75</v>
      </c>
      <c r="BL115" s="18" t="s">
        <v>213</v>
      </c>
      <c r="BM115" s="143" t="s">
        <v>484</v>
      </c>
    </row>
    <row r="116" spans="2:65" s="1" customFormat="1" x14ac:dyDescent="0.2">
      <c r="B116" s="33"/>
      <c r="D116" s="145" t="s">
        <v>215</v>
      </c>
      <c r="F116" s="146" t="s">
        <v>240</v>
      </c>
      <c r="I116" s="147"/>
      <c r="L116" s="33"/>
      <c r="M116" s="148"/>
      <c r="T116" s="54"/>
      <c r="AT116" s="18" t="s">
        <v>215</v>
      </c>
      <c r="AU116" s="18" t="s">
        <v>82</v>
      </c>
    </row>
    <row r="117" spans="2:65" s="1" customFormat="1" ht="19.5" x14ac:dyDescent="0.2">
      <c r="B117" s="33"/>
      <c r="D117" s="149" t="s">
        <v>217</v>
      </c>
      <c r="F117" s="150" t="s">
        <v>485</v>
      </c>
      <c r="I117" s="147"/>
      <c r="L117" s="33"/>
      <c r="M117" s="148"/>
      <c r="T117" s="54"/>
      <c r="AT117" s="18" t="s">
        <v>217</v>
      </c>
      <c r="AU117" s="18" t="s">
        <v>82</v>
      </c>
    </row>
    <row r="118" spans="2:65" s="12" customFormat="1" x14ac:dyDescent="0.2">
      <c r="B118" s="151"/>
      <c r="D118" s="149" t="s">
        <v>219</v>
      </c>
      <c r="E118" s="152" t="s">
        <v>21</v>
      </c>
      <c r="F118" s="153" t="s">
        <v>486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82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 x14ac:dyDescent="0.2">
      <c r="B119" s="157"/>
      <c r="D119" s="149" t="s">
        <v>219</v>
      </c>
      <c r="E119" s="158" t="s">
        <v>21</v>
      </c>
      <c r="F119" s="159" t="s">
        <v>487</v>
      </c>
      <c r="H119" s="160">
        <v>1.575</v>
      </c>
      <c r="I119" s="161"/>
      <c r="L119" s="157"/>
      <c r="M119" s="162"/>
      <c r="T119" s="163"/>
      <c r="AT119" s="158" t="s">
        <v>219</v>
      </c>
      <c r="AU119" s="158" t="s">
        <v>82</v>
      </c>
      <c r="AV119" s="13" t="s">
        <v>82</v>
      </c>
      <c r="AW119" s="13" t="s">
        <v>34</v>
      </c>
      <c r="AX119" s="13" t="s">
        <v>80</v>
      </c>
      <c r="AY119" s="158" t="s">
        <v>206</v>
      </c>
    </row>
    <row r="120" spans="2:65" s="1" customFormat="1" ht="21.75" customHeight="1" x14ac:dyDescent="0.2">
      <c r="B120" s="33"/>
      <c r="C120" s="132" t="s">
        <v>244</v>
      </c>
      <c r="D120" s="132" t="s">
        <v>208</v>
      </c>
      <c r="E120" s="133" t="s">
        <v>488</v>
      </c>
      <c r="F120" s="134" t="s">
        <v>489</v>
      </c>
      <c r="G120" s="135" t="s">
        <v>211</v>
      </c>
      <c r="H120" s="136">
        <v>1.575</v>
      </c>
      <c r="I120" s="137">
        <v>319</v>
      </c>
      <c r="J120" s="138">
        <f>ROUND(I120*H120,2)</f>
        <v>502.43</v>
      </c>
      <c r="K120" s="134" t="s">
        <v>212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213</v>
      </c>
      <c r="AT120" s="143" t="s">
        <v>208</v>
      </c>
      <c r="AU120" s="143" t="s">
        <v>82</v>
      </c>
      <c r="AY120" s="18" t="s">
        <v>206</v>
      </c>
      <c r="BE120" s="144">
        <f>IF(N120="základní",J120,0)</f>
        <v>502.43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502.43</v>
      </c>
      <c r="BL120" s="18" t="s">
        <v>213</v>
      </c>
      <c r="BM120" s="143" t="s">
        <v>490</v>
      </c>
    </row>
    <row r="121" spans="2:65" s="1" customFormat="1" x14ac:dyDescent="0.2">
      <c r="B121" s="33"/>
      <c r="D121" s="145" t="s">
        <v>215</v>
      </c>
      <c r="F121" s="146" t="s">
        <v>491</v>
      </c>
      <c r="I121" s="147"/>
      <c r="L121" s="33"/>
      <c r="M121" s="148"/>
      <c r="T121" s="54"/>
      <c r="AT121" s="18" t="s">
        <v>215</v>
      </c>
      <c r="AU121" s="18" t="s">
        <v>82</v>
      </c>
    </row>
    <row r="122" spans="2:65" s="1" customFormat="1" ht="16.5" customHeight="1" x14ac:dyDescent="0.2">
      <c r="B122" s="33"/>
      <c r="C122" s="132" t="s">
        <v>213</v>
      </c>
      <c r="D122" s="132" t="s">
        <v>208</v>
      </c>
      <c r="E122" s="133" t="s">
        <v>245</v>
      </c>
      <c r="F122" s="134" t="s">
        <v>246</v>
      </c>
      <c r="G122" s="135" t="s">
        <v>247</v>
      </c>
      <c r="H122" s="136">
        <v>2.13</v>
      </c>
      <c r="I122" s="137">
        <v>657</v>
      </c>
      <c r="J122" s="138">
        <f>ROUND(I122*H122,2)</f>
        <v>1399.41</v>
      </c>
      <c r="K122" s="134" t="s">
        <v>212</v>
      </c>
      <c r="L122" s="33"/>
      <c r="M122" s="139" t="s">
        <v>21</v>
      </c>
      <c r="N122" s="140" t="s">
        <v>44</v>
      </c>
      <c r="P122" s="141">
        <f>O122*H122</f>
        <v>0</v>
      </c>
      <c r="Q122" s="141">
        <v>2.9399999999999999E-3</v>
      </c>
      <c r="R122" s="141">
        <f>Q122*H122</f>
        <v>6.2621999999999999E-3</v>
      </c>
      <c r="S122" s="141">
        <v>0</v>
      </c>
      <c r="T122" s="142">
        <f>S122*H122</f>
        <v>0</v>
      </c>
      <c r="AR122" s="143" t="s">
        <v>213</v>
      </c>
      <c r="AT122" s="143" t="s">
        <v>208</v>
      </c>
      <c r="AU122" s="143" t="s">
        <v>82</v>
      </c>
      <c r="AY122" s="18" t="s">
        <v>206</v>
      </c>
      <c r="BE122" s="144">
        <f>IF(N122="základní",J122,0)</f>
        <v>1399.41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80</v>
      </c>
      <c r="BK122" s="144">
        <f>ROUND(I122*H122,2)</f>
        <v>1399.41</v>
      </c>
      <c r="BL122" s="18" t="s">
        <v>213</v>
      </c>
      <c r="BM122" s="143" t="s">
        <v>492</v>
      </c>
    </row>
    <row r="123" spans="2:65" s="1" customFormat="1" x14ac:dyDescent="0.2">
      <c r="B123" s="33"/>
      <c r="D123" s="145" t="s">
        <v>215</v>
      </c>
      <c r="F123" s="146" t="s">
        <v>249</v>
      </c>
      <c r="I123" s="147"/>
      <c r="L123" s="33"/>
      <c r="M123" s="148"/>
      <c r="T123" s="54"/>
      <c r="AT123" s="18" t="s">
        <v>215</v>
      </c>
      <c r="AU123" s="18" t="s">
        <v>82</v>
      </c>
    </row>
    <row r="124" spans="2:65" s="13" customFormat="1" x14ac:dyDescent="0.2">
      <c r="B124" s="157"/>
      <c r="D124" s="149" t="s">
        <v>219</v>
      </c>
      <c r="E124" s="158" t="s">
        <v>21</v>
      </c>
      <c r="F124" s="159" t="s">
        <v>493</v>
      </c>
      <c r="H124" s="160">
        <v>2.13</v>
      </c>
      <c r="I124" s="161"/>
      <c r="L124" s="157"/>
      <c r="M124" s="162"/>
      <c r="T124" s="163"/>
      <c r="AT124" s="158" t="s">
        <v>219</v>
      </c>
      <c r="AU124" s="158" t="s">
        <v>82</v>
      </c>
      <c r="AV124" s="13" t="s">
        <v>82</v>
      </c>
      <c r="AW124" s="13" t="s">
        <v>34</v>
      </c>
      <c r="AX124" s="13" t="s">
        <v>80</v>
      </c>
      <c r="AY124" s="158" t="s">
        <v>206</v>
      </c>
    </row>
    <row r="125" spans="2:65" s="1" customFormat="1" ht="16.5" customHeight="1" x14ac:dyDescent="0.2">
      <c r="B125" s="33"/>
      <c r="C125" s="132" t="s">
        <v>257</v>
      </c>
      <c r="D125" s="132" t="s">
        <v>208</v>
      </c>
      <c r="E125" s="133" t="s">
        <v>251</v>
      </c>
      <c r="F125" s="134" t="s">
        <v>252</v>
      </c>
      <c r="G125" s="135" t="s">
        <v>247</v>
      </c>
      <c r="H125" s="136">
        <v>2.13</v>
      </c>
      <c r="I125" s="137">
        <v>137</v>
      </c>
      <c r="J125" s="138">
        <f>ROUND(I125*H125,2)</f>
        <v>291.81</v>
      </c>
      <c r="K125" s="134" t="s">
        <v>212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82</v>
      </c>
      <c r="AY125" s="18" t="s">
        <v>206</v>
      </c>
      <c r="BE125" s="144">
        <f>IF(N125="základní",J125,0)</f>
        <v>291.81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291.81</v>
      </c>
      <c r="BL125" s="18" t="s">
        <v>213</v>
      </c>
      <c r="BM125" s="143" t="s">
        <v>494</v>
      </c>
    </row>
    <row r="126" spans="2:65" s="1" customFormat="1" x14ac:dyDescent="0.2">
      <c r="B126" s="33"/>
      <c r="D126" s="145" t="s">
        <v>215</v>
      </c>
      <c r="F126" s="146" t="s">
        <v>254</v>
      </c>
      <c r="I126" s="147"/>
      <c r="L126" s="33"/>
      <c r="M126" s="148"/>
      <c r="T126" s="54"/>
      <c r="AT126" s="18" t="s">
        <v>215</v>
      </c>
      <c r="AU126" s="18" t="s">
        <v>82</v>
      </c>
    </row>
    <row r="127" spans="2:65" s="1" customFormat="1" ht="16.5" customHeight="1" x14ac:dyDescent="0.2">
      <c r="B127" s="33"/>
      <c r="C127" s="132" t="s">
        <v>268</v>
      </c>
      <c r="D127" s="132" t="s">
        <v>208</v>
      </c>
      <c r="E127" s="133" t="s">
        <v>495</v>
      </c>
      <c r="F127" s="134" t="s">
        <v>496</v>
      </c>
      <c r="G127" s="135" t="s">
        <v>327</v>
      </c>
      <c r="H127" s="136">
        <v>0.1</v>
      </c>
      <c r="I127" s="137">
        <v>55200</v>
      </c>
      <c r="J127" s="138">
        <f>ROUND(I127*H127,2)</f>
        <v>5520</v>
      </c>
      <c r="K127" s="134" t="s">
        <v>212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1.0606199999999999</v>
      </c>
      <c r="R127" s="141">
        <f>Q127*H127</f>
        <v>0.10606199999999999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82</v>
      </c>
      <c r="AY127" s="18" t="s">
        <v>206</v>
      </c>
      <c r="BE127" s="144">
        <f>IF(N127="základní",J127,0)</f>
        <v>5520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5520</v>
      </c>
      <c r="BL127" s="18" t="s">
        <v>213</v>
      </c>
      <c r="BM127" s="143" t="s">
        <v>497</v>
      </c>
    </row>
    <row r="128" spans="2:65" s="1" customFormat="1" x14ac:dyDescent="0.2">
      <c r="B128" s="33"/>
      <c r="D128" s="145" t="s">
        <v>215</v>
      </c>
      <c r="F128" s="146" t="s">
        <v>498</v>
      </c>
      <c r="I128" s="147"/>
      <c r="L128" s="33"/>
      <c r="M128" s="148"/>
      <c r="T128" s="54"/>
      <c r="AT128" s="18" t="s">
        <v>215</v>
      </c>
      <c r="AU128" s="18" t="s">
        <v>82</v>
      </c>
    </row>
    <row r="129" spans="2:65" s="12" customFormat="1" x14ac:dyDescent="0.2">
      <c r="B129" s="151"/>
      <c r="D129" s="149" t="s">
        <v>219</v>
      </c>
      <c r="E129" s="152" t="s">
        <v>21</v>
      </c>
      <c r="F129" s="153" t="s">
        <v>499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82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65" s="13" customFormat="1" x14ac:dyDescent="0.2">
      <c r="B130" s="157"/>
      <c r="D130" s="149" t="s">
        <v>219</v>
      </c>
      <c r="E130" s="158" t="s">
        <v>21</v>
      </c>
      <c r="F130" s="159" t="s">
        <v>500</v>
      </c>
      <c r="H130" s="160">
        <v>0.1</v>
      </c>
      <c r="I130" s="161"/>
      <c r="L130" s="157"/>
      <c r="M130" s="162"/>
      <c r="T130" s="163"/>
      <c r="AT130" s="158" t="s">
        <v>219</v>
      </c>
      <c r="AU130" s="158" t="s">
        <v>82</v>
      </c>
      <c r="AV130" s="13" t="s">
        <v>82</v>
      </c>
      <c r="AW130" s="13" t="s">
        <v>34</v>
      </c>
      <c r="AX130" s="13" t="s">
        <v>80</v>
      </c>
      <c r="AY130" s="158" t="s">
        <v>206</v>
      </c>
    </row>
    <row r="131" spans="2:65" s="1" customFormat="1" ht="16.5" customHeight="1" x14ac:dyDescent="0.2">
      <c r="B131" s="33"/>
      <c r="C131" s="132" t="s">
        <v>275</v>
      </c>
      <c r="D131" s="132" t="s">
        <v>208</v>
      </c>
      <c r="E131" s="133" t="s">
        <v>501</v>
      </c>
      <c r="F131" s="134" t="s">
        <v>502</v>
      </c>
      <c r="G131" s="135" t="s">
        <v>327</v>
      </c>
      <c r="H131" s="136">
        <v>0.42499999999999999</v>
      </c>
      <c r="I131" s="137">
        <v>37400</v>
      </c>
      <c r="J131" s="138">
        <f>ROUND(I131*H131,2)</f>
        <v>15895</v>
      </c>
      <c r="K131" s="134" t="s">
        <v>212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1.06277</v>
      </c>
      <c r="R131" s="141">
        <f>Q131*H131</f>
        <v>0.45167724999999997</v>
      </c>
      <c r="S131" s="141">
        <v>0</v>
      </c>
      <c r="T131" s="142">
        <f>S131*H131</f>
        <v>0</v>
      </c>
      <c r="AR131" s="143" t="s">
        <v>213</v>
      </c>
      <c r="AT131" s="143" t="s">
        <v>208</v>
      </c>
      <c r="AU131" s="143" t="s">
        <v>82</v>
      </c>
      <c r="AY131" s="18" t="s">
        <v>206</v>
      </c>
      <c r="BE131" s="144">
        <f>IF(N131="základní",J131,0)</f>
        <v>15895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15895</v>
      </c>
      <c r="BL131" s="18" t="s">
        <v>213</v>
      </c>
      <c r="BM131" s="143" t="s">
        <v>503</v>
      </c>
    </row>
    <row r="132" spans="2:65" s="1" customFormat="1" x14ac:dyDescent="0.2">
      <c r="B132" s="33"/>
      <c r="D132" s="145" t="s">
        <v>215</v>
      </c>
      <c r="F132" s="146" t="s">
        <v>504</v>
      </c>
      <c r="I132" s="147"/>
      <c r="L132" s="33"/>
      <c r="M132" s="148"/>
      <c r="T132" s="54"/>
      <c r="AT132" s="18" t="s">
        <v>215</v>
      </c>
      <c r="AU132" s="18" t="s">
        <v>82</v>
      </c>
    </row>
    <row r="133" spans="2:65" s="12" customFormat="1" x14ac:dyDescent="0.2">
      <c r="B133" s="151"/>
      <c r="D133" s="149" t="s">
        <v>219</v>
      </c>
      <c r="E133" s="152" t="s">
        <v>21</v>
      </c>
      <c r="F133" s="153" t="s">
        <v>499</v>
      </c>
      <c r="H133" s="152" t="s">
        <v>21</v>
      </c>
      <c r="I133" s="154"/>
      <c r="L133" s="151"/>
      <c r="M133" s="155"/>
      <c r="T133" s="156"/>
      <c r="AT133" s="152" t="s">
        <v>219</v>
      </c>
      <c r="AU133" s="152" t="s">
        <v>82</v>
      </c>
      <c r="AV133" s="12" t="s">
        <v>80</v>
      </c>
      <c r="AW133" s="12" t="s">
        <v>34</v>
      </c>
      <c r="AX133" s="12" t="s">
        <v>73</v>
      </c>
      <c r="AY133" s="152" t="s">
        <v>206</v>
      </c>
    </row>
    <row r="134" spans="2:65" s="13" customFormat="1" x14ac:dyDescent="0.2">
      <c r="B134" s="157"/>
      <c r="D134" s="149" t="s">
        <v>219</v>
      </c>
      <c r="E134" s="158" t="s">
        <v>21</v>
      </c>
      <c r="F134" s="159" t="s">
        <v>505</v>
      </c>
      <c r="H134" s="160">
        <v>0.42499999999999999</v>
      </c>
      <c r="I134" s="161"/>
      <c r="L134" s="157"/>
      <c r="M134" s="162"/>
      <c r="T134" s="163"/>
      <c r="AT134" s="158" t="s">
        <v>219</v>
      </c>
      <c r="AU134" s="158" t="s">
        <v>82</v>
      </c>
      <c r="AV134" s="13" t="s">
        <v>82</v>
      </c>
      <c r="AW134" s="13" t="s">
        <v>34</v>
      </c>
      <c r="AX134" s="13" t="s">
        <v>80</v>
      </c>
      <c r="AY134" s="158" t="s">
        <v>206</v>
      </c>
    </row>
    <row r="135" spans="2:65" s="1" customFormat="1" ht="21.75" customHeight="1" x14ac:dyDescent="0.2">
      <c r="B135" s="33"/>
      <c r="C135" s="132" t="s">
        <v>289</v>
      </c>
      <c r="D135" s="132" t="s">
        <v>208</v>
      </c>
      <c r="E135" s="133" t="s">
        <v>269</v>
      </c>
      <c r="F135" s="134" t="s">
        <v>270</v>
      </c>
      <c r="G135" s="135" t="s">
        <v>211</v>
      </c>
      <c r="H135" s="136">
        <v>4.05</v>
      </c>
      <c r="I135" s="137">
        <v>4730</v>
      </c>
      <c r="J135" s="138">
        <f>ROUND(I135*H135,2)</f>
        <v>19156.5</v>
      </c>
      <c r="K135" s="134" t="s">
        <v>212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2.5018699999999998</v>
      </c>
      <c r="R135" s="141">
        <f>Q135*H135</f>
        <v>10.132573499999999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82</v>
      </c>
      <c r="AY135" s="18" t="s">
        <v>206</v>
      </c>
      <c r="BE135" s="144">
        <f>IF(N135="základní",J135,0)</f>
        <v>19156.5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19156.5</v>
      </c>
      <c r="BL135" s="18" t="s">
        <v>213</v>
      </c>
      <c r="BM135" s="143" t="s">
        <v>506</v>
      </c>
    </row>
    <row r="136" spans="2:65" s="1" customFormat="1" x14ac:dyDescent="0.2">
      <c r="B136" s="33"/>
      <c r="D136" s="145" t="s">
        <v>215</v>
      </c>
      <c r="F136" s="146" t="s">
        <v>272</v>
      </c>
      <c r="I136" s="147"/>
      <c r="L136" s="33"/>
      <c r="M136" s="148"/>
      <c r="T136" s="54"/>
      <c r="AT136" s="18" t="s">
        <v>215</v>
      </c>
      <c r="AU136" s="18" t="s">
        <v>82</v>
      </c>
    </row>
    <row r="137" spans="2:65" s="1" customFormat="1" ht="19.5" x14ac:dyDescent="0.2">
      <c r="B137" s="33"/>
      <c r="D137" s="149" t="s">
        <v>217</v>
      </c>
      <c r="F137" s="150" t="s">
        <v>485</v>
      </c>
      <c r="I137" s="147"/>
      <c r="L137" s="33"/>
      <c r="M137" s="148"/>
      <c r="T137" s="54"/>
      <c r="AT137" s="18" t="s">
        <v>217</v>
      </c>
      <c r="AU137" s="18" t="s">
        <v>82</v>
      </c>
    </row>
    <row r="138" spans="2:65" s="12" customFormat="1" x14ac:dyDescent="0.2">
      <c r="B138" s="151"/>
      <c r="D138" s="149" t="s">
        <v>219</v>
      </c>
      <c r="E138" s="152" t="s">
        <v>21</v>
      </c>
      <c r="F138" s="153" t="s">
        <v>507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82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 x14ac:dyDescent="0.2">
      <c r="B139" s="157"/>
      <c r="D139" s="149" t="s">
        <v>219</v>
      </c>
      <c r="E139" s="158" t="s">
        <v>21</v>
      </c>
      <c r="F139" s="159" t="s">
        <v>508</v>
      </c>
      <c r="H139" s="160">
        <v>3.12</v>
      </c>
      <c r="I139" s="161"/>
      <c r="L139" s="157"/>
      <c r="M139" s="162"/>
      <c r="T139" s="163"/>
      <c r="AT139" s="158" t="s">
        <v>219</v>
      </c>
      <c r="AU139" s="158" t="s">
        <v>82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2" customFormat="1" x14ac:dyDescent="0.2">
      <c r="B140" s="151"/>
      <c r="D140" s="149" t="s">
        <v>219</v>
      </c>
      <c r="E140" s="152" t="s">
        <v>21</v>
      </c>
      <c r="F140" s="153" t="s">
        <v>482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82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 x14ac:dyDescent="0.2">
      <c r="B141" s="157"/>
      <c r="D141" s="149" t="s">
        <v>219</v>
      </c>
      <c r="E141" s="158" t="s">
        <v>21</v>
      </c>
      <c r="F141" s="159" t="s">
        <v>509</v>
      </c>
      <c r="H141" s="160">
        <v>0.93</v>
      </c>
      <c r="I141" s="161"/>
      <c r="L141" s="157"/>
      <c r="M141" s="162"/>
      <c r="T141" s="163"/>
      <c r="AT141" s="158" t="s">
        <v>219</v>
      </c>
      <c r="AU141" s="158" t="s">
        <v>82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4" customFormat="1" x14ac:dyDescent="0.2">
      <c r="B142" s="164"/>
      <c r="D142" s="149" t="s">
        <v>219</v>
      </c>
      <c r="E142" s="165" t="s">
        <v>21</v>
      </c>
      <c r="F142" s="166" t="s">
        <v>236</v>
      </c>
      <c r="H142" s="167">
        <v>4.05</v>
      </c>
      <c r="I142" s="168"/>
      <c r="L142" s="164"/>
      <c r="M142" s="169"/>
      <c r="T142" s="170"/>
      <c r="AT142" s="165" t="s">
        <v>219</v>
      </c>
      <c r="AU142" s="165" t="s">
        <v>82</v>
      </c>
      <c r="AV142" s="14" t="s">
        <v>213</v>
      </c>
      <c r="AW142" s="14" t="s">
        <v>34</v>
      </c>
      <c r="AX142" s="14" t="s">
        <v>80</v>
      </c>
      <c r="AY142" s="165" t="s">
        <v>206</v>
      </c>
    </row>
    <row r="143" spans="2:65" s="1" customFormat="1" ht="16.5" customHeight="1" x14ac:dyDescent="0.2">
      <c r="B143" s="33"/>
      <c r="C143" s="132" t="s">
        <v>295</v>
      </c>
      <c r="D143" s="132" t="s">
        <v>208</v>
      </c>
      <c r="E143" s="133" t="s">
        <v>276</v>
      </c>
      <c r="F143" s="134" t="s">
        <v>277</v>
      </c>
      <c r="G143" s="135" t="s">
        <v>247</v>
      </c>
      <c r="H143" s="136">
        <v>28.2</v>
      </c>
      <c r="I143" s="137">
        <v>401</v>
      </c>
      <c r="J143" s="138">
        <f>ROUND(I143*H143,2)</f>
        <v>11308.2</v>
      </c>
      <c r="K143" s="134" t="s">
        <v>212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2.6900000000000001E-3</v>
      </c>
      <c r="R143" s="141">
        <f>Q143*H143</f>
        <v>7.5857999999999995E-2</v>
      </c>
      <c r="S143" s="141">
        <v>0</v>
      </c>
      <c r="T143" s="142">
        <f>S143*H143</f>
        <v>0</v>
      </c>
      <c r="AR143" s="143" t="s">
        <v>213</v>
      </c>
      <c r="AT143" s="143" t="s">
        <v>208</v>
      </c>
      <c r="AU143" s="143" t="s">
        <v>82</v>
      </c>
      <c r="AY143" s="18" t="s">
        <v>206</v>
      </c>
      <c r="BE143" s="144">
        <f>IF(N143="základní",J143,0)</f>
        <v>11308.2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11308.2</v>
      </c>
      <c r="BL143" s="18" t="s">
        <v>213</v>
      </c>
      <c r="BM143" s="143" t="s">
        <v>510</v>
      </c>
    </row>
    <row r="144" spans="2:65" s="1" customFormat="1" x14ac:dyDescent="0.2">
      <c r="B144" s="33"/>
      <c r="D144" s="145" t="s">
        <v>215</v>
      </c>
      <c r="F144" s="146" t="s">
        <v>279</v>
      </c>
      <c r="I144" s="147"/>
      <c r="L144" s="33"/>
      <c r="M144" s="148"/>
      <c r="T144" s="54"/>
      <c r="AT144" s="18" t="s">
        <v>215</v>
      </c>
      <c r="AU144" s="18" t="s">
        <v>82</v>
      </c>
    </row>
    <row r="145" spans="2:65" s="12" customFormat="1" x14ac:dyDescent="0.2">
      <c r="B145" s="151"/>
      <c r="D145" s="149" t="s">
        <v>219</v>
      </c>
      <c r="E145" s="152" t="s">
        <v>21</v>
      </c>
      <c r="F145" s="153" t="s">
        <v>511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82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 x14ac:dyDescent="0.2">
      <c r="B146" s="157"/>
      <c r="D146" s="149" t="s">
        <v>219</v>
      </c>
      <c r="E146" s="158" t="s">
        <v>21</v>
      </c>
      <c r="F146" s="159" t="s">
        <v>512</v>
      </c>
      <c r="H146" s="160">
        <v>20.8</v>
      </c>
      <c r="I146" s="161"/>
      <c r="L146" s="157"/>
      <c r="M146" s="162"/>
      <c r="T146" s="163"/>
      <c r="AT146" s="158" t="s">
        <v>219</v>
      </c>
      <c r="AU146" s="158" t="s">
        <v>82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3" customFormat="1" x14ac:dyDescent="0.2">
      <c r="B147" s="157"/>
      <c r="D147" s="149" t="s">
        <v>219</v>
      </c>
      <c r="E147" s="158" t="s">
        <v>21</v>
      </c>
      <c r="F147" s="159" t="s">
        <v>513</v>
      </c>
      <c r="H147" s="160">
        <v>7.4</v>
      </c>
      <c r="I147" s="161"/>
      <c r="L147" s="157"/>
      <c r="M147" s="162"/>
      <c r="T147" s="163"/>
      <c r="AT147" s="158" t="s">
        <v>219</v>
      </c>
      <c r="AU147" s="158" t="s">
        <v>82</v>
      </c>
      <c r="AV147" s="13" t="s">
        <v>82</v>
      </c>
      <c r="AW147" s="13" t="s">
        <v>34</v>
      </c>
      <c r="AX147" s="13" t="s">
        <v>73</v>
      </c>
      <c r="AY147" s="158" t="s">
        <v>206</v>
      </c>
    </row>
    <row r="148" spans="2:65" s="14" customFormat="1" x14ac:dyDescent="0.2">
      <c r="B148" s="164"/>
      <c r="D148" s="149" t="s">
        <v>219</v>
      </c>
      <c r="E148" s="165" t="s">
        <v>21</v>
      </c>
      <c r="F148" s="166" t="s">
        <v>236</v>
      </c>
      <c r="H148" s="167">
        <v>28.2</v>
      </c>
      <c r="I148" s="168"/>
      <c r="L148" s="164"/>
      <c r="M148" s="169"/>
      <c r="T148" s="170"/>
      <c r="AT148" s="165" t="s">
        <v>219</v>
      </c>
      <c r="AU148" s="165" t="s">
        <v>82</v>
      </c>
      <c r="AV148" s="14" t="s">
        <v>213</v>
      </c>
      <c r="AW148" s="14" t="s">
        <v>34</v>
      </c>
      <c r="AX148" s="14" t="s">
        <v>80</v>
      </c>
      <c r="AY148" s="165" t="s">
        <v>206</v>
      </c>
    </row>
    <row r="149" spans="2:65" s="1" customFormat="1" ht="16.5" customHeight="1" x14ac:dyDescent="0.2">
      <c r="B149" s="33"/>
      <c r="C149" s="132" t="s">
        <v>304</v>
      </c>
      <c r="D149" s="132" t="s">
        <v>208</v>
      </c>
      <c r="E149" s="133" t="s">
        <v>290</v>
      </c>
      <c r="F149" s="134" t="s">
        <v>291</v>
      </c>
      <c r="G149" s="135" t="s">
        <v>247</v>
      </c>
      <c r="H149" s="136">
        <v>28.2</v>
      </c>
      <c r="I149" s="137">
        <v>77.5</v>
      </c>
      <c r="J149" s="138">
        <f>ROUND(I149*H149,2)</f>
        <v>2185.5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213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2185.5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2185.5</v>
      </c>
      <c r="BL149" s="18" t="s">
        <v>213</v>
      </c>
      <c r="BM149" s="143" t="s">
        <v>514</v>
      </c>
    </row>
    <row r="150" spans="2:65" s="1" customFormat="1" x14ac:dyDescent="0.2">
      <c r="B150" s="33"/>
      <c r="D150" s="145" t="s">
        <v>215</v>
      </c>
      <c r="F150" s="146" t="s">
        <v>293</v>
      </c>
      <c r="I150" s="147"/>
      <c r="L150" s="33"/>
      <c r="M150" s="148"/>
      <c r="T150" s="54"/>
      <c r="AT150" s="18" t="s">
        <v>215</v>
      </c>
      <c r="AU150" s="18" t="s">
        <v>82</v>
      </c>
    </row>
    <row r="151" spans="2:65" s="1" customFormat="1" ht="16.5" customHeight="1" x14ac:dyDescent="0.2">
      <c r="B151" s="33"/>
      <c r="C151" s="132" t="s">
        <v>313</v>
      </c>
      <c r="D151" s="132" t="s">
        <v>208</v>
      </c>
      <c r="E151" s="133" t="s">
        <v>515</v>
      </c>
      <c r="F151" s="134" t="s">
        <v>516</v>
      </c>
      <c r="G151" s="135" t="s">
        <v>327</v>
      </c>
      <c r="H151" s="136">
        <v>0.46800000000000003</v>
      </c>
      <c r="I151" s="137">
        <v>55200</v>
      </c>
      <c r="J151" s="138">
        <f>ROUND(I151*H151,2)</f>
        <v>25833.599999999999</v>
      </c>
      <c r="K151" s="134" t="s">
        <v>212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1.0606199999999999</v>
      </c>
      <c r="R151" s="141">
        <f>Q151*H151</f>
        <v>0.49637016</v>
      </c>
      <c r="S151" s="141">
        <v>0</v>
      </c>
      <c r="T151" s="142">
        <f>S151*H151</f>
        <v>0</v>
      </c>
      <c r="AR151" s="143" t="s">
        <v>213</v>
      </c>
      <c r="AT151" s="143" t="s">
        <v>208</v>
      </c>
      <c r="AU151" s="143" t="s">
        <v>82</v>
      </c>
      <c r="AY151" s="18" t="s">
        <v>206</v>
      </c>
      <c r="BE151" s="144">
        <f>IF(N151="základní",J151,0)</f>
        <v>25833.599999999999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25833.599999999999</v>
      </c>
      <c r="BL151" s="18" t="s">
        <v>213</v>
      </c>
      <c r="BM151" s="143" t="s">
        <v>517</v>
      </c>
    </row>
    <row r="152" spans="2:65" s="1" customFormat="1" x14ac:dyDescent="0.2">
      <c r="B152" s="33"/>
      <c r="D152" s="145" t="s">
        <v>215</v>
      </c>
      <c r="F152" s="146" t="s">
        <v>518</v>
      </c>
      <c r="I152" s="147"/>
      <c r="L152" s="33"/>
      <c r="M152" s="148"/>
      <c r="T152" s="54"/>
      <c r="AT152" s="18" t="s">
        <v>215</v>
      </c>
      <c r="AU152" s="18" t="s">
        <v>82</v>
      </c>
    </row>
    <row r="153" spans="2:65" s="12" customFormat="1" x14ac:dyDescent="0.2">
      <c r="B153" s="151"/>
      <c r="D153" s="149" t="s">
        <v>219</v>
      </c>
      <c r="E153" s="152" t="s">
        <v>21</v>
      </c>
      <c r="F153" s="153" t="s">
        <v>519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82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 x14ac:dyDescent="0.2">
      <c r="B154" s="157"/>
      <c r="D154" s="149" t="s">
        <v>219</v>
      </c>
      <c r="E154" s="158" t="s">
        <v>21</v>
      </c>
      <c r="F154" s="159" t="s">
        <v>520</v>
      </c>
      <c r="H154" s="160">
        <v>0.46800000000000003</v>
      </c>
      <c r="I154" s="161"/>
      <c r="L154" s="157"/>
      <c r="M154" s="162"/>
      <c r="T154" s="163"/>
      <c r="AT154" s="158" t="s">
        <v>219</v>
      </c>
      <c r="AU154" s="158" t="s">
        <v>82</v>
      </c>
      <c r="AV154" s="13" t="s">
        <v>82</v>
      </c>
      <c r="AW154" s="13" t="s">
        <v>34</v>
      </c>
      <c r="AX154" s="13" t="s">
        <v>80</v>
      </c>
      <c r="AY154" s="158" t="s">
        <v>206</v>
      </c>
    </row>
    <row r="155" spans="2:65" s="11" customFormat="1" ht="20.85" customHeight="1" x14ac:dyDescent="0.2">
      <c r="B155" s="120"/>
      <c r="D155" s="121" t="s">
        <v>72</v>
      </c>
      <c r="E155" s="130" t="s">
        <v>409</v>
      </c>
      <c r="F155" s="130" t="s">
        <v>521</v>
      </c>
      <c r="I155" s="123"/>
      <c r="J155" s="131">
        <f>BK155</f>
        <v>488672.12</v>
      </c>
      <c r="L155" s="120"/>
      <c r="M155" s="125"/>
      <c r="P155" s="126">
        <f>SUM(P156:P178)</f>
        <v>0</v>
      </c>
      <c r="R155" s="126">
        <f>SUM(R156:R178)</f>
        <v>180.60927247000001</v>
      </c>
      <c r="T155" s="127">
        <f>SUM(T156:T178)</f>
        <v>3.2432999999999996</v>
      </c>
      <c r="AR155" s="121" t="s">
        <v>80</v>
      </c>
      <c r="AT155" s="128" t="s">
        <v>72</v>
      </c>
      <c r="AU155" s="128" t="s">
        <v>82</v>
      </c>
      <c r="AY155" s="121" t="s">
        <v>206</v>
      </c>
      <c r="BK155" s="129">
        <f>SUM(BK156:BK178)</f>
        <v>488672.12</v>
      </c>
    </row>
    <row r="156" spans="2:65" s="1" customFormat="1" ht="24.2" customHeight="1" x14ac:dyDescent="0.2">
      <c r="B156" s="33"/>
      <c r="C156" s="132" t="s">
        <v>522</v>
      </c>
      <c r="D156" s="132" t="s">
        <v>208</v>
      </c>
      <c r="E156" s="133" t="s">
        <v>523</v>
      </c>
      <c r="F156" s="134" t="s">
        <v>524</v>
      </c>
      <c r="G156" s="135" t="s">
        <v>375</v>
      </c>
      <c r="H156" s="136">
        <v>114</v>
      </c>
      <c r="I156" s="137">
        <v>1650</v>
      </c>
      <c r="J156" s="138">
        <f>ROUND(I156*H156,2)</f>
        <v>188100</v>
      </c>
      <c r="K156" s="134" t="s">
        <v>525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3.0000000000000001E-5</v>
      </c>
      <c r="R156" s="141">
        <f>Q156*H156</f>
        <v>3.4200000000000003E-3</v>
      </c>
      <c r="S156" s="141">
        <v>0</v>
      </c>
      <c r="T156" s="142">
        <f>S156*H156</f>
        <v>0</v>
      </c>
      <c r="AR156" s="143" t="s">
        <v>213</v>
      </c>
      <c r="AT156" s="143" t="s">
        <v>208</v>
      </c>
      <c r="AU156" s="143" t="s">
        <v>244</v>
      </c>
      <c r="AY156" s="18" t="s">
        <v>206</v>
      </c>
      <c r="BE156" s="144">
        <f>IF(N156="základní",J156,0)</f>
        <v>188100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188100</v>
      </c>
      <c r="BL156" s="18" t="s">
        <v>213</v>
      </c>
      <c r="BM156" s="143" t="s">
        <v>526</v>
      </c>
    </row>
    <row r="157" spans="2:65" s="1" customFormat="1" x14ac:dyDescent="0.2">
      <c r="B157" s="33"/>
      <c r="D157" s="145" t="s">
        <v>215</v>
      </c>
      <c r="F157" s="146" t="s">
        <v>527</v>
      </c>
      <c r="I157" s="147"/>
      <c r="L157" s="33"/>
      <c r="M157" s="148"/>
      <c r="T157" s="54"/>
      <c r="AT157" s="18" t="s">
        <v>215</v>
      </c>
      <c r="AU157" s="18" t="s">
        <v>244</v>
      </c>
    </row>
    <row r="158" spans="2:65" s="12" customFormat="1" x14ac:dyDescent="0.2">
      <c r="B158" s="151"/>
      <c r="D158" s="149" t="s">
        <v>219</v>
      </c>
      <c r="E158" s="152" t="s">
        <v>21</v>
      </c>
      <c r="F158" s="153" t="s">
        <v>528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244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 x14ac:dyDescent="0.2">
      <c r="B159" s="157"/>
      <c r="D159" s="149" t="s">
        <v>219</v>
      </c>
      <c r="E159" s="158" t="s">
        <v>21</v>
      </c>
      <c r="F159" s="159" t="s">
        <v>529</v>
      </c>
      <c r="H159" s="160">
        <v>114</v>
      </c>
      <c r="I159" s="161"/>
      <c r="L159" s="157"/>
      <c r="M159" s="162"/>
      <c r="T159" s="163"/>
      <c r="AT159" s="158" t="s">
        <v>219</v>
      </c>
      <c r="AU159" s="158" t="s">
        <v>244</v>
      </c>
      <c r="AV159" s="13" t="s">
        <v>82</v>
      </c>
      <c r="AW159" s="13" t="s">
        <v>34</v>
      </c>
      <c r="AX159" s="13" t="s">
        <v>80</v>
      </c>
      <c r="AY159" s="158" t="s">
        <v>206</v>
      </c>
    </row>
    <row r="160" spans="2:65" s="1" customFormat="1" ht="24.2" customHeight="1" x14ac:dyDescent="0.2">
      <c r="B160" s="33"/>
      <c r="C160" s="132" t="s">
        <v>530</v>
      </c>
      <c r="D160" s="132" t="s">
        <v>208</v>
      </c>
      <c r="E160" s="133" t="s">
        <v>531</v>
      </c>
      <c r="F160" s="134" t="s">
        <v>532</v>
      </c>
      <c r="G160" s="135" t="s">
        <v>375</v>
      </c>
      <c r="H160" s="136">
        <v>114</v>
      </c>
      <c r="I160" s="137">
        <v>250</v>
      </c>
      <c r="J160" s="138">
        <f>ROUND(I160*H160,2)</f>
        <v>28500</v>
      </c>
      <c r="K160" s="134" t="s">
        <v>525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213</v>
      </c>
      <c r="AT160" s="143" t="s">
        <v>208</v>
      </c>
      <c r="AU160" s="143" t="s">
        <v>244</v>
      </c>
      <c r="AY160" s="18" t="s">
        <v>206</v>
      </c>
      <c r="BE160" s="144">
        <f>IF(N160="základní",J160,0)</f>
        <v>28500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28500</v>
      </c>
      <c r="BL160" s="18" t="s">
        <v>213</v>
      </c>
      <c r="BM160" s="143" t="s">
        <v>533</v>
      </c>
    </row>
    <row r="161" spans="2:65" s="1" customFormat="1" x14ac:dyDescent="0.2">
      <c r="B161" s="33"/>
      <c r="D161" s="145" t="s">
        <v>215</v>
      </c>
      <c r="F161" s="146" t="s">
        <v>534</v>
      </c>
      <c r="I161" s="147"/>
      <c r="L161" s="33"/>
      <c r="M161" s="148"/>
      <c r="T161" s="54"/>
      <c r="AT161" s="18" t="s">
        <v>215</v>
      </c>
      <c r="AU161" s="18" t="s">
        <v>244</v>
      </c>
    </row>
    <row r="162" spans="2:65" s="13" customFormat="1" x14ac:dyDescent="0.2">
      <c r="B162" s="157"/>
      <c r="D162" s="149" t="s">
        <v>219</v>
      </c>
      <c r="E162" s="158" t="s">
        <v>21</v>
      </c>
      <c r="F162" s="159" t="s">
        <v>529</v>
      </c>
      <c r="H162" s="160">
        <v>114</v>
      </c>
      <c r="I162" s="161"/>
      <c r="L162" s="157"/>
      <c r="M162" s="162"/>
      <c r="T162" s="163"/>
      <c r="AT162" s="158" t="s">
        <v>219</v>
      </c>
      <c r="AU162" s="158" t="s">
        <v>244</v>
      </c>
      <c r="AV162" s="13" t="s">
        <v>82</v>
      </c>
      <c r="AW162" s="13" t="s">
        <v>34</v>
      </c>
      <c r="AX162" s="13" t="s">
        <v>80</v>
      </c>
      <c r="AY162" s="158" t="s">
        <v>206</v>
      </c>
    </row>
    <row r="163" spans="2:65" s="1" customFormat="1" ht="16.5" customHeight="1" x14ac:dyDescent="0.2">
      <c r="B163" s="33"/>
      <c r="C163" s="178" t="s">
        <v>535</v>
      </c>
      <c r="D163" s="178" t="s">
        <v>437</v>
      </c>
      <c r="E163" s="179" t="s">
        <v>536</v>
      </c>
      <c r="F163" s="180" t="s">
        <v>537</v>
      </c>
      <c r="G163" s="181" t="s">
        <v>211</v>
      </c>
      <c r="H163" s="182">
        <v>35.438000000000002</v>
      </c>
      <c r="I163" s="183">
        <v>2888.4</v>
      </c>
      <c r="J163" s="184">
        <f>ROUND(I163*H163,2)</f>
        <v>102359.12</v>
      </c>
      <c r="K163" s="180" t="s">
        <v>525</v>
      </c>
      <c r="L163" s="185"/>
      <c r="M163" s="186" t="s">
        <v>21</v>
      </c>
      <c r="N163" s="187" t="s">
        <v>44</v>
      </c>
      <c r="P163" s="141">
        <f>O163*H163</f>
        <v>0</v>
      </c>
      <c r="Q163" s="141">
        <v>2.4289999999999998</v>
      </c>
      <c r="R163" s="141">
        <f>Q163*H163</f>
        <v>86.078901999999999</v>
      </c>
      <c r="S163" s="141">
        <v>0</v>
      </c>
      <c r="T163" s="142">
        <f>S163*H163</f>
        <v>0</v>
      </c>
      <c r="AR163" s="143" t="s">
        <v>289</v>
      </c>
      <c r="AT163" s="143" t="s">
        <v>437</v>
      </c>
      <c r="AU163" s="143" t="s">
        <v>244</v>
      </c>
      <c r="AY163" s="18" t="s">
        <v>206</v>
      </c>
      <c r="BE163" s="144">
        <f>IF(N163="základní",J163,0)</f>
        <v>102359.12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102359.12</v>
      </c>
      <c r="BL163" s="18" t="s">
        <v>213</v>
      </c>
      <c r="BM163" s="143" t="s">
        <v>538</v>
      </c>
    </row>
    <row r="164" spans="2:65" s="1" customFormat="1" ht="19.5" x14ac:dyDescent="0.2">
      <c r="B164" s="33"/>
      <c r="D164" s="149" t="s">
        <v>217</v>
      </c>
      <c r="F164" s="150" t="s">
        <v>539</v>
      </c>
      <c r="I164" s="147"/>
      <c r="L164" s="33"/>
      <c r="M164" s="148"/>
      <c r="T164" s="54"/>
      <c r="AT164" s="18" t="s">
        <v>217</v>
      </c>
      <c r="AU164" s="18" t="s">
        <v>244</v>
      </c>
    </row>
    <row r="165" spans="2:65" s="12" customFormat="1" x14ac:dyDescent="0.2">
      <c r="B165" s="151"/>
      <c r="D165" s="149" t="s">
        <v>219</v>
      </c>
      <c r="E165" s="152" t="s">
        <v>21</v>
      </c>
      <c r="F165" s="153" t="s">
        <v>540</v>
      </c>
      <c r="H165" s="152" t="s">
        <v>21</v>
      </c>
      <c r="I165" s="154"/>
      <c r="L165" s="151"/>
      <c r="M165" s="155"/>
      <c r="T165" s="156"/>
      <c r="AT165" s="152" t="s">
        <v>219</v>
      </c>
      <c r="AU165" s="152" t="s">
        <v>244</v>
      </c>
      <c r="AV165" s="12" t="s">
        <v>80</v>
      </c>
      <c r="AW165" s="12" t="s">
        <v>34</v>
      </c>
      <c r="AX165" s="12" t="s">
        <v>73</v>
      </c>
      <c r="AY165" s="152" t="s">
        <v>206</v>
      </c>
    </row>
    <row r="166" spans="2:65" s="13" customFormat="1" x14ac:dyDescent="0.2">
      <c r="B166" s="157"/>
      <c r="D166" s="149" t="s">
        <v>219</v>
      </c>
      <c r="E166" s="158" t="s">
        <v>21</v>
      </c>
      <c r="F166" s="159" t="s">
        <v>541</v>
      </c>
      <c r="H166" s="160">
        <v>35.438000000000002</v>
      </c>
      <c r="I166" s="161"/>
      <c r="L166" s="157"/>
      <c r="M166" s="162"/>
      <c r="T166" s="163"/>
      <c r="AT166" s="158" t="s">
        <v>219</v>
      </c>
      <c r="AU166" s="158" t="s">
        <v>244</v>
      </c>
      <c r="AV166" s="13" t="s">
        <v>82</v>
      </c>
      <c r="AW166" s="13" t="s">
        <v>34</v>
      </c>
      <c r="AX166" s="13" t="s">
        <v>80</v>
      </c>
      <c r="AY166" s="158" t="s">
        <v>206</v>
      </c>
    </row>
    <row r="167" spans="2:65" s="1" customFormat="1" ht="16.5" customHeight="1" x14ac:dyDescent="0.2">
      <c r="B167" s="33"/>
      <c r="C167" s="132" t="s">
        <v>542</v>
      </c>
      <c r="D167" s="132" t="s">
        <v>208</v>
      </c>
      <c r="E167" s="133" t="s">
        <v>543</v>
      </c>
      <c r="F167" s="134" t="s">
        <v>544</v>
      </c>
      <c r="G167" s="135" t="s">
        <v>327</v>
      </c>
      <c r="H167" s="136">
        <v>2.9870000000000001</v>
      </c>
      <c r="I167" s="137">
        <v>25000</v>
      </c>
      <c r="J167" s="138">
        <f>ROUND(I167*H167,2)</f>
        <v>74675</v>
      </c>
      <c r="K167" s="134" t="s">
        <v>525</v>
      </c>
      <c r="L167" s="33"/>
      <c r="M167" s="139" t="s">
        <v>21</v>
      </c>
      <c r="N167" s="140" t="s">
        <v>44</v>
      </c>
      <c r="P167" s="141">
        <f>O167*H167</f>
        <v>0</v>
      </c>
      <c r="Q167" s="141">
        <v>1.11381</v>
      </c>
      <c r="R167" s="141">
        <f>Q167*H167</f>
        <v>3.3269504699999999</v>
      </c>
      <c r="S167" s="141">
        <v>0</v>
      </c>
      <c r="T167" s="142">
        <f>S167*H167</f>
        <v>0</v>
      </c>
      <c r="AR167" s="143" t="s">
        <v>213</v>
      </c>
      <c r="AT167" s="143" t="s">
        <v>208</v>
      </c>
      <c r="AU167" s="143" t="s">
        <v>244</v>
      </c>
      <c r="AY167" s="18" t="s">
        <v>206</v>
      </c>
      <c r="BE167" s="144">
        <f>IF(N167="základní",J167,0)</f>
        <v>74675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80</v>
      </c>
      <c r="BK167" s="144">
        <f>ROUND(I167*H167,2)</f>
        <v>74675</v>
      </c>
      <c r="BL167" s="18" t="s">
        <v>213</v>
      </c>
      <c r="BM167" s="143" t="s">
        <v>545</v>
      </c>
    </row>
    <row r="168" spans="2:65" s="1" customFormat="1" x14ac:dyDescent="0.2">
      <c r="B168" s="33"/>
      <c r="D168" s="145" t="s">
        <v>215</v>
      </c>
      <c r="F168" s="146" t="s">
        <v>546</v>
      </c>
      <c r="I168" s="147"/>
      <c r="L168" s="33"/>
      <c r="M168" s="148"/>
      <c r="T168" s="54"/>
      <c r="AT168" s="18" t="s">
        <v>215</v>
      </c>
      <c r="AU168" s="18" t="s">
        <v>244</v>
      </c>
    </row>
    <row r="169" spans="2:65" s="12" customFormat="1" x14ac:dyDescent="0.2">
      <c r="B169" s="151"/>
      <c r="D169" s="149" t="s">
        <v>219</v>
      </c>
      <c r="E169" s="152" t="s">
        <v>21</v>
      </c>
      <c r="F169" s="153" t="s">
        <v>547</v>
      </c>
      <c r="H169" s="152" t="s">
        <v>21</v>
      </c>
      <c r="I169" s="154"/>
      <c r="L169" s="151"/>
      <c r="M169" s="155"/>
      <c r="T169" s="156"/>
      <c r="AT169" s="152" t="s">
        <v>219</v>
      </c>
      <c r="AU169" s="152" t="s">
        <v>244</v>
      </c>
      <c r="AV169" s="12" t="s">
        <v>80</v>
      </c>
      <c r="AW169" s="12" t="s">
        <v>34</v>
      </c>
      <c r="AX169" s="12" t="s">
        <v>73</v>
      </c>
      <c r="AY169" s="152" t="s">
        <v>206</v>
      </c>
    </row>
    <row r="170" spans="2:65" s="13" customFormat="1" x14ac:dyDescent="0.2">
      <c r="B170" s="157"/>
      <c r="D170" s="149" t="s">
        <v>219</v>
      </c>
      <c r="E170" s="158" t="s">
        <v>21</v>
      </c>
      <c r="F170" s="159" t="s">
        <v>548</v>
      </c>
      <c r="H170" s="160">
        <v>2.9870000000000001</v>
      </c>
      <c r="I170" s="161"/>
      <c r="L170" s="157"/>
      <c r="M170" s="162"/>
      <c r="T170" s="163"/>
      <c r="AT170" s="158" t="s">
        <v>219</v>
      </c>
      <c r="AU170" s="158" t="s">
        <v>244</v>
      </c>
      <c r="AV170" s="13" t="s">
        <v>82</v>
      </c>
      <c r="AW170" s="13" t="s">
        <v>34</v>
      </c>
      <c r="AX170" s="13" t="s">
        <v>80</v>
      </c>
      <c r="AY170" s="158" t="s">
        <v>206</v>
      </c>
    </row>
    <row r="171" spans="2:65" s="1" customFormat="1" ht="21.75" customHeight="1" x14ac:dyDescent="0.2">
      <c r="B171" s="33"/>
      <c r="C171" s="132" t="s">
        <v>549</v>
      </c>
      <c r="D171" s="132" t="s">
        <v>208</v>
      </c>
      <c r="E171" s="133" t="s">
        <v>550</v>
      </c>
      <c r="F171" s="134" t="s">
        <v>551</v>
      </c>
      <c r="G171" s="135" t="s">
        <v>375</v>
      </c>
      <c r="H171" s="136">
        <v>5.7</v>
      </c>
      <c r="I171" s="137">
        <v>3340</v>
      </c>
      <c r="J171" s="138">
        <f>ROUND(I171*H171,2)</f>
        <v>19038</v>
      </c>
      <c r="K171" s="134" t="s">
        <v>525</v>
      </c>
      <c r="L171" s="33"/>
      <c r="M171" s="139" t="s">
        <v>21</v>
      </c>
      <c r="N171" s="140" t="s">
        <v>44</v>
      </c>
      <c r="P171" s="141">
        <f>O171*H171</f>
        <v>0</v>
      </c>
      <c r="Q171" s="141">
        <v>0</v>
      </c>
      <c r="R171" s="141">
        <f>Q171*H171</f>
        <v>0</v>
      </c>
      <c r="S171" s="141">
        <v>0.56899999999999995</v>
      </c>
      <c r="T171" s="142">
        <f>S171*H171</f>
        <v>3.2432999999999996</v>
      </c>
      <c r="AR171" s="143" t="s">
        <v>213</v>
      </c>
      <c r="AT171" s="143" t="s">
        <v>208</v>
      </c>
      <c r="AU171" s="143" t="s">
        <v>244</v>
      </c>
      <c r="AY171" s="18" t="s">
        <v>206</v>
      </c>
      <c r="BE171" s="144">
        <f>IF(N171="základní",J171,0)</f>
        <v>19038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80</v>
      </c>
      <c r="BK171" s="144">
        <f>ROUND(I171*H171,2)</f>
        <v>19038</v>
      </c>
      <c r="BL171" s="18" t="s">
        <v>213</v>
      </c>
      <c r="BM171" s="143" t="s">
        <v>552</v>
      </c>
    </row>
    <row r="172" spans="2:65" s="1" customFormat="1" x14ac:dyDescent="0.2">
      <c r="B172" s="33"/>
      <c r="D172" s="145" t="s">
        <v>215</v>
      </c>
      <c r="F172" s="146" t="s">
        <v>553</v>
      </c>
      <c r="I172" s="147"/>
      <c r="L172" s="33"/>
      <c r="M172" s="148"/>
      <c r="T172" s="54"/>
      <c r="AT172" s="18" t="s">
        <v>215</v>
      </c>
      <c r="AU172" s="18" t="s">
        <v>244</v>
      </c>
    </row>
    <row r="173" spans="2:65" s="12" customFormat="1" x14ac:dyDescent="0.2">
      <c r="B173" s="151"/>
      <c r="D173" s="149" t="s">
        <v>219</v>
      </c>
      <c r="E173" s="152" t="s">
        <v>21</v>
      </c>
      <c r="F173" s="153" t="s">
        <v>554</v>
      </c>
      <c r="H173" s="152" t="s">
        <v>21</v>
      </c>
      <c r="I173" s="154"/>
      <c r="L173" s="151"/>
      <c r="M173" s="155"/>
      <c r="T173" s="156"/>
      <c r="AT173" s="152" t="s">
        <v>219</v>
      </c>
      <c r="AU173" s="152" t="s">
        <v>244</v>
      </c>
      <c r="AV173" s="12" t="s">
        <v>80</v>
      </c>
      <c r="AW173" s="12" t="s">
        <v>34</v>
      </c>
      <c r="AX173" s="12" t="s">
        <v>73</v>
      </c>
      <c r="AY173" s="152" t="s">
        <v>206</v>
      </c>
    </row>
    <row r="174" spans="2:65" s="13" customFormat="1" x14ac:dyDescent="0.2">
      <c r="B174" s="157"/>
      <c r="D174" s="149" t="s">
        <v>219</v>
      </c>
      <c r="E174" s="158" t="s">
        <v>21</v>
      </c>
      <c r="F174" s="159" t="s">
        <v>555</v>
      </c>
      <c r="H174" s="160">
        <v>5.7</v>
      </c>
      <c r="I174" s="161"/>
      <c r="L174" s="157"/>
      <c r="M174" s="162"/>
      <c r="T174" s="163"/>
      <c r="AT174" s="158" t="s">
        <v>219</v>
      </c>
      <c r="AU174" s="158" t="s">
        <v>244</v>
      </c>
      <c r="AV174" s="13" t="s">
        <v>82</v>
      </c>
      <c r="AW174" s="13" t="s">
        <v>34</v>
      </c>
      <c r="AX174" s="13" t="s">
        <v>80</v>
      </c>
      <c r="AY174" s="158" t="s">
        <v>206</v>
      </c>
    </row>
    <row r="175" spans="2:65" s="1" customFormat="1" ht="33" customHeight="1" x14ac:dyDescent="0.2">
      <c r="B175" s="33"/>
      <c r="C175" s="132" t="s">
        <v>8</v>
      </c>
      <c r="D175" s="132" t="s">
        <v>208</v>
      </c>
      <c r="E175" s="133" t="s">
        <v>556</v>
      </c>
      <c r="F175" s="134" t="s">
        <v>557</v>
      </c>
      <c r="G175" s="135" t="s">
        <v>558</v>
      </c>
      <c r="H175" s="136">
        <v>114</v>
      </c>
      <c r="I175" s="137">
        <v>500</v>
      </c>
      <c r="J175" s="138">
        <f>ROUND(I175*H175,2)</f>
        <v>57000</v>
      </c>
      <c r="K175" s="134" t="s">
        <v>21</v>
      </c>
      <c r="L175" s="33"/>
      <c r="M175" s="139" t="s">
        <v>21</v>
      </c>
      <c r="N175" s="140" t="s">
        <v>44</v>
      </c>
      <c r="P175" s="141">
        <f>O175*H175</f>
        <v>0</v>
      </c>
      <c r="Q175" s="141">
        <v>0.8</v>
      </c>
      <c r="R175" s="141">
        <f>Q175*H175</f>
        <v>91.2</v>
      </c>
      <c r="S175" s="141">
        <v>0</v>
      </c>
      <c r="T175" s="142">
        <f>S175*H175</f>
        <v>0</v>
      </c>
      <c r="AR175" s="143" t="s">
        <v>213</v>
      </c>
      <c r="AT175" s="143" t="s">
        <v>208</v>
      </c>
      <c r="AU175" s="143" t="s">
        <v>244</v>
      </c>
      <c r="AY175" s="18" t="s">
        <v>206</v>
      </c>
      <c r="BE175" s="144">
        <f>IF(N175="základní",J175,0)</f>
        <v>57000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57000</v>
      </c>
      <c r="BL175" s="18" t="s">
        <v>213</v>
      </c>
      <c r="BM175" s="143" t="s">
        <v>559</v>
      </c>
    </row>
    <row r="176" spans="2:65" s="12" customFormat="1" x14ac:dyDescent="0.2">
      <c r="B176" s="151"/>
      <c r="D176" s="149" t="s">
        <v>219</v>
      </c>
      <c r="E176" s="152" t="s">
        <v>21</v>
      </c>
      <c r="F176" s="153" t="s">
        <v>560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244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 x14ac:dyDescent="0.2">
      <c r="B177" s="157"/>
      <c r="D177" s="149" t="s">
        <v>219</v>
      </c>
      <c r="E177" s="158" t="s">
        <v>21</v>
      </c>
      <c r="F177" s="159" t="s">
        <v>529</v>
      </c>
      <c r="H177" s="160">
        <v>114</v>
      </c>
      <c r="I177" s="161"/>
      <c r="L177" s="157"/>
      <c r="M177" s="162"/>
      <c r="T177" s="163"/>
      <c r="AT177" s="158" t="s">
        <v>219</v>
      </c>
      <c r="AU177" s="158" t="s">
        <v>244</v>
      </c>
      <c r="AV177" s="13" t="s">
        <v>82</v>
      </c>
      <c r="AW177" s="13" t="s">
        <v>34</v>
      </c>
      <c r="AX177" s="13" t="s">
        <v>80</v>
      </c>
      <c r="AY177" s="158" t="s">
        <v>206</v>
      </c>
    </row>
    <row r="178" spans="2:65" s="1" customFormat="1" ht="16.5" customHeight="1" x14ac:dyDescent="0.2">
      <c r="B178" s="33"/>
      <c r="C178" s="132" t="s">
        <v>561</v>
      </c>
      <c r="D178" s="132" t="s">
        <v>208</v>
      </c>
      <c r="E178" s="133" t="s">
        <v>562</v>
      </c>
      <c r="F178" s="134" t="s">
        <v>563</v>
      </c>
      <c r="G178" s="135" t="s">
        <v>564</v>
      </c>
      <c r="H178" s="136">
        <v>1</v>
      </c>
      <c r="I178" s="137">
        <v>19000</v>
      </c>
      <c r="J178" s="138">
        <f>ROUND(I178*H178,2)</f>
        <v>19000</v>
      </c>
      <c r="K178" s="134" t="s">
        <v>21</v>
      </c>
      <c r="L178" s="33"/>
      <c r="M178" s="139" t="s">
        <v>21</v>
      </c>
      <c r="N178" s="140" t="s">
        <v>44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213</v>
      </c>
      <c r="AT178" s="143" t="s">
        <v>208</v>
      </c>
      <c r="AU178" s="143" t="s">
        <v>244</v>
      </c>
      <c r="AY178" s="18" t="s">
        <v>206</v>
      </c>
      <c r="BE178" s="144">
        <f>IF(N178="základní",J178,0)</f>
        <v>19000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80</v>
      </c>
      <c r="BK178" s="144">
        <f>ROUND(I178*H178,2)</f>
        <v>19000</v>
      </c>
      <c r="BL178" s="18" t="s">
        <v>213</v>
      </c>
      <c r="BM178" s="143" t="s">
        <v>565</v>
      </c>
    </row>
    <row r="179" spans="2:65" s="11" customFormat="1" ht="22.9" customHeight="1" x14ac:dyDescent="0.2">
      <c r="B179" s="120"/>
      <c r="D179" s="121" t="s">
        <v>72</v>
      </c>
      <c r="E179" s="130" t="s">
        <v>244</v>
      </c>
      <c r="F179" s="130" t="s">
        <v>341</v>
      </c>
      <c r="I179" s="123"/>
      <c r="J179" s="131">
        <f>BK179</f>
        <v>3388236.75</v>
      </c>
      <c r="L179" s="120"/>
      <c r="M179" s="125"/>
      <c r="P179" s="126">
        <f>SUM(P180:P186)</f>
        <v>0</v>
      </c>
      <c r="R179" s="126">
        <f>SUM(R180:R186)</f>
        <v>41.325000000000003</v>
      </c>
      <c r="T179" s="127">
        <f>SUM(T180:T186)</f>
        <v>0</v>
      </c>
      <c r="AR179" s="121" t="s">
        <v>80</v>
      </c>
      <c r="AT179" s="128" t="s">
        <v>72</v>
      </c>
      <c r="AU179" s="128" t="s">
        <v>80</v>
      </c>
      <c r="AY179" s="121" t="s">
        <v>206</v>
      </c>
      <c r="BK179" s="129">
        <f>SUM(BK180:BK186)</f>
        <v>3388236.75</v>
      </c>
    </row>
    <row r="180" spans="2:65" s="1" customFormat="1" ht="16.5" customHeight="1" x14ac:dyDescent="0.2">
      <c r="B180" s="33"/>
      <c r="C180" s="132" t="s">
        <v>324</v>
      </c>
      <c r="D180" s="132" t="s">
        <v>208</v>
      </c>
      <c r="E180" s="133" t="s">
        <v>566</v>
      </c>
      <c r="F180" s="134" t="s">
        <v>567</v>
      </c>
      <c r="G180" s="135" t="s">
        <v>327</v>
      </c>
      <c r="H180" s="136">
        <v>41.325000000000003</v>
      </c>
      <c r="I180" s="137">
        <v>11790</v>
      </c>
      <c r="J180" s="138">
        <f>ROUND(I180*H180,2)</f>
        <v>487221.75</v>
      </c>
      <c r="K180" s="134" t="s">
        <v>212</v>
      </c>
      <c r="L180" s="33"/>
      <c r="M180" s="139" t="s">
        <v>21</v>
      </c>
      <c r="N180" s="140" t="s">
        <v>44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213</v>
      </c>
      <c r="AT180" s="143" t="s">
        <v>208</v>
      </c>
      <c r="AU180" s="143" t="s">
        <v>82</v>
      </c>
      <c r="AY180" s="18" t="s">
        <v>206</v>
      </c>
      <c r="BE180" s="144">
        <f>IF(N180="základní",J180,0)</f>
        <v>487221.75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80</v>
      </c>
      <c r="BK180" s="144">
        <f>ROUND(I180*H180,2)</f>
        <v>487221.75</v>
      </c>
      <c r="BL180" s="18" t="s">
        <v>213</v>
      </c>
      <c r="BM180" s="143" t="s">
        <v>568</v>
      </c>
    </row>
    <row r="181" spans="2:65" s="1" customFormat="1" x14ac:dyDescent="0.2">
      <c r="B181" s="33"/>
      <c r="D181" s="145" t="s">
        <v>215</v>
      </c>
      <c r="F181" s="146" t="s">
        <v>569</v>
      </c>
      <c r="I181" s="147"/>
      <c r="L181" s="33"/>
      <c r="M181" s="148"/>
      <c r="T181" s="54"/>
      <c r="AT181" s="18" t="s">
        <v>215</v>
      </c>
      <c r="AU181" s="18" t="s">
        <v>82</v>
      </c>
    </row>
    <row r="182" spans="2:65" s="12" customFormat="1" x14ac:dyDescent="0.2">
      <c r="B182" s="151"/>
      <c r="D182" s="149" t="s">
        <v>219</v>
      </c>
      <c r="E182" s="152" t="s">
        <v>21</v>
      </c>
      <c r="F182" s="153" t="s">
        <v>560</v>
      </c>
      <c r="H182" s="152" t="s">
        <v>21</v>
      </c>
      <c r="I182" s="154"/>
      <c r="L182" s="151"/>
      <c r="M182" s="155"/>
      <c r="T182" s="156"/>
      <c r="AT182" s="152" t="s">
        <v>219</v>
      </c>
      <c r="AU182" s="152" t="s">
        <v>82</v>
      </c>
      <c r="AV182" s="12" t="s">
        <v>80</v>
      </c>
      <c r="AW182" s="12" t="s">
        <v>34</v>
      </c>
      <c r="AX182" s="12" t="s">
        <v>73</v>
      </c>
      <c r="AY182" s="152" t="s">
        <v>206</v>
      </c>
    </row>
    <row r="183" spans="2:65" s="13" customFormat="1" x14ac:dyDescent="0.2">
      <c r="B183" s="157"/>
      <c r="D183" s="149" t="s">
        <v>219</v>
      </c>
      <c r="E183" s="158" t="s">
        <v>21</v>
      </c>
      <c r="F183" s="159" t="s">
        <v>570</v>
      </c>
      <c r="H183" s="160">
        <v>41.325000000000003</v>
      </c>
      <c r="I183" s="161"/>
      <c r="L183" s="157"/>
      <c r="M183" s="162"/>
      <c r="T183" s="163"/>
      <c r="AT183" s="158" t="s">
        <v>219</v>
      </c>
      <c r="AU183" s="158" t="s">
        <v>82</v>
      </c>
      <c r="AV183" s="13" t="s">
        <v>82</v>
      </c>
      <c r="AW183" s="13" t="s">
        <v>34</v>
      </c>
      <c r="AX183" s="13" t="s">
        <v>80</v>
      </c>
      <c r="AY183" s="158" t="s">
        <v>206</v>
      </c>
    </row>
    <row r="184" spans="2:65" s="1" customFormat="1" ht="21.75" customHeight="1" x14ac:dyDescent="0.2">
      <c r="B184" s="33"/>
      <c r="C184" s="178" t="s">
        <v>332</v>
      </c>
      <c r="D184" s="178" t="s">
        <v>437</v>
      </c>
      <c r="E184" s="179" t="s">
        <v>571</v>
      </c>
      <c r="F184" s="180" t="s">
        <v>572</v>
      </c>
      <c r="G184" s="181" t="s">
        <v>573</v>
      </c>
      <c r="H184" s="182">
        <v>41325</v>
      </c>
      <c r="I184" s="183">
        <v>70.2</v>
      </c>
      <c r="J184" s="184">
        <f>ROUND(I184*H184,2)</f>
        <v>2901015</v>
      </c>
      <c r="K184" s="180" t="s">
        <v>21</v>
      </c>
      <c r="L184" s="185"/>
      <c r="M184" s="186" t="s">
        <v>21</v>
      </c>
      <c r="N184" s="187" t="s">
        <v>44</v>
      </c>
      <c r="P184" s="141">
        <f>O184*H184</f>
        <v>0</v>
      </c>
      <c r="Q184" s="141">
        <v>1E-3</v>
      </c>
      <c r="R184" s="141">
        <f>Q184*H184</f>
        <v>41.325000000000003</v>
      </c>
      <c r="S184" s="141">
        <v>0</v>
      </c>
      <c r="T184" s="142">
        <f>S184*H184</f>
        <v>0</v>
      </c>
      <c r="AR184" s="143" t="s">
        <v>289</v>
      </c>
      <c r="AT184" s="143" t="s">
        <v>437</v>
      </c>
      <c r="AU184" s="143" t="s">
        <v>82</v>
      </c>
      <c r="AY184" s="18" t="s">
        <v>206</v>
      </c>
      <c r="BE184" s="144">
        <f>IF(N184="základní",J184,0)</f>
        <v>2901015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80</v>
      </c>
      <c r="BK184" s="144">
        <f>ROUND(I184*H184,2)</f>
        <v>2901015</v>
      </c>
      <c r="BL184" s="18" t="s">
        <v>213</v>
      </c>
      <c r="BM184" s="143" t="s">
        <v>574</v>
      </c>
    </row>
    <row r="185" spans="2:65" s="12" customFormat="1" x14ac:dyDescent="0.2">
      <c r="B185" s="151"/>
      <c r="D185" s="149" t="s">
        <v>219</v>
      </c>
      <c r="E185" s="152" t="s">
        <v>21</v>
      </c>
      <c r="F185" s="153" t="s">
        <v>575</v>
      </c>
      <c r="H185" s="152" t="s">
        <v>21</v>
      </c>
      <c r="I185" s="154"/>
      <c r="L185" s="151"/>
      <c r="M185" s="155"/>
      <c r="T185" s="156"/>
      <c r="AT185" s="152" t="s">
        <v>219</v>
      </c>
      <c r="AU185" s="152" t="s">
        <v>82</v>
      </c>
      <c r="AV185" s="12" t="s">
        <v>80</v>
      </c>
      <c r="AW185" s="12" t="s">
        <v>34</v>
      </c>
      <c r="AX185" s="12" t="s">
        <v>73</v>
      </c>
      <c r="AY185" s="152" t="s">
        <v>206</v>
      </c>
    </row>
    <row r="186" spans="2:65" s="13" customFormat="1" x14ac:dyDescent="0.2">
      <c r="B186" s="157"/>
      <c r="D186" s="149" t="s">
        <v>219</v>
      </c>
      <c r="E186" s="158" t="s">
        <v>21</v>
      </c>
      <c r="F186" s="159" t="s">
        <v>576</v>
      </c>
      <c r="H186" s="160">
        <v>41325</v>
      </c>
      <c r="I186" s="161"/>
      <c r="L186" s="157"/>
      <c r="M186" s="162"/>
      <c r="T186" s="163"/>
      <c r="AT186" s="158" t="s">
        <v>219</v>
      </c>
      <c r="AU186" s="158" t="s">
        <v>82</v>
      </c>
      <c r="AV186" s="13" t="s">
        <v>82</v>
      </c>
      <c r="AW186" s="13" t="s">
        <v>34</v>
      </c>
      <c r="AX186" s="13" t="s">
        <v>80</v>
      </c>
      <c r="AY186" s="158" t="s">
        <v>206</v>
      </c>
    </row>
    <row r="187" spans="2:65" s="11" customFormat="1" ht="22.9" customHeight="1" x14ac:dyDescent="0.2">
      <c r="B187" s="120"/>
      <c r="D187" s="121" t="s">
        <v>72</v>
      </c>
      <c r="E187" s="130" t="s">
        <v>213</v>
      </c>
      <c r="F187" s="130" t="s">
        <v>379</v>
      </c>
      <c r="I187" s="123"/>
      <c r="J187" s="131">
        <f>BK187</f>
        <v>506773.83999999997</v>
      </c>
      <c r="L187" s="120"/>
      <c r="M187" s="125"/>
      <c r="P187" s="126">
        <f>P188+SUM(P189:P195)</f>
        <v>0</v>
      </c>
      <c r="R187" s="126">
        <f>R188+SUM(R189:R195)</f>
        <v>9.2607785699999994</v>
      </c>
      <c r="T187" s="127">
        <f>T188+SUM(T189:T195)</f>
        <v>0</v>
      </c>
      <c r="AR187" s="121" t="s">
        <v>80</v>
      </c>
      <c r="AT187" s="128" t="s">
        <v>72</v>
      </c>
      <c r="AU187" s="128" t="s">
        <v>80</v>
      </c>
      <c r="AY187" s="121" t="s">
        <v>206</v>
      </c>
      <c r="BK187" s="129">
        <f>BK188+SUM(BK189:BK195)</f>
        <v>506773.83999999997</v>
      </c>
    </row>
    <row r="188" spans="2:65" s="1" customFormat="1" ht="21.75" customHeight="1" x14ac:dyDescent="0.2">
      <c r="B188" s="33"/>
      <c r="C188" s="132" t="s">
        <v>342</v>
      </c>
      <c r="D188" s="132" t="s">
        <v>208</v>
      </c>
      <c r="E188" s="133" t="s">
        <v>577</v>
      </c>
      <c r="F188" s="134" t="s">
        <v>578</v>
      </c>
      <c r="G188" s="135" t="s">
        <v>247</v>
      </c>
      <c r="H188" s="136">
        <v>698</v>
      </c>
      <c r="I188" s="137">
        <v>256.5</v>
      </c>
      <c r="J188" s="138">
        <f>ROUND(I188*H188,2)</f>
        <v>179037</v>
      </c>
      <c r="K188" s="134" t="s">
        <v>212</v>
      </c>
      <c r="L188" s="33"/>
      <c r="M188" s="139" t="s">
        <v>21</v>
      </c>
      <c r="N188" s="140" t="s">
        <v>44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213</v>
      </c>
      <c r="AT188" s="143" t="s">
        <v>208</v>
      </c>
      <c r="AU188" s="143" t="s">
        <v>82</v>
      </c>
      <c r="AY188" s="18" t="s">
        <v>206</v>
      </c>
      <c r="BE188" s="144">
        <f>IF(N188="základní",J188,0)</f>
        <v>179037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80</v>
      </c>
      <c r="BK188" s="144">
        <f>ROUND(I188*H188,2)</f>
        <v>179037</v>
      </c>
      <c r="BL188" s="18" t="s">
        <v>213</v>
      </c>
      <c r="BM188" s="143" t="s">
        <v>579</v>
      </c>
    </row>
    <row r="189" spans="2:65" s="1" customFormat="1" x14ac:dyDescent="0.2">
      <c r="B189" s="33"/>
      <c r="D189" s="145" t="s">
        <v>215</v>
      </c>
      <c r="F189" s="146" t="s">
        <v>580</v>
      </c>
      <c r="I189" s="147"/>
      <c r="L189" s="33"/>
      <c r="M189" s="148"/>
      <c r="T189" s="54"/>
      <c r="AT189" s="18" t="s">
        <v>215</v>
      </c>
      <c r="AU189" s="18" t="s">
        <v>82</v>
      </c>
    </row>
    <row r="190" spans="2:65" s="12" customFormat="1" x14ac:dyDescent="0.2">
      <c r="B190" s="151"/>
      <c r="D190" s="149" t="s">
        <v>219</v>
      </c>
      <c r="E190" s="152" t="s">
        <v>21</v>
      </c>
      <c r="F190" s="153" t="s">
        <v>560</v>
      </c>
      <c r="H190" s="152" t="s">
        <v>21</v>
      </c>
      <c r="I190" s="154"/>
      <c r="L190" s="151"/>
      <c r="M190" s="155"/>
      <c r="T190" s="156"/>
      <c r="AT190" s="152" t="s">
        <v>219</v>
      </c>
      <c r="AU190" s="152" t="s">
        <v>82</v>
      </c>
      <c r="AV190" s="12" t="s">
        <v>80</v>
      </c>
      <c r="AW190" s="12" t="s">
        <v>34</v>
      </c>
      <c r="AX190" s="12" t="s">
        <v>73</v>
      </c>
      <c r="AY190" s="152" t="s">
        <v>206</v>
      </c>
    </row>
    <row r="191" spans="2:65" s="13" customFormat="1" x14ac:dyDescent="0.2">
      <c r="B191" s="157"/>
      <c r="D191" s="149" t="s">
        <v>219</v>
      </c>
      <c r="E191" s="158" t="s">
        <v>21</v>
      </c>
      <c r="F191" s="159" t="s">
        <v>581</v>
      </c>
      <c r="H191" s="160">
        <v>698</v>
      </c>
      <c r="I191" s="161"/>
      <c r="L191" s="157"/>
      <c r="M191" s="162"/>
      <c r="T191" s="163"/>
      <c r="AT191" s="158" t="s">
        <v>219</v>
      </c>
      <c r="AU191" s="158" t="s">
        <v>82</v>
      </c>
      <c r="AV191" s="13" t="s">
        <v>82</v>
      </c>
      <c r="AW191" s="13" t="s">
        <v>34</v>
      </c>
      <c r="AX191" s="13" t="s">
        <v>80</v>
      </c>
      <c r="AY191" s="158" t="s">
        <v>206</v>
      </c>
    </row>
    <row r="192" spans="2:65" s="1" customFormat="1" ht="16.5" customHeight="1" x14ac:dyDescent="0.2">
      <c r="B192" s="33"/>
      <c r="C192" s="178" t="s">
        <v>350</v>
      </c>
      <c r="D192" s="178" t="s">
        <v>437</v>
      </c>
      <c r="E192" s="179" t="s">
        <v>582</v>
      </c>
      <c r="F192" s="180" t="s">
        <v>583</v>
      </c>
      <c r="G192" s="181" t="s">
        <v>247</v>
      </c>
      <c r="H192" s="182">
        <v>767.8</v>
      </c>
      <c r="I192" s="183">
        <v>410.4</v>
      </c>
      <c r="J192" s="184">
        <f>ROUND(I192*H192,2)</f>
        <v>315105.12</v>
      </c>
      <c r="K192" s="180" t="s">
        <v>212</v>
      </c>
      <c r="L192" s="185"/>
      <c r="M192" s="186" t="s">
        <v>21</v>
      </c>
      <c r="N192" s="187" t="s">
        <v>44</v>
      </c>
      <c r="P192" s="141">
        <f>O192*H192</f>
        <v>0</v>
      </c>
      <c r="Q192" s="141">
        <v>8.5800000000000008E-3</v>
      </c>
      <c r="R192" s="141">
        <f>Q192*H192</f>
        <v>6.5877240000000006</v>
      </c>
      <c r="S192" s="141">
        <v>0</v>
      </c>
      <c r="T192" s="142">
        <f>S192*H192</f>
        <v>0</v>
      </c>
      <c r="AR192" s="143" t="s">
        <v>289</v>
      </c>
      <c r="AT192" s="143" t="s">
        <v>437</v>
      </c>
      <c r="AU192" s="143" t="s">
        <v>82</v>
      </c>
      <c r="AY192" s="18" t="s">
        <v>206</v>
      </c>
      <c r="BE192" s="144">
        <f>IF(N192="základní",J192,0)</f>
        <v>315105.12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80</v>
      </c>
      <c r="BK192" s="144">
        <f>ROUND(I192*H192,2)</f>
        <v>315105.12</v>
      </c>
      <c r="BL192" s="18" t="s">
        <v>213</v>
      </c>
      <c r="BM192" s="143" t="s">
        <v>584</v>
      </c>
    </row>
    <row r="193" spans="2:65" s="1" customFormat="1" ht="19.5" x14ac:dyDescent="0.2">
      <c r="B193" s="33"/>
      <c r="D193" s="149" t="s">
        <v>217</v>
      </c>
      <c r="F193" s="150" t="s">
        <v>585</v>
      </c>
      <c r="I193" s="147"/>
      <c r="L193" s="33"/>
      <c r="M193" s="148"/>
      <c r="T193" s="54"/>
      <c r="AT193" s="18" t="s">
        <v>217</v>
      </c>
      <c r="AU193" s="18" t="s">
        <v>82</v>
      </c>
    </row>
    <row r="194" spans="2:65" s="13" customFormat="1" x14ac:dyDescent="0.2">
      <c r="B194" s="157"/>
      <c r="D194" s="149" t="s">
        <v>219</v>
      </c>
      <c r="E194" s="158" t="s">
        <v>21</v>
      </c>
      <c r="F194" s="159" t="s">
        <v>586</v>
      </c>
      <c r="H194" s="160">
        <v>767.8</v>
      </c>
      <c r="I194" s="161"/>
      <c r="L194" s="157"/>
      <c r="M194" s="162"/>
      <c r="T194" s="163"/>
      <c r="AT194" s="158" t="s">
        <v>219</v>
      </c>
      <c r="AU194" s="158" t="s">
        <v>82</v>
      </c>
      <c r="AV194" s="13" t="s">
        <v>82</v>
      </c>
      <c r="AW194" s="13" t="s">
        <v>34</v>
      </c>
      <c r="AX194" s="13" t="s">
        <v>80</v>
      </c>
      <c r="AY194" s="158" t="s">
        <v>206</v>
      </c>
    </row>
    <row r="195" spans="2:65" s="11" customFormat="1" ht="20.85" customHeight="1" x14ac:dyDescent="0.2">
      <c r="B195" s="120"/>
      <c r="D195" s="121" t="s">
        <v>72</v>
      </c>
      <c r="E195" s="130" t="s">
        <v>380</v>
      </c>
      <c r="F195" s="130" t="s">
        <v>381</v>
      </c>
      <c r="I195" s="123"/>
      <c r="J195" s="131">
        <f>BK195</f>
        <v>12631.72</v>
      </c>
      <c r="L195" s="120"/>
      <c r="M195" s="125"/>
      <c r="P195" s="126">
        <f>SUM(P196:P224)</f>
        <v>0</v>
      </c>
      <c r="R195" s="126">
        <f>SUM(R196:R224)</f>
        <v>2.6730545699999992</v>
      </c>
      <c r="T195" s="127">
        <f>SUM(T196:T224)</f>
        <v>0</v>
      </c>
      <c r="AR195" s="121" t="s">
        <v>80</v>
      </c>
      <c r="AT195" s="128" t="s">
        <v>72</v>
      </c>
      <c r="AU195" s="128" t="s">
        <v>82</v>
      </c>
      <c r="AY195" s="121" t="s">
        <v>206</v>
      </c>
      <c r="BK195" s="129">
        <f>SUM(BK196:BK224)</f>
        <v>12631.72</v>
      </c>
    </row>
    <row r="196" spans="2:65" s="1" customFormat="1" ht="24.2" customHeight="1" x14ac:dyDescent="0.2">
      <c r="B196" s="33"/>
      <c r="C196" s="132" t="s">
        <v>359</v>
      </c>
      <c r="D196" s="132" t="s">
        <v>208</v>
      </c>
      <c r="E196" s="133" t="s">
        <v>383</v>
      </c>
      <c r="F196" s="134" t="s">
        <v>384</v>
      </c>
      <c r="G196" s="135" t="s">
        <v>211</v>
      </c>
      <c r="H196" s="136">
        <v>1.0229999999999999</v>
      </c>
      <c r="I196" s="137">
        <v>5600</v>
      </c>
      <c r="J196" s="138">
        <f>ROUND(I196*H196,2)</f>
        <v>5728.8</v>
      </c>
      <c r="K196" s="134" t="s">
        <v>212</v>
      </c>
      <c r="L196" s="33"/>
      <c r="M196" s="139" t="s">
        <v>21</v>
      </c>
      <c r="N196" s="140" t="s">
        <v>44</v>
      </c>
      <c r="P196" s="141">
        <f>O196*H196</f>
        <v>0</v>
      </c>
      <c r="Q196" s="141">
        <v>2.5019499999999999</v>
      </c>
      <c r="R196" s="141">
        <f>Q196*H196</f>
        <v>2.5594948499999997</v>
      </c>
      <c r="S196" s="141">
        <v>0</v>
      </c>
      <c r="T196" s="142">
        <f>S196*H196</f>
        <v>0</v>
      </c>
      <c r="AR196" s="143" t="s">
        <v>213</v>
      </c>
      <c r="AT196" s="143" t="s">
        <v>208</v>
      </c>
      <c r="AU196" s="143" t="s">
        <v>244</v>
      </c>
      <c r="AY196" s="18" t="s">
        <v>206</v>
      </c>
      <c r="BE196" s="144">
        <f>IF(N196="základní",J196,0)</f>
        <v>5728.8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80</v>
      </c>
      <c r="BK196" s="144">
        <f>ROUND(I196*H196,2)</f>
        <v>5728.8</v>
      </c>
      <c r="BL196" s="18" t="s">
        <v>213</v>
      </c>
      <c r="BM196" s="143" t="s">
        <v>587</v>
      </c>
    </row>
    <row r="197" spans="2:65" s="1" customFormat="1" x14ac:dyDescent="0.2">
      <c r="B197" s="33"/>
      <c r="D197" s="145" t="s">
        <v>215</v>
      </c>
      <c r="F197" s="146" t="s">
        <v>386</v>
      </c>
      <c r="I197" s="147"/>
      <c r="L197" s="33"/>
      <c r="M197" s="148"/>
      <c r="T197" s="54"/>
      <c r="AT197" s="18" t="s">
        <v>215</v>
      </c>
      <c r="AU197" s="18" t="s">
        <v>244</v>
      </c>
    </row>
    <row r="198" spans="2:65" s="1" customFormat="1" ht="19.5" x14ac:dyDescent="0.2">
      <c r="B198" s="33"/>
      <c r="D198" s="149" t="s">
        <v>217</v>
      </c>
      <c r="F198" s="150" t="s">
        <v>485</v>
      </c>
      <c r="I198" s="147"/>
      <c r="L198" s="33"/>
      <c r="M198" s="148"/>
      <c r="T198" s="54"/>
      <c r="AT198" s="18" t="s">
        <v>217</v>
      </c>
      <c r="AU198" s="18" t="s">
        <v>244</v>
      </c>
    </row>
    <row r="199" spans="2:65" s="12" customFormat="1" x14ac:dyDescent="0.2">
      <c r="B199" s="151"/>
      <c r="D199" s="149" t="s">
        <v>219</v>
      </c>
      <c r="E199" s="152" t="s">
        <v>21</v>
      </c>
      <c r="F199" s="153" t="s">
        <v>588</v>
      </c>
      <c r="H199" s="152" t="s">
        <v>21</v>
      </c>
      <c r="I199" s="154"/>
      <c r="L199" s="151"/>
      <c r="M199" s="155"/>
      <c r="T199" s="156"/>
      <c r="AT199" s="152" t="s">
        <v>219</v>
      </c>
      <c r="AU199" s="152" t="s">
        <v>244</v>
      </c>
      <c r="AV199" s="12" t="s">
        <v>80</v>
      </c>
      <c r="AW199" s="12" t="s">
        <v>34</v>
      </c>
      <c r="AX199" s="12" t="s">
        <v>73</v>
      </c>
      <c r="AY199" s="152" t="s">
        <v>206</v>
      </c>
    </row>
    <row r="200" spans="2:65" s="12" customFormat="1" x14ac:dyDescent="0.2">
      <c r="B200" s="151"/>
      <c r="D200" s="149" t="s">
        <v>219</v>
      </c>
      <c r="E200" s="152" t="s">
        <v>21</v>
      </c>
      <c r="F200" s="153" t="s">
        <v>589</v>
      </c>
      <c r="H200" s="152" t="s">
        <v>21</v>
      </c>
      <c r="I200" s="154"/>
      <c r="L200" s="151"/>
      <c r="M200" s="155"/>
      <c r="T200" s="156"/>
      <c r="AT200" s="152" t="s">
        <v>219</v>
      </c>
      <c r="AU200" s="152" t="s">
        <v>244</v>
      </c>
      <c r="AV200" s="12" t="s">
        <v>80</v>
      </c>
      <c r="AW200" s="12" t="s">
        <v>34</v>
      </c>
      <c r="AX200" s="12" t="s">
        <v>73</v>
      </c>
      <c r="AY200" s="152" t="s">
        <v>206</v>
      </c>
    </row>
    <row r="201" spans="2:65" s="13" customFormat="1" x14ac:dyDescent="0.2">
      <c r="B201" s="157"/>
      <c r="D201" s="149" t="s">
        <v>219</v>
      </c>
      <c r="E201" s="158" t="s">
        <v>21</v>
      </c>
      <c r="F201" s="159" t="s">
        <v>590</v>
      </c>
      <c r="H201" s="160">
        <v>1.0229999999999999</v>
      </c>
      <c r="I201" s="161"/>
      <c r="L201" s="157"/>
      <c r="M201" s="162"/>
      <c r="T201" s="163"/>
      <c r="AT201" s="158" t="s">
        <v>219</v>
      </c>
      <c r="AU201" s="158" t="s">
        <v>244</v>
      </c>
      <c r="AV201" s="13" t="s">
        <v>82</v>
      </c>
      <c r="AW201" s="13" t="s">
        <v>34</v>
      </c>
      <c r="AX201" s="13" t="s">
        <v>80</v>
      </c>
      <c r="AY201" s="158" t="s">
        <v>206</v>
      </c>
    </row>
    <row r="202" spans="2:65" s="12" customFormat="1" x14ac:dyDescent="0.2">
      <c r="B202" s="151"/>
      <c r="D202" s="149" t="s">
        <v>219</v>
      </c>
      <c r="E202" s="152" t="s">
        <v>21</v>
      </c>
      <c r="F202" s="153" t="s">
        <v>591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244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" customFormat="1" ht="24.2" customHeight="1" x14ac:dyDescent="0.2">
      <c r="B203" s="33"/>
      <c r="C203" s="132" t="s">
        <v>365</v>
      </c>
      <c r="D203" s="132" t="s">
        <v>208</v>
      </c>
      <c r="E203" s="133" t="s">
        <v>401</v>
      </c>
      <c r="F203" s="134" t="s">
        <v>402</v>
      </c>
      <c r="G203" s="135" t="s">
        <v>247</v>
      </c>
      <c r="H203" s="136">
        <v>2.0019999999999998</v>
      </c>
      <c r="I203" s="137">
        <v>957</v>
      </c>
      <c r="J203" s="138">
        <f>ROUND(I203*H203,2)</f>
        <v>1915.91</v>
      </c>
      <c r="K203" s="134" t="s">
        <v>212</v>
      </c>
      <c r="L203" s="33"/>
      <c r="M203" s="139" t="s">
        <v>21</v>
      </c>
      <c r="N203" s="140" t="s">
        <v>44</v>
      </c>
      <c r="P203" s="141">
        <f>O203*H203</f>
        <v>0</v>
      </c>
      <c r="Q203" s="141">
        <v>1.2959999999999999E-2</v>
      </c>
      <c r="R203" s="141">
        <f>Q203*H203</f>
        <v>2.5945919999999997E-2</v>
      </c>
      <c r="S203" s="141">
        <v>0</v>
      </c>
      <c r="T203" s="142">
        <f>S203*H203</f>
        <v>0</v>
      </c>
      <c r="AR203" s="143" t="s">
        <v>213</v>
      </c>
      <c r="AT203" s="143" t="s">
        <v>208</v>
      </c>
      <c r="AU203" s="143" t="s">
        <v>244</v>
      </c>
      <c r="AY203" s="18" t="s">
        <v>206</v>
      </c>
      <c r="BE203" s="144">
        <f>IF(N203="základní",J203,0)</f>
        <v>1915.91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80</v>
      </c>
      <c r="BK203" s="144">
        <f>ROUND(I203*H203,2)</f>
        <v>1915.91</v>
      </c>
      <c r="BL203" s="18" t="s">
        <v>213</v>
      </c>
      <c r="BM203" s="143" t="s">
        <v>592</v>
      </c>
    </row>
    <row r="204" spans="2:65" s="1" customFormat="1" x14ac:dyDescent="0.2">
      <c r="B204" s="33"/>
      <c r="D204" s="145" t="s">
        <v>215</v>
      </c>
      <c r="F204" s="146" t="s">
        <v>404</v>
      </c>
      <c r="I204" s="147"/>
      <c r="L204" s="33"/>
      <c r="M204" s="148"/>
      <c r="T204" s="54"/>
      <c r="AT204" s="18" t="s">
        <v>215</v>
      </c>
      <c r="AU204" s="18" t="s">
        <v>244</v>
      </c>
    </row>
    <row r="205" spans="2:65" s="12" customFormat="1" x14ac:dyDescent="0.2">
      <c r="B205" s="151"/>
      <c r="D205" s="149" t="s">
        <v>219</v>
      </c>
      <c r="E205" s="152" t="s">
        <v>21</v>
      </c>
      <c r="F205" s="153" t="s">
        <v>588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244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2" customFormat="1" x14ac:dyDescent="0.2">
      <c r="B206" s="151"/>
      <c r="D206" s="149" t="s">
        <v>219</v>
      </c>
      <c r="E206" s="152" t="s">
        <v>21</v>
      </c>
      <c r="F206" s="153" t="s">
        <v>589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244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 x14ac:dyDescent="0.2">
      <c r="B207" s="157"/>
      <c r="D207" s="149" t="s">
        <v>219</v>
      </c>
      <c r="E207" s="158" t="s">
        <v>21</v>
      </c>
      <c r="F207" s="159" t="s">
        <v>593</v>
      </c>
      <c r="H207" s="160">
        <v>2.0019999999999998</v>
      </c>
      <c r="I207" s="161"/>
      <c r="L207" s="157"/>
      <c r="M207" s="162"/>
      <c r="T207" s="163"/>
      <c r="AT207" s="158" t="s">
        <v>219</v>
      </c>
      <c r="AU207" s="158" t="s">
        <v>244</v>
      </c>
      <c r="AV207" s="13" t="s">
        <v>82</v>
      </c>
      <c r="AW207" s="13" t="s">
        <v>34</v>
      </c>
      <c r="AX207" s="13" t="s">
        <v>80</v>
      </c>
      <c r="AY207" s="158" t="s">
        <v>206</v>
      </c>
    </row>
    <row r="208" spans="2:65" s="1" customFormat="1" ht="24.2" customHeight="1" x14ac:dyDescent="0.2">
      <c r="B208" s="33"/>
      <c r="C208" s="132" t="s">
        <v>372</v>
      </c>
      <c r="D208" s="132" t="s">
        <v>208</v>
      </c>
      <c r="E208" s="133" t="s">
        <v>410</v>
      </c>
      <c r="F208" s="134" t="s">
        <v>411</v>
      </c>
      <c r="G208" s="135" t="s">
        <v>247</v>
      </c>
      <c r="H208" s="136">
        <v>2.0019999999999998</v>
      </c>
      <c r="I208" s="137">
        <v>156</v>
      </c>
      <c r="J208" s="138">
        <f>ROUND(I208*H208,2)</f>
        <v>312.31</v>
      </c>
      <c r="K208" s="134" t="s">
        <v>212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213</v>
      </c>
      <c r="AT208" s="143" t="s">
        <v>208</v>
      </c>
      <c r="AU208" s="143" t="s">
        <v>244</v>
      </c>
      <c r="AY208" s="18" t="s">
        <v>206</v>
      </c>
      <c r="BE208" s="144">
        <f>IF(N208="základní",J208,0)</f>
        <v>312.31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312.31</v>
      </c>
      <c r="BL208" s="18" t="s">
        <v>213</v>
      </c>
      <c r="BM208" s="143" t="s">
        <v>594</v>
      </c>
    </row>
    <row r="209" spans="2:65" s="1" customFormat="1" x14ac:dyDescent="0.2">
      <c r="B209" s="33"/>
      <c r="D209" s="145" t="s">
        <v>215</v>
      </c>
      <c r="F209" s="146" t="s">
        <v>413</v>
      </c>
      <c r="I209" s="147"/>
      <c r="L209" s="33"/>
      <c r="M209" s="148"/>
      <c r="T209" s="54"/>
      <c r="AT209" s="18" t="s">
        <v>215</v>
      </c>
      <c r="AU209" s="18" t="s">
        <v>244</v>
      </c>
    </row>
    <row r="210" spans="2:65" s="1" customFormat="1" ht="24.2" customHeight="1" x14ac:dyDescent="0.2">
      <c r="B210" s="33"/>
      <c r="C210" s="132" t="s">
        <v>382</v>
      </c>
      <c r="D210" s="132" t="s">
        <v>208</v>
      </c>
      <c r="E210" s="133" t="s">
        <v>595</v>
      </c>
      <c r="F210" s="134" t="s">
        <v>596</v>
      </c>
      <c r="G210" s="135" t="s">
        <v>375</v>
      </c>
      <c r="H210" s="136">
        <v>0.314</v>
      </c>
      <c r="I210" s="137">
        <v>351</v>
      </c>
      <c r="J210" s="138">
        <f>ROUND(I210*H210,2)</f>
        <v>110.21</v>
      </c>
      <c r="K210" s="134" t="s">
        <v>212</v>
      </c>
      <c r="L210" s="33"/>
      <c r="M210" s="139" t="s">
        <v>21</v>
      </c>
      <c r="N210" s="140" t="s">
        <v>44</v>
      </c>
      <c r="P210" s="141">
        <f>O210*H210</f>
        <v>0</v>
      </c>
      <c r="Q210" s="141">
        <v>0.11046</v>
      </c>
      <c r="R210" s="141">
        <f>Q210*H210</f>
        <v>3.4684440000000004E-2</v>
      </c>
      <c r="S210" s="141">
        <v>0</v>
      </c>
      <c r="T210" s="142">
        <f>S210*H210</f>
        <v>0</v>
      </c>
      <c r="AR210" s="143" t="s">
        <v>213</v>
      </c>
      <c r="AT210" s="143" t="s">
        <v>208</v>
      </c>
      <c r="AU210" s="143" t="s">
        <v>244</v>
      </c>
      <c r="AY210" s="18" t="s">
        <v>206</v>
      </c>
      <c r="BE210" s="144">
        <f>IF(N210="základní",J210,0)</f>
        <v>110.21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80</v>
      </c>
      <c r="BK210" s="144">
        <f>ROUND(I210*H210,2)</f>
        <v>110.21</v>
      </c>
      <c r="BL210" s="18" t="s">
        <v>213</v>
      </c>
      <c r="BM210" s="143" t="s">
        <v>597</v>
      </c>
    </row>
    <row r="211" spans="2:65" s="1" customFormat="1" x14ac:dyDescent="0.2">
      <c r="B211" s="33"/>
      <c r="D211" s="145" t="s">
        <v>215</v>
      </c>
      <c r="F211" s="146" t="s">
        <v>598</v>
      </c>
      <c r="I211" s="147"/>
      <c r="L211" s="33"/>
      <c r="M211" s="148"/>
      <c r="T211" s="54"/>
      <c r="AT211" s="18" t="s">
        <v>215</v>
      </c>
      <c r="AU211" s="18" t="s">
        <v>244</v>
      </c>
    </row>
    <row r="212" spans="2:65" s="1" customFormat="1" ht="19.5" x14ac:dyDescent="0.2">
      <c r="B212" s="33"/>
      <c r="D212" s="149" t="s">
        <v>217</v>
      </c>
      <c r="F212" s="150" t="s">
        <v>599</v>
      </c>
      <c r="I212" s="147"/>
      <c r="L212" s="33"/>
      <c r="M212" s="148"/>
      <c r="T212" s="54"/>
      <c r="AT212" s="18" t="s">
        <v>217</v>
      </c>
      <c r="AU212" s="18" t="s">
        <v>244</v>
      </c>
    </row>
    <row r="213" spans="2:65" s="12" customFormat="1" x14ac:dyDescent="0.2">
      <c r="B213" s="151"/>
      <c r="D213" s="149" t="s">
        <v>219</v>
      </c>
      <c r="E213" s="152" t="s">
        <v>21</v>
      </c>
      <c r="F213" s="153" t="s">
        <v>588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244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2" customFormat="1" x14ac:dyDescent="0.2">
      <c r="B214" s="151"/>
      <c r="D214" s="149" t="s">
        <v>219</v>
      </c>
      <c r="E214" s="152" t="s">
        <v>21</v>
      </c>
      <c r="F214" s="153" t="s">
        <v>589</v>
      </c>
      <c r="H214" s="152" t="s">
        <v>21</v>
      </c>
      <c r="I214" s="154"/>
      <c r="L214" s="151"/>
      <c r="M214" s="155"/>
      <c r="T214" s="156"/>
      <c r="AT214" s="152" t="s">
        <v>219</v>
      </c>
      <c r="AU214" s="152" t="s">
        <v>244</v>
      </c>
      <c r="AV214" s="12" t="s">
        <v>80</v>
      </c>
      <c r="AW214" s="12" t="s">
        <v>34</v>
      </c>
      <c r="AX214" s="12" t="s">
        <v>73</v>
      </c>
      <c r="AY214" s="152" t="s">
        <v>206</v>
      </c>
    </row>
    <row r="215" spans="2:65" s="13" customFormat="1" x14ac:dyDescent="0.2">
      <c r="B215" s="157"/>
      <c r="D215" s="149" t="s">
        <v>219</v>
      </c>
      <c r="E215" s="158" t="s">
        <v>21</v>
      </c>
      <c r="F215" s="159" t="s">
        <v>600</v>
      </c>
      <c r="H215" s="160">
        <v>0.314</v>
      </c>
      <c r="I215" s="161"/>
      <c r="L215" s="157"/>
      <c r="M215" s="162"/>
      <c r="T215" s="163"/>
      <c r="AT215" s="158" t="s">
        <v>219</v>
      </c>
      <c r="AU215" s="158" t="s">
        <v>244</v>
      </c>
      <c r="AV215" s="13" t="s">
        <v>82</v>
      </c>
      <c r="AW215" s="13" t="s">
        <v>34</v>
      </c>
      <c r="AX215" s="13" t="s">
        <v>80</v>
      </c>
      <c r="AY215" s="158" t="s">
        <v>206</v>
      </c>
    </row>
    <row r="216" spans="2:65" s="1" customFormat="1" ht="21.75" customHeight="1" x14ac:dyDescent="0.2">
      <c r="B216" s="33"/>
      <c r="C216" s="132" t="s">
        <v>7</v>
      </c>
      <c r="D216" s="132" t="s">
        <v>208</v>
      </c>
      <c r="E216" s="133" t="s">
        <v>416</v>
      </c>
      <c r="F216" s="134" t="s">
        <v>417</v>
      </c>
      <c r="G216" s="135" t="s">
        <v>247</v>
      </c>
      <c r="H216" s="136">
        <v>6.6829999999999998</v>
      </c>
      <c r="I216" s="137">
        <v>573</v>
      </c>
      <c r="J216" s="138">
        <f>ROUND(I216*H216,2)</f>
        <v>3829.36</v>
      </c>
      <c r="K216" s="134" t="s">
        <v>212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7.92E-3</v>
      </c>
      <c r="R216" s="141">
        <f>Q216*H216</f>
        <v>5.2929360000000002E-2</v>
      </c>
      <c r="S216" s="141">
        <v>0</v>
      </c>
      <c r="T216" s="142">
        <f>S216*H216</f>
        <v>0</v>
      </c>
      <c r="AR216" s="143" t="s">
        <v>213</v>
      </c>
      <c r="AT216" s="143" t="s">
        <v>208</v>
      </c>
      <c r="AU216" s="143" t="s">
        <v>244</v>
      </c>
      <c r="AY216" s="18" t="s">
        <v>206</v>
      </c>
      <c r="BE216" s="144">
        <f>IF(N216="základní",J216,0)</f>
        <v>3829.36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3829.36</v>
      </c>
      <c r="BL216" s="18" t="s">
        <v>213</v>
      </c>
      <c r="BM216" s="143" t="s">
        <v>601</v>
      </c>
    </row>
    <row r="217" spans="2:65" s="1" customFormat="1" x14ac:dyDescent="0.2">
      <c r="B217" s="33"/>
      <c r="D217" s="145" t="s">
        <v>215</v>
      </c>
      <c r="F217" s="146" t="s">
        <v>419</v>
      </c>
      <c r="I217" s="147"/>
      <c r="L217" s="33"/>
      <c r="M217" s="148"/>
      <c r="T217" s="54"/>
      <c r="AT217" s="18" t="s">
        <v>215</v>
      </c>
      <c r="AU217" s="18" t="s">
        <v>244</v>
      </c>
    </row>
    <row r="218" spans="2:65" s="12" customFormat="1" x14ac:dyDescent="0.2">
      <c r="B218" s="151"/>
      <c r="D218" s="149" t="s">
        <v>219</v>
      </c>
      <c r="E218" s="152" t="s">
        <v>21</v>
      </c>
      <c r="F218" s="153" t="s">
        <v>588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244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2" customFormat="1" x14ac:dyDescent="0.2">
      <c r="B219" s="151"/>
      <c r="D219" s="149" t="s">
        <v>219</v>
      </c>
      <c r="E219" s="152" t="s">
        <v>21</v>
      </c>
      <c r="F219" s="153" t="s">
        <v>589</v>
      </c>
      <c r="H219" s="152" t="s">
        <v>21</v>
      </c>
      <c r="I219" s="154"/>
      <c r="L219" s="151"/>
      <c r="M219" s="155"/>
      <c r="T219" s="156"/>
      <c r="AT219" s="152" t="s">
        <v>219</v>
      </c>
      <c r="AU219" s="152" t="s">
        <v>244</v>
      </c>
      <c r="AV219" s="12" t="s">
        <v>80</v>
      </c>
      <c r="AW219" s="12" t="s">
        <v>34</v>
      </c>
      <c r="AX219" s="12" t="s">
        <v>73</v>
      </c>
      <c r="AY219" s="152" t="s">
        <v>206</v>
      </c>
    </row>
    <row r="220" spans="2:65" s="13" customFormat="1" x14ac:dyDescent="0.2">
      <c r="B220" s="157"/>
      <c r="D220" s="149" t="s">
        <v>219</v>
      </c>
      <c r="E220" s="158" t="s">
        <v>21</v>
      </c>
      <c r="F220" s="159" t="s">
        <v>602</v>
      </c>
      <c r="H220" s="160">
        <v>6.2779999999999996</v>
      </c>
      <c r="I220" s="161"/>
      <c r="L220" s="157"/>
      <c r="M220" s="162"/>
      <c r="T220" s="163"/>
      <c r="AT220" s="158" t="s">
        <v>219</v>
      </c>
      <c r="AU220" s="158" t="s">
        <v>244</v>
      </c>
      <c r="AV220" s="13" t="s">
        <v>82</v>
      </c>
      <c r="AW220" s="13" t="s">
        <v>34</v>
      </c>
      <c r="AX220" s="13" t="s">
        <v>73</v>
      </c>
      <c r="AY220" s="158" t="s">
        <v>206</v>
      </c>
    </row>
    <row r="221" spans="2:65" s="13" customFormat="1" x14ac:dyDescent="0.2">
      <c r="B221" s="157"/>
      <c r="D221" s="149" t="s">
        <v>219</v>
      </c>
      <c r="E221" s="158" t="s">
        <v>21</v>
      </c>
      <c r="F221" s="159" t="s">
        <v>603</v>
      </c>
      <c r="H221" s="160">
        <v>0.40500000000000003</v>
      </c>
      <c r="I221" s="161"/>
      <c r="L221" s="157"/>
      <c r="M221" s="162"/>
      <c r="T221" s="163"/>
      <c r="AT221" s="158" t="s">
        <v>219</v>
      </c>
      <c r="AU221" s="158" t="s">
        <v>244</v>
      </c>
      <c r="AV221" s="13" t="s">
        <v>82</v>
      </c>
      <c r="AW221" s="13" t="s">
        <v>34</v>
      </c>
      <c r="AX221" s="13" t="s">
        <v>73</v>
      </c>
      <c r="AY221" s="158" t="s">
        <v>206</v>
      </c>
    </row>
    <row r="222" spans="2:65" s="14" customFormat="1" x14ac:dyDescent="0.2">
      <c r="B222" s="164"/>
      <c r="D222" s="149" t="s">
        <v>219</v>
      </c>
      <c r="E222" s="165" t="s">
        <v>21</v>
      </c>
      <c r="F222" s="166" t="s">
        <v>236</v>
      </c>
      <c r="H222" s="167">
        <v>6.6829999999999998</v>
      </c>
      <c r="I222" s="168"/>
      <c r="L222" s="164"/>
      <c r="M222" s="169"/>
      <c r="T222" s="170"/>
      <c r="AT222" s="165" t="s">
        <v>219</v>
      </c>
      <c r="AU222" s="165" t="s">
        <v>244</v>
      </c>
      <c r="AV222" s="14" t="s">
        <v>213</v>
      </c>
      <c r="AW222" s="14" t="s">
        <v>34</v>
      </c>
      <c r="AX222" s="14" t="s">
        <v>80</v>
      </c>
      <c r="AY222" s="165" t="s">
        <v>206</v>
      </c>
    </row>
    <row r="223" spans="2:65" s="1" customFormat="1" ht="21.75" customHeight="1" x14ac:dyDescent="0.2">
      <c r="B223" s="33"/>
      <c r="C223" s="132" t="s">
        <v>400</v>
      </c>
      <c r="D223" s="132" t="s">
        <v>208</v>
      </c>
      <c r="E223" s="133" t="s">
        <v>423</v>
      </c>
      <c r="F223" s="134" t="s">
        <v>424</v>
      </c>
      <c r="G223" s="135" t="s">
        <v>247</v>
      </c>
      <c r="H223" s="136">
        <v>6.6829999999999998</v>
      </c>
      <c r="I223" s="137">
        <v>110</v>
      </c>
      <c r="J223" s="138">
        <f>ROUND(I223*H223,2)</f>
        <v>735.13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244</v>
      </c>
      <c r="AY223" s="18" t="s">
        <v>206</v>
      </c>
      <c r="BE223" s="144">
        <f>IF(N223="základní",J223,0)</f>
        <v>735.13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735.13</v>
      </c>
      <c r="BL223" s="18" t="s">
        <v>213</v>
      </c>
      <c r="BM223" s="143" t="s">
        <v>604</v>
      </c>
    </row>
    <row r="224" spans="2:65" s="1" customFormat="1" x14ac:dyDescent="0.2">
      <c r="B224" s="33"/>
      <c r="D224" s="145" t="s">
        <v>215</v>
      </c>
      <c r="F224" s="146" t="s">
        <v>426</v>
      </c>
      <c r="I224" s="147"/>
      <c r="L224" s="33"/>
      <c r="M224" s="148"/>
      <c r="T224" s="54"/>
      <c r="AT224" s="18" t="s">
        <v>215</v>
      </c>
      <c r="AU224" s="18" t="s">
        <v>244</v>
      </c>
    </row>
    <row r="225" spans="2:65" s="11" customFormat="1" ht="22.9" customHeight="1" x14ac:dyDescent="0.2">
      <c r="B225" s="120"/>
      <c r="D225" s="121" t="s">
        <v>72</v>
      </c>
      <c r="E225" s="130" t="s">
        <v>295</v>
      </c>
      <c r="F225" s="130" t="s">
        <v>428</v>
      </c>
      <c r="I225" s="123"/>
      <c r="J225" s="131">
        <f>BK225</f>
        <v>105544.3</v>
      </c>
      <c r="L225" s="120"/>
      <c r="M225" s="125"/>
      <c r="P225" s="126">
        <f>P226+SUM(P227:P230)</f>
        <v>0</v>
      </c>
      <c r="R225" s="126">
        <f>R226+SUM(R227:R230)</f>
        <v>8.9444319999999994E-2</v>
      </c>
      <c r="T225" s="127">
        <f>T226+SUM(T227:T230)</f>
        <v>0</v>
      </c>
      <c r="AR225" s="121" t="s">
        <v>80</v>
      </c>
      <c r="AT225" s="128" t="s">
        <v>72</v>
      </c>
      <c r="AU225" s="128" t="s">
        <v>80</v>
      </c>
      <c r="AY225" s="121" t="s">
        <v>206</v>
      </c>
      <c r="BK225" s="129">
        <f>BK226+SUM(BK227:BK230)</f>
        <v>105544.3</v>
      </c>
    </row>
    <row r="226" spans="2:65" s="1" customFormat="1" ht="24.2" customHeight="1" x14ac:dyDescent="0.2">
      <c r="B226" s="33"/>
      <c r="C226" s="132" t="s">
        <v>409</v>
      </c>
      <c r="D226" s="132" t="s">
        <v>208</v>
      </c>
      <c r="E226" s="133" t="s">
        <v>605</v>
      </c>
      <c r="F226" s="134" t="s">
        <v>606</v>
      </c>
      <c r="G226" s="135" t="s">
        <v>247</v>
      </c>
      <c r="H226" s="136">
        <v>559.02700000000004</v>
      </c>
      <c r="I226" s="137">
        <v>124</v>
      </c>
      <c r="J226" s="138">
        <f>ROUND(I226*H226,2)</f>
        <v>69319.350000000006</v>
      </c>
      <c r="K226" s="134" t="s">
        <v>212</v>
      </c>
      <c r="L226" s="33"/>
      <c r="M226" s="139" t="s">
        <v>21</v>
      </c>
      <c r="N226" s="140" t="s">
        <v>44</v>
      </c>
      <c r="P226" s="141">
        <f>O226*H226</f>
        <v>0</v>
      </c>
      <c r="Q226" s="141">
        <v>3.0000000000000001E-5</v>
      </c>
      <c r="R226" s="141">
        <f>Q226*H226</f>
        <v>1.6770810000000001E-2</v>
      </c>
      <c r="S226" s="141">
        <v>0</v>
      </c>
      <c r="T226" s="142">
        <f>S226*H226</f>
        <v>0</v>
      </c>
      <c r="AR226" s="143" t="s">
        <v>213</v>
      </c>
      <c r="AT226" s="143" t="s">
        <v>208</v>
      </c>
      <c r="AU226" s="143" t="s">
        <v>82</v>
      </c>
      <c r="AY226" s="18" t="s">
        <v>206</v>
      </c>
      <c r="BE226" s="144">
        <f>IF(N226="základní",J226,0)</f>
        <v>69319.350000000006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69319.350000000006</v>
      </c>
      <c r="BL226" s="18" t="s">
        <v>213</v>
      </c>
      <c r="BM226" s="143" t="s">
        <v>607</v>
      </c>
    </row>
    <row r="227" spans="2:65" s="1" customFormat="1" x14ac:dyDescent="0.2">
      <c r="B227" s="33"/>
      <c r="D227" s="145" t="s">
        <v>215</v>
      </c>
      <c r="F227" s="146" t="s">
        <v>608</v>
      </c>
      <c r="I227" s="147"/>
      <c r="L227" s="33"/>
      <c r="M227" s="148"/>
      <c r="T227" s="54"/>
      <c r="AT227" s="18" t="s">
        <v>215</v>
      </c>
      <c r="AU227" s="18" t="s">
        <v>82</v>
      </c>
    </row>
    <row r="228" spans="2:65" s="12" customFormat="1" x14ac:dyDescent="0.2">
      <c r="B228" s="151"/>
      <c r="D228" s="149" t="s">
        <v>219</v>
      </c>
      <c r="E228" s="152" t="s">
        <v>21</v>
      </c>
      <c r="F228" s="153" t="s">
        <v>609</v>
      </c>
      <c r="H228" s="152" t="s">
        <v>21</v>
      </c>
      <c r="I228" s="154"/>
      <c r="L228" s="151"/>
      <c r="M228" s="155"/>
      <c r="T228" s="156"/>
      <c r="AT228" s="152" t="s">
        <v>219</v>
      </c>
      <c r="AU228" s="152" t="s">
        <v>82</v>
      </c>
      <c r="AV228" s="12" t="s">
        <v>80</v>
      </c>
      <c r="AW228" s="12" t="s">
        <v>34</v>
      </c>
      <c r="AX228" s="12" t="s">
        <v>73</v>
      </c>
      <c r="AY228" s="152" t="s">
        <v>206</v>
      </c>
    </row>
    <row r="229" spans="2:65" s="13" customFormat="1" x14ac:dyDescent="0.2">
      <c r="B229" s="157"/>
      <c r="D229" s="149" t="s">
        <v>219</v>
      </c>
      <c r="E229" s="158" t="s">
        <v>21</v>
      </c>
      <c r="F229" s="159" t="s">
        <v>610</v>
      </c>
      <c r="H229" s="160">
        <v>559.02700000000004</v>
      </c>
      <c r="I229" s="161"/>
      <c r="L229" s="157"/>
      <c r="M229" s="162"/>
      <c r="T229" s="163"/>
      <c r="AT229" s="158" t="s">
        <v>219</v>
      </c>
      <c r="AU229" s="158" t="s">
        <v>82</v>
      </c>
      <c r="AV229" s="13" t="s">
        <v>82</v>
      </c>
      <c r="AW229" s="13" t="s">
        <v>34</v>
      </c>
      <c r="AX229" s="13" t="s">
        <v>80</v>
      </c>
      <c r="AY229" s="158" t="s">
        <v>206</v>
      </c>
    </row>
    <row r="230" spans="2:65" s="11" customFormat="1" ht="20.85" customHeight="1" x14ac:dyDescent="0.2">
      <c r="B230" s="120"/>
      <c r="D230" s="121" t="s">
        <v>72</v>
      </c>
      <c r="E230" s="130" t="s">
        <v>611</v>
      </c>
      <c r="F230" s="130" t="s">
        <v>612</v>
      </c>
      <c r="I230" s="123"/>
      <c r="J230" s="131">
        <f>BK230</f>
        <v>36224.949999999997</v>
      </c>
      <c r="L230" s="120"/>
      <c r="M230" s="125"/>
      <c r="P230" s="126">
        <f>SUM(P231:P234)</f>
        <v>0</v>
      </c>
      <c r="R230" s="126">
        <f>SUM(R231:R234)</f>
        <v>7.2673509999999997E-2</v>
      </c>
      <c r="T230" s="127">
        <f>SUM(T231:T234)</f>
        <v>0</v>
      </c>
      <c r="AR230" s="121" t="s">
        <v>80</v>
      </c>
      <c r="AT230" s="128" t="s">
        <v>72</v>
      </c>
      <c r="AU230" s="128" t="s">
        <v>82</v>
      </c>
      <c r="AY230" s="121" t="s">
        <v>206</v>
      </c>
      <c r="BK230" s="129">
        <f>SUM(BK231:BK234)</f>
        <v>36224.949999999997</v>
      </c>
    </row>
    <row r="231" spans="2:65" s="1" customFormat="1" ht="24.2" customHeight="1" x14ac:dyDescent="0.2">
      <c r="B231" s="33"/>
      <c r="C231" s="132" t="s">
        <v>415</v>
      </c>
      <c r="D231" s="132" t="s">
        <v>208</v>
      </c>
      <c r="E231" s="133" t="s">
        <v>613</v>
      </c>
      <c r="F231" s="134" t="s">
        <v>614</v>
      </c>
      <c r="G231" s="135" t="s">
        <v>247</v>
      </c>
      <c r="H231" s="136">
        <v>559.02700000000004</v>
      </c>
      <c r="I231" s="137">
        <v>64.8</v>
      </c>
      <c r="J231" s="138">
        <f>ROUND(I231*H231,2)</f>
        <v>36224.949999999997</v>
      </c>
      <c r="K231" s="134" t="s">
        <v>212</v>
      </c>
      <c r="L231" s="33"/>
      <c r="M231" s="139" t="s">
        <v>21</v>
      </c>
      <c r="N231" s="140" t="s">
        <v>44</v>
      </c>
      <c r="P231" s="141">
        <f>O231*H231</f>
        <v>0</v>
      </c>
      <c r="Q231" s="141">
        <v>1.2999999999999999E-4</v>
      </c>
      <c r="R231" s="141">
        <f>Q231*H231</f>
        <v>7.2673509999999997E-2</v>
      </c>
      <c r="S231" s="141">
        <v>0</v>
      </c>
      <c r="T231" s="142">
        <f>S231*H231</f>
        <v>0</v>
      </c>
      <c r="AR231" s="143" t="s">
        <v>213</v>
      </c>
      <c r="AT231" s="143" t="s">
        <v>208</v>
      </c>
      <c r="AU231" s="143" t="s">
        <v>244</v>
      </c>
      <c r="AY231" s="18" t="s">
        <v>206</v>
      </c>
      <c r="BE231" s="144">
        <f>IF(N231="základní",J231,0)</f>
        <v>36224.949999999997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80</v>
      </c>
      <c r="BK231" s="144">
        <f>ROUND(I231*H231,2)</f>
        <v>36224.949999999997</v>
      </c>
      <c r="BL231" s="18" t="s">
        <v>213</v>
      </c>
      <c r="BM231" s="143" t="s">
        <v>615</v>
      </c>
    </row>
    <row r="232" spans="2:65" s="1" customFormat="1" x14ac:dyDescent="0.2">
      <c r="B232" s="33"/>
      <c r="D232" s="145" t="s">
        <v>215</v>
      </c>
      <c r="F232" s="146" t="s">
        <v>616</v>
      </c>
      <c r="I232" s="147"/>
      <c r="L232" s="33"/>
      <c r="M232" s="148"/>
      <c r="T232" s="54"/>
      <c r="AT232" s="18" t="s">
        <v>215</v>
      </c>
      <c r="AU232" s="18" t="s">
        <v>244</v>
      </c>
    </row>
    <row r="233" spans="2:65" s="12" customFormat="1" x14ac:dyDescent="0.2">
      <c r="B233" s="151"/>
      <c r="D233" s="149" t="s">
        <v>219</v>
      </c>
      <c r="E233" s="152" t="s">
        <v>21</v>
      </c>
      <c r="F233" s="153" t="s">
        <v>609</v>
      </c>
      <c r="H233" s="152" t="s">
        <v>21</v>
      </c>
      <c r="I233" s="154"/>
      <c r="L233" s="151"/>
      <c r="M233" s="155"/>
      <c r="T233" s="156"/>
      <c r="AT233" s="152" t="s">
        <v>219</v>
      </c>
      <c r="AU233" s="152" t="s">
        <v>244</v>
      </c>
      <c r="AV233" s="12" t="s">
        <v>80</v>
      </c>
      <c r="AW233" s="12" t="s">
        <v>34</v>
      </c>
      <c r="AX233" s="12" t="s">
        <v>73</v>
      </c>
      <c r="AY233" s="152" t="s">
        <v>206</v>
      </c>
    </row>
    <row r="234" spans="2:65" s="13" customFormat="1" x14ac:dyDescent="0.2">
      <c r="B234" s="157"/>
      <c r="D234" s="149" t="s">
        <v>219</v>
      </c>
      <c r="E234" s="158" t="s">
        <v>21</v>
      </c>
      <c r="F234" s="159" t="s">
        <v>610</v>
      </c>
      <c r="H234" s="160">
        <v>559.02700000000004</v>
      </c>
      <c r="I234" s="161"/>
      <c r="L234" s="157"/>
      <c r="M234" s="162"/>
      <c r="T234" s="163"/>
      <c r="AT234" s="158" t="s">
        <v>219</v>
      </c>
      <c r="AU234" s="158" t="s">
        <v>244</v>
      </c>
      <c r="AV234" s="13" t="s">
        <v>82</v>
      </c>
      <c r="AW234" s="13" t="s">
        <v>34</v>
      </c>
      <c r="AX234" s="13" t="s">
        <v>80</v>
      </c>
      <c r="AY234" s="158" t="s">
        <v>206</v>
      </c>
    </row>
    <row r="235" spans="2:65" s="11" customFormat="1" ht="22.9" customHeight="1" x14ac:dyDescent="0.2">
      <c r="B235" s="120"/>
      <c r="D235" s="121" t="s">
        <v>72</v>
      </c>
      <c r="E235" s="130" t="s">
        <v>442</v>
      </c>
      <c r="F235" s="130" t="s">
        <v>443</v>
      </c>
      <c r="I235" s="123"/>
      <c r="J235" s="131">
        <f>BK235</f>
        <v>5008.01</v>
      </c>
      <c r="L235" s="120"/>
      <c r="M235" s="125"/>
      <c r="P235" s="126">
        <f>SUM(P236:P237)</f>
        <v>0</v>
      </c>
      <c r="R235" s="126">
        <f>SUM(R236:R237)</f>
        <v>0</v>
      </c>
      <c r="T235" s="127">
        <f>SUM(T236:T237)</f>
        <v>0</v>
      </c>
      <c r="AR235" s="121" t="s">
        <v>80</v>
      </c>
      <c r="AT235" s="128" t="s">
        <v>72</v>
      </c>
      <c r="AU235" s="128" t="s">
        <v>80</v>
      </c>
      <c r="AY235" s="121" t="s">
        <v>206</v>
      </c>
      <c r="BK235" s="129">
        <f>SUM(BK236:BK237)</f>
        <v>5008.01</v>
      </c>
    </row>
    <row r="236" spans="2:65" s="1" customFormat="1" ht="33" customHeight="1" x14ac:dyDescent="0.2">
      <c r="B236" s="33"/>
      <c r="C236" s="132" t="s">
        <v>422</v>
      </c>
      <c r="D236" s="132" t="s">
        <v>208</v>
      </c>
      <c r="E236" s="133" t="s">
        <v>617</v>
      </c>
      <c r="F236" s="134" t="s">
        <v>618</v>
      </c>
      <c r="G236" s="135" t="s">
        <v>327</v>
      </c>
      <c r="H236" s="136">
        <v>50.585999999999999</v>
      </c>
      <c r="I236" s="137">
        <v>99</v>
      </c>
      <c r="J236" s="138">
        <f>ROUND(I236*H236,2)</f>
        <v>5008.01</v>
      </c>
      <c r="K236" s="134" t="s">
        <v>212</v>
      </c>
      <c r="L236" s="33"/>
      <c r="M236" s="139" t="s">
        <v>21</v>
      </c>
      <c r="N236" s="140" t="s">
        <v>44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213</v>
      </c>
      <c r="AT236" s="143" t="s">
        <v>208</v>
      </c>
      <c r="AU236" s="143" t="s">
        <v>82</v>
      </c>
      <c r="AY236" s="18" t="s">
        <v>206</v>
      </c>
      <c r="BE236" s="144">
        <f>IF(N236="základní",J236,0)</f>
        <v>5008.01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80</v>
      </c>
      <c r="BK236" s="144">
        <f>ROUND(I236*H236,2)</f>
        <v>5008.01</v>
      </c>
      <c r="BL236" s="18" t="s">
        <v>213</v>
      </c>
      <c r="BM236" s="143" t="s">
        <v>619</v>
      </c>
    </row>
    <row r="237" spans="2:65" s="1" customFormat="1" x14ac:dyDescent="0.2">
      <c r="B237" s="33"/>
      <c r="D237" s="145" t="s">
        <v>215</v>
      </c>
      <c r="F237" s="146" t="s">
        <v>620</v>
      </c>
      <c r="I237" s="147"/>
      <c r="L237" s="33"/>
      <c r="M237" s="148"/>
      <c r="T237" s="54"/>
      <c r="AT237" s="18" t="s">
        <v>215</v>
      </c>
      <c r="AU237" s="18" t="s">
        <v>82</v>
      </c>
    </row>
    <row r="238" spans="2:65" s="11" customFormat="1" ht="25.9" customHeight="1" x14ac:dyDescent="0.2">
      <c r="B238" s="120"/>
      <c r="D238" s="121" t="s">
        <v>72</v>
      </c>
      <c r="E238" s="122" t="s">
        <v>449</v>
      </c>
      <c r="F238" s="122" t="s">
        <v>450</v>
      </c>
      <c r="I238" s="123"/>
      <c r="J238" s="124">
        <f>BK238</f>
        <v>667901.29</v>
      </c>
      <c r="L238" s="120"/>
      <c r="M238" s="125"/>
      <c r="P238" s="126">
        <f>P239+P261+P292+P299+P329+P345+P356+P368+P373</f>
        <v>0</v>
      </c>
      <c r="R238" s="126">
        <f>R239+R261+R292+R299+R329+R345+R356+R368+R373</f>
        <v>2.3918588100000004</v>
      </c>
      <c r="T238" s="127">
        <f>T239+T261+T292+T299+T329+T345+T356+T368+T373</f>
        <v>0</v>
      </c>
      <c r="AR238" s="121" t="s">
        <v>82</v>
      </c>
      <c r="AT238" s="128" t="s">
        <v>72</v>
      </c>
      <c r="AU238" s="128" t="s">
        <v>73</v>
      </c>
      <c r="AY238" s="121" t="s">
        <v>206</v>
      </c>
      <c r="BK238" s="129">
        <f>BK239+BK261+BK292+BK299+BK329+BK345+BK356+BK368+BK373</f>
        <v>667901.29</v>
      </c>
    </row>
    <row r="239" spans="2:65" s="11" customFormat="1" ht="22.9" customHeight="1" x14ac:dyDescent="0.2">
      <c r="B239" s="120"/>
      <c r="D239" s="121" t="s">
        <v>72</v>
      </c>
      <c r="E239" s="130" t="s">
        <v>621</v>
      </c>
      <c r="F239" s="130" t="s">
        <v>622</v>
      </c>
      <c r="I239" s="123"/>
      <c r="J239" s="131">
        <f>BK239</f>
        <v>12040.04</v>
      </c>
      <c r="L239" s="120"/>
      <c r="M239" s="125"/>
      <c r="P239" s="126">
        <f>SUM(P240:P260)</f>
        <v>0</v>
      </c>
      <c r="R239" s="126">
        <f>SUM(R240:R260)</f>
        <v>5.6229000000000008E-2</v>
      </c>
      <c r="T239" s="127">
        <f>SUM(T240:T260)</f>
        <v>0</v>
      </c>
      <c r="AR239" s="121" t="s">
        <v>82</v>
      </c>
      <c r="AT239" s="128" t="s">
        <v>72</v>
      </c>
      <c r="AU239" s="128" t="s">
        <v>80</v>
      </c>
      <c r="AY239" s="121" t="s">
        <v>206</v>
      </c>
      <c r="BK239" s="129">
        <f>SUM(BK240:BK260)</f>
        <v>12040.04</v>
      </c>
    </row>
    <row r="240" spans="2:65" s="1" customFormat="1" ht="21.75" customHeight="1" x14ac:dyDescent="0.2">
      <c r="B240" s="33"/>
      <c r="C240" s="132" t="s">
        <v>429</v>
      </c>
      <c r="D240" s="132" t="s">
        <v>208</v>
      </c>
      <c r="E240" s="133" t="s">
        <v>623</v>
      </c>
      <c r="F240" s="134" t="s">
        <v>624</v>
      </c>
      <c r="G240" s="135" t="s">
        <v>375</v>
      </c>
      <c r="H240" s="136">
        <v>14.4</v>
      </c>
      <c r="I240" s="137">
        <v>400</v>
      </c>
      <c r="J240" s="138">
        <f>ROUND(I240*H240,2)</f>
        <v>5760</v>
      </c>
      <c r="K240" s="134" t="s">
        <v>212</v>
      </c>
      <c r="L240" s="33"/>
      <c r="M240" s="139" t="s">
        <v>21</v>
      </c>
      <c r="N240" s="140" t="s">
        <v>44</v>
      </c>
      <c r="P240" s="141">
        <f>O240*H240</f>
        <v>0</v>
      </c>
      <c r="Q240" s="141">
        <v>1.5E-3</v>
      </c>
      <c r="R240" s="141">
        <f>Q240*H240</f>
        <v>2.1600000000000001E-2</v>
      </c>
      <c r="S240" s="141">
        <v>0</v>
      </c>
      <c r="T240" s="142">
        <f>S240*H240</f>
        <v>0</v>
      </c>
      <c r="AR240" s="143" t="s">
        <v>350</v>
      </c>
      <c r="AT240" s="143" t="s">
        <v>208</v>
      </c>
      <c r="AU240" s="143" t="s">
        <v>82</v>
      </c>
      <c r="AY240" s="18" t="s">
        <v>206</v>
      </c>
      <c r="BE240" s="144">
        <f>IF(N240="základní",J240,0)</f>
        <v>5760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80</v>
      </c>
      <c r="BK240" s="144">
        <f>ROUND(I240*H240,2)</f>
        <v>5760</v>
      </c>
      <c r="BL240" s="18" t="s">
        <v>350</v>
      </c>
      <c r="BM240" s="143" t="s">
        <v>625</v>
      </c>
    </row>
    <row r="241" spans="2:65" s="1" customFormat="1" x14ac:dyDescent="0.2">
      <c r="B241" s="33"/>
      <c r="D241" s="145" t="s">
        <v>215</v>
      </c>
      <c r="F241" s="146" t="s">
        <v>626</v>
      </c>
      <c r="I241" s="147"/>
      <c r="L241" s="33"/>
      <c r="M241" s="148"/>
      <c r="T241" s="54"/>
      <c r="AT241" s="18" t="s">
        <v>215</v>
      </c>
      <c r="AU241" s="18" t="s">
        <v>82</v>
      </c>
    </row>
    <row r="242" spans="2:65" s="13" customFormat="1" x14ac:dyDescent="0.2">
      <c r="B242" s="157"/>
      <c r="D242" s="149" t="s">
        <v>219</v>
      </c>
      <c r="E242" s="158" t="s">
        <v>21</v>
      </c>
      <c r="F242" s="159" t="s">
        <v>627</v>
      </c>
      <c r="H242" s="160">
        <v>14.4</v>
      </c>
      <c r="I242" s="161"/>
      <c r="L242" s="157"/>
      <c r="M242" s="162"/>
      <c r="T242" s="163"/>
      <c r="AT242" s="158" t="s">
        <v>219</v>
      </c>
      <c r="AU242" s="158" t="s">
        <v>82</v>
      </c>
      <c r="AV242" s="13" t="s">
        <v>82</v>
      </c>
      <c r="AW242" s="13" t="s">
        <v>34</v>
      </c>
      <c r="AX242" s="13" t="s">
        <v>80</v>
      </c>
      <c r="AY242" s="158" t="s">
        <v>206</v>
      </c>
    </row>
    <row r="243" spans="2:65" s="1" customFormat="1" ht="37.9" customHeight="1" x14ac:dyDescent="0.2">
      <c r="B243" s="33"/>
      <c r="C243" s="132" t="s">
        <v>436</v>
      </c>
      <c r="D243" s="132" t="s">
        <v>208</v>
      </c>
      <c r="E243" s="133" t="s">
        <v>628</v>
      </c>
      <c r="F243" s="134" t="s">
        <v>629</v>
      </c>
      <c r="G243" s="135" t="s">
        <v>247</v>
      </c>
      <c r="H243" s="136">
        <v>3.57</v>
      </c>
      <c r="I243" s="137">
        <v>180</v>
      </c>
      <c r="J243" s="138">
        <f>ROUND(I243*H243,2)</f>
        <v>642.6</v>
      </c>
      <c r="K243" s="134" t="s">
        <v>212</v>
      </c>
      <c r="L243" s="33"/>
      <c r="M243" s="139" t="s">
        <v>21</v>
      </c>
      <c r="N243" s="140" t="s">
        <v>44</v>
      </c>
      <c r="P243" s="141">
        <f>O243*H243</f>
        <v>0</v>
      </c>
      <c r="Q243" s="141">
        <v>8.0000000000000007E-5</v>
      </c>
      <c r="R243" s="141">
        <f>Q243*H243</f>
        <v>2.856E-4</v>
      </c>
      <c r="S243" s="141">
        <v>0</v>
      </c>
      <c r="T243" s="142">
        <f>S243*H243</f>
        <v>0</v>
      </c>
      <c r="AR243" s="143" t="s">
        <v>350</v>
      </c>
      <c r="AT243" s="143" t="s">
        <v>208</v>
      </c>
      <c r="AU243" s="143" t="s">
        <v>82</v>
      </c>
      <c r="AY243" s="18" t="s">
        <v>206</v>
      </c>
      <c r="BE243" s="144">
        <f>IF(N243="základní",J243,0)</f>
        <v>642.6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80</v>
      </c>
      <c r="BK243" s="144">
        <f>ROUND(I243*H243,2)</f>
        <v>642.6</v>
      </c>
      <c r="BL243" s="18" t="s">
        <v>350</v>
      </c>
      <c r="BM243" s="143" t="s">
        <v>630</v>
      </c>
    </row>
    <row r="244" spans="2:65" s="1" customFormat="1" x14ac:dyDescent="0.2">
      <c r="B244" s="33"/>
      <c r="D244" s="145" t="s">
        <v>215</v>
      </c>
      <c r="F244" s="146" t="s">
        <v>631</v>
      </c>
      <c r="I244" s="147"/>
      <c r="L244" s="33"/>
      <c r="M244" s="148"/>
      <c r="T244" s="54"/>
      <c r="AT244" s="18" t="s">
        <v>215</v>
      </c>
      <c r="AU244" s="18" t="s">
        <v>82</v>
      </c>
    </row>
    <row r="245" spans="2:65" s="13" customFormat="1" x14ac:dyDescent="0.2">
      <c r="B245" s="157"/>
      <c r="D245" s="149" t="s">
        <v>219</v>
      </c>
      <c r="E245" s="158" t="s">
        <v>21</v>
      </c>
      <c r="F245" s="159" t="s">
        <v>632</v>
      </c>
      <c r="H245" s="160">
        <v>3.57</v>
      </c>
      <c r="I245" s="161"/>
      <c r="L245" s="157"/>
      <c r="M245" s="162"/>
      <c r="T245" s="163"/>
      <c r="AT245" s="158" t="s">
        <v>219</v>
      </c>
      <c r="AU245" s="158" t="s">
        <v>82</v>
      </c>
      <c r="AV245" s="13" t="s">
        <v>82</v>
      </c>
      <c r="AW245" s="13" t="s">
        <v>34</v>
      </c>
      <c r="AX245" s="13" t="s">
        <v>80</v>
      </c>
      <c r="AY245" s="158" t="s">
        <v>206</v>
      </c>
    </row>
    <row r="246" spans="2:65" s="1" customFormat="1" ht="37.9" customHeight="1" x14ac:dyDescent="0.2">
      <c r="B246" s="33"/>
      <c r="C246" s="132" t="s">
        <v>444</v>
      </c>
      <c r="D246" s="132" t="s">
        <v>208</v>
      </c>
      <c r="E246" s="133" t="s">
        <v>633</v>
      </c>
      <c r="F246" s="134" t="s">
        <v>634</v>
      </c>
      <c r="G246" s="135" t="s">
        <v>247</v>
      </c>
      <c r="H246" s="136">
        <v>3.57</v>
      </c>
      <c r="I246" s="137">
        <v>180</v>
      </c>
      <c r="J246" s="138">
        <f>ROUND(I246*H246,2)</f>
        <v>642.6</v>
      </c>
      <c r="K246" s="134" t="s">
        <v>212</v>
      </c>
      <c r="L246" s="33"/>
      <c r="M246" s="139" t="s">
        <v>21</v>
      </c>
      <c r="N246" s="140" t="s">
        <v>44</v>
      </c>
      <c r="P246" s="141">
        <f>O246*H246</f>
        <v>0</v>
      </c>
      <c r="Q246" s="141">
        <v>1.4999999999999999E-4</v>
      </c>
      <c r="R246" s="141">
        <f>Q246*H246</f>
        <v>5.3549999999999995E-4</v>
      </c>
      <c r="S246" s="141">
        <v>0</v>
      </c>
      <c r="T246" s="142">
        <f>S246*H246</f>
        <v>0</v>
      </c>
      <c r="AR246" s="143" t="s">
        <v>350</v>
      </c>
      <c r="AT246" s="143" t="s">
        <v>208</v>
      </c>
      <c r="AU246" s="143" t="s">
        <v>82</v>
      </c>
      <c r="AY246" s="18" t="s">
        <v>206</v>
      </c>
      <c r="BE246" s="144">
        <f>IF(N246="základní",J246,0)</f>
        <v>642.6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80</v>
      </c>
      <c r="BK246" s="144">
        <f>ROUND(I246*H246,2)</f>
        <v>642.6</v>
      </c>
      <c r="BL246" s="18" t="s">
        <v>350</v>
      </c>
      <c r="BM246" s="143" t="s">
        <v>635</v>
      </c>
    </row>
    <row r="247" spans="2:65" s="1" customFormat="1" x14ac:dyDescent="0.2">
      <c r="B247" s="33"/>
      <c r="D247" s="145" t="s">
        <v>215</v>
      </c>
      <c r="F247" s="146" t="s">
        <v>636</v>
      </c>
      <c r="I247" s="147"/>
      <c r="L247" s="33"/>
      <c r="M247" s="148"/>
      <c r="T247" s="54"/>
      <c r="AT247" s="18" t="s">
        <v>215</v>
      </c>
      <c r="AU247" s="18" t="s">
        <v>82</v>
      </c>
    </row>
    <row r="248" spans="2:65" s="13" customFormat="1" x14ac:dyDescent="0.2">
      <c r="B248" s="157"/>
      <c r="D248" s="149" t="s">
        <v>219</v>
      </c>
      <c r="E248" s="158" t="s">
        <v>21</v>
      </c>
      <c r="F248" s="159" t="s">
        <v>632</v>
      </c>
      <c r="H248" s="160">
        <v>3.57</v>
      </c>
      <c r="I248" s="161"/>
      <c r="L248" s="157"/>
      <c r="M248" s="162"/>
      <c r="T248" s="163"/>
      <c r="AT248" s="158" t="s">
        <v>219</v>
      </c>
      <c r="AU248" s="158" t="s">
        <v>82</v>
      </c>
      <c r="AV248" s="13" t="s">
        <v>82</v>
      </c>
      <c r="AW248" s="13" t="s">
        <v>34</v>
      </c>
      <c r="AX248" s="13" t="s">
        <v>80</v>
      </c>
      <c r="AY248" s="158" t="s">
        <v>206</v>
      </c>
    </row>
    <row r="249" spans="2:65" s="1" customFormat="1" ht="37.9" customHeight="1" x14ac:dyDescent="0.2">
      <c r="B249" s="33"/>
      <c r="C249" s="132" t="s">
        <v>453</v>
      </c>
      <c r="D249" s="132" t="s">
        <v>208</v>
      </c>
      <c r="E249" s="133" t="s">
        <v>637</v>
      </c>
      <c r="F249" s="134" t="s">
        <v>638</v>
      </c>
      <c r="G249" s="135" t="s">
        <v>247</v>
      </c>
      <c r="H249" s="136">
        <v>3.57</v>
      </c>
      <c r="I249" s="137">
        <v>180</v>
      </c>
      <c r="J249" s="138">
        <f>ROUND(I249*H249,2)</f>
        <v>642.6</v>
      </c>
      <c r="K249" s="134" t="s">
        <v>212</v>
      </c>
      <c r="L249" s="33"/>
      <c r="M249" s="139" t="s">
        <v>21</v>
      </c>
      <c r="N249" s="140" t="s">
        <v>44</v>
      </c>
      <c r="P249" s="141">
        <f>O249*H249</f>
        <v>0</v>
      </c>
      <c r="Q249" s="141">
        <v>2.3000000000000001E-4</v>
      </c>
      <c r="R249" s="141">
        <f>Q249*H249</f>
        <v>8.2109999999999995E-4</v>
      </c>
      <c r="S249" s="141">
        <v>0</v>
      </c>
      <c r="T249" s="142">
        <f>S249*H249</f>
        <v>0</v>
      </c>
      <c r="AR249" s="143" t="s">
        <v>350</v>
      </c>
      <c r="AT249" s="143" t="s">
        <v>208</v>
      </c>
      <c r="AU249" s="143" t="s">
        <v>82</v>
      </c>
      <c r="AY249" s="18" t="s">
        <v>206</v>
      </c>
      <c r="BE249" s="144">
        <f>IF(N249="základní",J249,0)</f>
        <v>642.6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80</v>
      </c>
      <c r="BK249" s="144">
        <f>ROUND(I249*H249,2)</f>
        <v>642.6</v>
      </c>
      <c r="BL249" s="18" t="s">
        <v>350</v>
      </c>
      <c r="BM249" s="143" t="s">
        <v>639</v>
      </c>
    </row>
    <row r="250" spans="2:65" s="1" customFormat="1" x14ac:dyDescent="0.2">
      <c r="B250" s="33"/>
      <c r="D250" s="145" t="s">
        <v>215</v>
      </c>
      <c r="F250" s="146" t="s">
        <v>640</v>
      </c>
      <c r="I250" s="147"/>
      <c r="L250" s="33"/>
      <c r="M250" s="148"/>
      <c r="T250" s="54"/>
      <c r="AT250" s="18" t="s">
        <v>215</v>
      </c>
      <c r="AU250" s="18" t="s">
        <v>82</v>
      </c>
    </row>
    <row r="251" spans="2:65" s="13" customFormat="1" x14ac:dyDescent="0.2">
      <c r="B251" s="157"/>
      <c r="D251" s="149" t="s">
        <v>219</v>
      </c>
      <c r="E251" s="158" t="s">
        <v>21</v>
      </c>
      <c r="F251" s="159" t="s">
        <v>632</v>
      </c>
      <c r="H251" s="160">
        <v>3.57</v>
      </c>
      <c r="I251" s="161"/>
      <c r="L251" s="157"/>
      <c r="M251" s="162"/>
      <c r="T251" s="163"/>
      <c r="AT251" s="158" t="s">
        <v>219</v>
      </c>
      <c r="AU251" s="158" t="s">
        <v>82</v>
      </c>
      <c r="AV251" s="13" t="s">
        <v>82</v>
      </c>
      <c r="AW251" s="13" t="s">
        <v>34</v>
      </c>
      <c r="AX251" s="13" t="s">
        <v>80</v>
      </c>
      <c r="AY251" s="158" t="s">
        <v>206</v>
      </c>
    </row>
    <row r="252" spans="2:65" s="1" customFormat="1" ht="16.5" customHeight="1" x14ac:dyDescent="0.2">
      <c r="B252" s="33"/>
      <c r="C252" s="178" t="s">
        <v>462</v>
      </c>
      <c r="D252" s="178" t="s">
        <v>437</v>
      </c>
      <c r="E252" s="179" t="s">
        <v>641</v>
      </c>
      <c r="F252" s="180" t="s">
        <v>642</v>
      </c>
      <c r="G252" s="181" t="s">
        <v>247</v>
      </c>
      <c r="H252" s="182">
        <v>11.781000000000001</v>
      </c>
      <c r="I252" s="183">
        <v>280</v>
      </c>
      <c r="J252" s="184">
        <f>ROUND(I252*H252,2)</f>
        <v>3298.68</v>
      </c>
      <c r="K252" s="180" t="s">
        <v>212</v>
      </c>
      <c r="L252" s="185"/>
      <c r="M252" s="186" t="s">
        <v>21</v>
      </c>
      <c r="N252" s="187" t="s">
        <v>44</v>
      </c>
      <c r="P252" s="141">
        <f>O252*H252</f>
        <v>0</v>
      </c>
      <c r="Q252" s="141">
        <v>2.5000000000000001E-3</v>
      </c>
      <c r="R252" s="141">
        <f>Q252*H252</f>
        <v>2.9452500000000003E-2</v>
      </c>
      <c r="S252" s="141">
        <v>0</v>
      </c>
      <c r="T252" s="142">
        <f>S252*H252</f>
        <v>0</v>
      </c>
      <c r="AR252" s="143" t="s">
        <v>643</v>
      </c>
      <c r="AT252" s="143" t="s">
        <v>437</v>
      </c>
      <c r="AU252" s="143" t="s">
        <v>82</v>
      </c>
      <c r="AY252" s="18" t="s">
        <v>206</v>
      </c>
      <c r="BE252" s="144">
        <f>IF(N252="základní",J252,0)</f>
        <v>3298.68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8" t="s">
        <v>80</v>
      </c>
      <c r="BK252" s="144">
        <f>ROUND(I252*H252,2)</f>
        <v>3298.68</v>
      </c>
      <c r="BL252" s="18" t="s">
        <v>350</v>
      </c>
      <c r="BM252" s="143" t="s">
        <v>644</v>
      </c>
    </row>
    <row r="253" spans="2:65" s="13" customFormat="1" x14ac:dyDescent="0.2">
      <c r="B253" s="157"/>
      <c r="D253" s="149" t="s">
        <v>219</v>
      </c>
      <c r="E253" s="158" t="s">
        <v>21</v>
      </c>
      <c r="F253" s="159" t="s">
        <v>645</v>
      </c>
      <c r="H253" s="160">
        <v>11.781000000000001</v>
      </c>
      <c r="I253" s="161"/>
      <c r="L253" s="157"/>
      <c r="M253" s="162"/>
      <c r="T253" s="163"/>
      <c r="AT253" s="158" t="s">
        <v>219</v>
      </c>
      <c r="AU253" s="158" t="s">
        <v>82</v>
      </c>
      <c r="AV253" s="13" t="s">
        <v>82</v>
      </c>
      <c r="AW253" s="13" t="s">
        <v>34</v>
      </c>
      <c r="AX253" s="13" t="s">
        <v>80</v>
      </c>
      <c r="AY253" s="158" t="s">
        <v>206</v>
      </c>
    </row>
    <row r="254" spans="2:65" s="1" customFormat="1" ht="21.75" customHeight="1" x14ac:dyDescent="0.2">
      <c r="B254" s="33"/>
      <c r="C254" s="132" t="s">
        <v>646</v>
      </c>
      <c r="D254" s="132" t="s">
        <v>208</v>
      </c>
      <c r="E254" s="133" t="s">
        <v>647</v>
      </c>
      <c r="F254" s="134" t="s">
        <v>648</v>
      </c>
      <c r="G254" s="135" t="s">
        <v>247</v>
      </c>
      <c r="H254" s="136">
        <v>10.71</v>
      </c>
      <c r="I254" s="137">
        <v>52.3</v>
      </c>
      <c r="J254" s="138">
        <f>ROUND(I254*H254,2)</f>
        <v>560.13</v>
      </c>
      <c r="K254" s="134" t="s">
        <v>212</v>
      </c>
      <c r="L254" s="33"/>
      <c r="M254" s="139" t="s">
        <v>21</v>
      </c>
      <c r="N254" s="140" t="s">
        <v>44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350</v>
      </c>
      <c r="AT254" s="143" t="s">
        <v>208</v>
      </c>
      <c r="AU254" s="143" t="s">
        <v>82</v>
      </c>
      <c r="AY254" s="18" t="s">
        <v>206</v>
      </c>
      <c r="BE254" s="144">
        <f>IF(N254="základní",J254,0)</f>
        <v>560.13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80</v>
      </c>
      <c r="BK254" s="144">
        <f>ROUND(I254*H254,2)</f>
        <v>560.13</v>
      </c>
      <c r="BL254" s="18" t="s">
        <v>350</v>
      </c>
      <c r="BM254" s="143" t="s">
        <v>649</v>
      </c>
    </row>
    <row r="255" spans="2:65" s="1" customFormat="1" x14ac:dyDescent="0.2">
      <c r="B255" s="33"/>
      <c r="D255" s="145" t="s">
        <v>215</v>
      </c>
      <c r="F255" s="146" t="s">
        <v>650</v>
      </c>
      <c r="I255" s="147"/>
      <c r="L255" s="33"/>
      <c r="M255" s="148"/>
      <c r="T255" s="54"/>
      <c r="AT255" s="18" t="s">
        <v>215</v>
      </c>
      <c r="AU255" s="18" t="s">
        <v>82</v>
      </c>
    </row>
    <row r="256" spans="2:65" s="13" customFormat="1" x14ac:dyDescent="0.2">
      <c r="B256" s="157"/>
      <c r="D256" s="149" t="s">
        <v>219</v>
      </c>
      <c r="E256" s="158" t="s">
        <v>21</v>
      </c>
      <c r="F256" s="159" t="s">
        <v>651</v>
      </c>
      <c r="H256" s="160">
        <v>10.71</v>
      </c>
      <c r="I256" s="161"/>
      <c r="L256" s="157"/>
      <c r="M256" s="162"/>
      <c r="T256" s="163"/>
      <c r="AT256" s="158" t="s">
        <v>219</v>
      </c>
      <c r="AU256" s="158" t="s">
        <v>82</v>
      </c>
      <c r="AV256" s="13" t="s">
        <v>82</v>
      </c>
      <c r="AW256" s="13" t="s">
        <v>34</v>
      </c>
      <c r="AX256" s="13" t="s">
        <v>80</v>
      </c>
      <c r="AY256" s="158" t="s">
        <v>206</v>
      </c>
    </row>
    <row r="257" spans="2:65" s="1" customFormat="1" ht="16.5" customHeight="1" x14ac:dyDescent="0.2">
      <c r="B257" s="33"/>
      <c r="C257" s="178" t="s">
        <v>643</v>
      </c>
      <c r="D257" s="178" t="s">
        <v>437</v>
      </c>
      <c r="E257" s="179" t="s">
        <v>652</v>
      </c>
      <c r="F257" s="180" t="s">
        <v>653</v>
      </c>
      <c r="G257" s="181" t="s">
        <v>247</v>
      </c>
      <c r="H257" s="182">
        <v>11.781000000000001</v>
      </c>
      <c r="I257" s="183">
        <v>30</v>
      </c>
      <c r="J257" s="184">
        <f>ROUND(I257*H257,2)</f>
        <v>353.43</v>
      </c>
      <c r="K257" s="180" t="s">
        <v>212</v>
      </c>
      <c r="L257" s="185"/>
      <c r="M257" s="186" t="s">
        <v>21</v>
      </c>
      <c r="N257" s="187" t="s">
        <v>44</v>
      </c>
      <c r="P257" s="141">
        <f>O257*H257</f>
        <v>0</v>
      </c>
      <c r="Q257" s="141">
        <v>2.9999999999999997E-4</v>
      </c>
      <c r="R257" s="141">
        <f>Q257*H257</f>
        <v>3.5342999999999998E-3</v>
      </c>
      <c r="S257" s="141">
        <v>0</v>
      </c>
      <c r="T257" s="142">
        <f>S257*H257</f>
        <v>0</v>
      </c>
      <c r="AR257" s="143" t="s">
        <v>643</v>
      </c>
      <c r="AT257" s="143" t="s">
        <v>437</v>
      </c>
      <c r="AU257" s="143" t="s">
        <v>82</v>
      </c>
      <c r="AY257" s="18" t="s">
        <v>206</v>
      </c>
      <c r="BE257" s="144">
        <f>IF(N257="základní",J257,0)</f>
        <v>353.43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80</v>
      </c>
      <c r="BK257" s="144">
        <f>ROUND(I257*H257,2)</f>
        <v>353.43</v>
      </c>
      <c r="BL257" s="18" t="s">
        <v>350</v>
      </c>
      <c r="BM257" s="143" t="s">
        <v>654</v>
      </c>
    </row>
    <row r="258" spans="2:65" s="13" customFormat="1" x14ac:dyDescent="0.2">
      <c r="B258" s="157"/>
      <c r="D258" s="149" t="s">
        <v>219</v>
      </c>
      <c r="E258" s="158" t="s">
        <v>21</v>
      </c>
      <c r="F258" s="159" t="s">
        <v>655</v>
      </c>
      <c r="H258" s="160">
        <v>11.781000000000001</v>
      </c>
      <c r="I258" s="161"/>
      <c r="L258" s="157"/>
      <c r="M258" s="162"/>
      <c r="T258" s="163"/>
      <c r="AT258" s="158" t="s">
        <v>219</v>
      </c>
      <c r="AU258" s="158" t="s">
        <v>82</v>
      </c>
      <c r="AV258" s="13" t="s">
        <v>82</v>
      </c>
      <c r="AW258" s="13" t="s">
        <v>34</v>
      </c>
      <c r="AX258" s="13" t="s">
        <v>80</v>
      </c>
      <c r="AY258" s="158" t="s">
        <v>206</v>
      </c>
    </row>
    <row r="259" spans="2:65" s="1" customFormat="1" ht="24.2" customHeight="1" x14ac:dyDescent="0.2">
      <c r="B259" s="33"/>
      <c r="C259" s="132" t="s">
        <v>656</v>
      </c>
      <c r="D259" s="132" t="s">
        <v>208</v>
      </c>
      <c r="E259" s="133" t="s">
        <v>657</v>
      </c>
      <c r="F259" s="134" t="s">
        <v>658</v>
      </c>
      <c r="G259" s="135" t="s">
        <v>327</v>
      </c>
      <c r="H259" s="136">
        <v>5.6000000000000001E-2</v>
      </c>
      <c r="I259" s="137">
        <v>2500</v>
      </c>
      <c r="J259" s="138">
        <f>ROUND(I259*H259,2)</f>
        <v>140</v>
      </c>
      <c r="K259" s="134" t="s">
        <v>212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350</v>
      </c>
      <c r="AT259" s="143" t="s">
        <v>208</v>
      </c>
      <c r="AU259" s="143" t="s">
        <v>82</v>
      </c>
      <c r="AY259" s="18" t="s">
        <v>206</v>
      </c>
      <c r="BE259" s="144">
        <f>IF(N259="základní",J259,0)</f>
        <v>140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140</v>
      </c>
      <c r="BL259" s="18" t="s">
        <v>350</v>
      </c>
      <c r="BM259" s="143" t="s">
        <v>659</v>
      </c>
    </row>
    <row r="260" spans="2:65" s="1" customFormat="1" x14ac:dyDescent="0.2">
      <c r="B260" s="33"/>
      <c r="D260" s="145" t="s">
        <v>215</v>
      </c>
      <c r="F260" s="146" t="s">
        <v>660</v>
      </c>
      <c r="I260" s="147"/>
      <c r="L260" s="33"/>
      <c r="M260" s="148"/>
      <c r="T260" s="54"/>
      <c r="AT260" s="18" t="s">
        <v>215</v>
      </c>
      <c r="AU260" s="18" t="s">
        <v>82</v>
      </c>
    </row>
    <row r="261" spans="2:65" s="11" customFormat="1" ht="22.9" customHeight="1" x14ac:dyDescent="0.2">
      <c r="B261" s="120"/>
      <c r="D261" s="121" t="s">
        <v>72</v>
      </c>
      <c r="E261" s="130" t="s">
        <v>661</v>
      </c>
      <c r="F261" s="130" t="s">
        <v>662</v>
      </c>
      <c r="I261" s="123"/>
      <c r="J261" s="131">
        <f>BK261</f>
        <v>29716.079999999998</v>
      </c>
      <c r="L261" s="120"/>
      <c r="M261" s="125"/>
      <c r="P261" s="126">
        <f>SUM(P262:P291)</f>
        <v>0</v>
      </c>
      <c r="R261" s="126">
        <f>SUM(R262:R291)</f>
        <v>0.23762785000000003</v>
      </c>
      <c r="T261" s="127">
        <f>SUM(T262:T291)</f>
        <v>0</v>
      </c>
      <c r="AR261" s="121" t="s">
        <v>82</v>
      </c>
      <c r="AT261" s="128" t="s">
        <v>72</v>
      </c>
      <c r="AU261" s="128" t="s">
        <v>80</v>
      </c>
      <c r="AY261" s="121" t="s">
        <v>206</v>
      </c>
      <c r="BK261" s="129">
        <f>SUM(BK262:BK291)</f>
        <v>29716.079999999998</v>
      </c>
    </row>
    <row r="262" spans="2:65" s="1" customFormat="1" ht="24.2" customHeight="1" x14ac:dyDescent="0.2">
      <c r="B262" s="33"/>
      <c r="C262" s="132" t="s">
        <v>663</v>
      </c>
      <c r="D262" s="132" t="s">
        <v>208</v>
      </c>
      <c r="E262" s="133" t="s">
        <v>664</v>
      </c>
      <c r="F262" s="134" t="s">
        <v>665</v>
      </c>
      <c r="G262" s="135" t="s">
        <v>247</v>
      </c>
      <c r="H262" s="136">
        <v>41.433</v>
      </c>
      <c r="I262" s="137">
        <v>55</v>
      </c>
      <c r="J262" s="138">
        <f>ROUND(I262*H262,2)</f>
        <v>2278.8200000000002</v>
      </c>
      <c r="K262" s="134" t="s">
        <v>212</v>
      </c>
      <c r="L262" s="33"/>
      <c r="M262" s="139" t="s">
        <v>21</v>
      </c>
      <c r="N262" s="140" t="s">
        <v>44</v>
      </c>
      <c r="P262" s="141">
        <f>O262*H262</f>
        <v>0</v>
      </c>
      <c r="Q262" s="141">
        <v>1.0000000000000001E-5</v>
      </c>
      <c r="R262" s="141">
        <f>Q262*H262</f>
        <v>4.1433000000000003E-4</v>
      </c>
      <c r="S262" s="141">
        <v>0</v>
      </c>
      <c r="T262" s="142">
        <f>S262*H262</f>
        <v>0</v>
      </c>
      <c r="AR262" s="143" t="s">
        <v>350</v>
      </c>
      <c r="AT262" s="143" t="s">
        <v>208</v>
      </c>
      <c r="AU262" s="143" t="s">
        <v>82</v>
      </c>
      <c r="AY262" s="18" t="s">
        <v>206</v>
      </c>
      <c r="BE262" s="144">
        <f>IF(N262="základní",J262,0)</f>
        <v>2278.8200000000002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80</v>
      </c>
      <c r="BK262" s="144">
        <f>ROUND(I262*H262,2)</f>
        <v>2278.8200000000002</v>
      </c>
      <c r="BL262" s="18" t="s">
        <v>350</v>
      </c>
      <c r="BM262" s="143" t="s">
        <v>666</v>
      </c>
    </row>
    <row r="263" spans="2:65" s="1" customFormat="1" x14ac:dyDescent="0.2">
      <c r="B263" s="33"/>
      <c r="D263" s="145" t="s">
        <v>215</v>
      </c>
      <c r="F263" s="146" t="s">
        <v>667</v>
      </c>
      <c r="I263" s="147"/>
      <c r="L263" s="33"/>
      <c r="M263" s="148"/>
      <c r="T263" s="54"/>
      <c r="AT263" s="18" t="s">
        <v>215</v>
      </c>
      <c r="AU263" s="18" t="s">
        <v>82</v>
      </c>
    </row>
    <row r="264" spans="2:65" s="12" customFormat="1" x14ac:dyDescent="0.2">
      <c r="B264" s="151"/>
      <c r="D264" s="149" t="s">
        <v>219</v>
      </c>
      <c r="E264" s="152" t="s">
        <v>21</v>
      </c>
      <c r="F264" s="153" t="s">
        <v>668</v>
      </c>
      <c r="H264" s="152" t="s">
        <v>21</v>
      </c>
      <c r="I264" s="154"/>
      <c r="L264" s="151"/>
      <c r="M264" s="155"/>
      <c r="T264" s="156"/>
      <c r="AT264" s="152" t="s">
        <v>219</v>
      </c>
      <c r="AU264" s="152" t="s">
        <v>82</v>
      </c>
      <c r="AV264" s="12" t="s">
        <v>80</v>
      </c>
      <c r="AW264" s="12" t="s">
        <v>34</v>
      </c>
      <c r="AX264" s="12" t="s">
        <v>73</v>
      </c>
      <c r="AY264" s="152" t="s">
        <v>206</v>
      </c>
    </row>
    <row r="265" spans="2:65" s="12" customFormat="1" x14ac:dyDescent="0.2">
      <c r="B265" s="151"/>
      <c r="D265" s="149" t="s">
        <v>219</v>
      </c>
      <c r="E265" s="152" t="s">
        <v>21</v>
      </c>
      <c r="F265" s="153" t="s">
        <v>669</v>
      </c>
      <c r="H265" s="152" t="s">
        <v>21</v>
      </c>
      <c r="I265" s="154"/>
      <c r="L265" s="151"/>
      <c r="M265" s="155"/>
      <c r="T265" s="156"/>
      <c r="AT265" s="152" t="s">
        <v>219</v>
      </c>
      <c r="AU265" s="152" t="s">
        <v>82</v>
      </c>
      <c r="AV265" s="12" t="s">
        <v>80</v>
      </c>
      <c r="AW265" s="12" t="s">
        <v>34</v>
      </c>
      <c r="AX265" s="12" t="s">
        <v>73</v>
      </c>
      <c r="AY265" s="152" t="s">
        <v>206</v>
      </c>
    </row>
    <row r="266" spans="2:65" s="13" customFormat="1" x14ac:dyDescent="0.2">
      <c r="B266" s="157"/>
      <c r="D266" s="149" t="s">
        <v>219</v>
      </c>
      <c r="E266" s="158" t="s">
        <v>21</v>
      </c>
      <c r="F266" s="159" t="s">
        <v>670</v>
      </c>
      <c r="H266" s="160">
        <v>23.15</v>
      </c>
      <c r="I266" s="161"/>
      <c r="L266" s="157"/>
      <c r="M266" s="162"/>
      <c r="T266" s="163"/>
      <c r="AT266" s="158" t="s">
        <v>219</v>
      </c>
      <c r="AU266" s="158" t="s">
        <v>82</v>
      </c>
      <c r="AV266" s="13" t="s">
        <v>82</v>
      </c>
      <c r="AW266" s="13" t="s">
        <v>34</v>
      </c>
      <c r="AX266" s="13" t="s">
        <v>73</v>
      </c>
      <c r="AY266" s="158" t="s">
        <v>206</v>
      </c>
    </row>
    <row r="267" spans="2:65" s="13" customFormat="1" x14ac:dyDescent="0.2">
      <c r="B267" s="157"/>
      <c r="D267" s="149" t="s">
        <v>219</v>
      </c>
      <c r="E267" s="158" t="s">
        <v>21</v>
      </c>
      <c r="F267" s="159" t="s">
        <v>671</v>
      </c>
      <c r="H267" s="160">
        <v>4.41</v>
      </c>
      <c r="I267" s="161"/>
      <c r="L267" s="157"/>
      <c r="M267" s="162"/>
      <c r="T267" s="163"/>
      <c r="AT267" s="158" t="s">
        <v>219</v>
      </c>
      <c r="AU267" s="158" t="s">
        <v>82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3" customFormat="1" x14ac:dyDescent="0.2">
      <c r="B268" s="157"/>
      <c r="D268" s="149" t="s">
        <v>219</v>
      </c>
      <c r="E268" s="158" t="s">
        <v>21</v>
      </c>
      <c r="F268" s="159" t="s">
        <v>672</v>
      </c>
      <c r="H268" s="160">
        <v>5.3129999999999997</v>
      </c>
      <c r="I268" s="161"/>
      <c r="L268" s="157"/>
      <c r="M268" s="162"/>
      <c r="T268" s="163"/>
      <c r="AT268" s="158" t="s">
        <v>219</v>
      </c>
      <c r="AU268" s="158" t="s">
        <v>82</v>
      </c>
      <c r="AV268" s="13" t="s">
        <v>82</v>
      </c>
      <c r="AW268" s="13" t="s">
        <v>34</v>
      </c>
      <c r="AX268" s="13" t="s">
        <v>73</v>
      </c>
      <c r="AY268" s="158" t="s">
        <v>206</v>
      </c>
    </row>
    <row r="269" spans="2:65" s="13" customFormat="1" x14ac:dyDescent="0.2">
      <c r="B269" s="157"/>
      <c r="D269" s="149" t="s">
        <v>219</v>
      </c>
      <c r="E269" s="158" t="s">
        <v>21</v>
      </c>
      <c r="F269" s="159" t="s">
        <v>673</v>
      </c>
      <c r="H269" s="160">
        <v>-1.94</v>
      </c>
      <c r="I269" s="161"/>
      <c r="L269" s="157"/>
      <c r="M269" s="162"/>
      <c r="T269" s="163"/>
      <c r="AT269" s="158" t="s">
        <v>219</v>
      </c>
      <c r="AU269" s="158" t="s">
        <v>82</v>
      </c>
      <c r="AV269" s="13" t="s">
        <v>82</v>
      </c>
      <c r="AW269" s="13" t="s">
        <v>34</v>
      </c>
      <c r="AX269" s="13" t="s">
        <v>73</v>
      </c>
      <c r="AY269" s="158" t="s">
        <v>206</v>
      </c>
    </row>
    <row r="270" spans="2:65" s="12" customFormat="1" x14ac:dyDescent="0.2">
      <c r="B270" s="151"/>
      <c r="D270" s="149" t="s">
        <v>219</v>
      </c>
      <c r="E270" s="152" t="s">
        <v>21</v>
      </c>
      <c r="F270" s="153" t="s">
        <v>674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82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 x14ac:dyDescent="0.2">
      <c r="B271" s="157"/>
      <c r="D271" s="149" t="s">
        <v>219</v>
      </c>
      <c r="E271" s="158" t="s">
        <v>21</v>
      </c>
      <c r="F271" s="159" t="s">
        <v>675</v>
      </c>
      <c r="H271" s="160">
        <v>10.5</v>
      </c>
      <c r="I271" s="161"/>
      <c r="L271" s="157"/>
      <c r="M271" s="162"/>
      <c r="T271" s="163"/>
      <c r="AT271" s="158" t="s">
        <v>219</v>
      </c>
      <c r="AU271" s="158" t="s">
        <v>82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4" customFormat="1" x14ac:dyDescent="0.2">
      <c r="B272" s="164"/>
      <c r="D272" s="149" t="s">
        <v>219</v>
      </c>
      <c r="E272" s="165" t="s">
        <v>21</v>
      </c>
      <c r="F272" s="166" t="s">
        <v>236</v>
      </c>
      <c r="H272" s="167">
        <v>41.433</v>
      </c>
      <c r="I272" s="168"/>
      <c r="L272" s="164"/>
      <c r="M272" s="169"/>
      <c r="T272" s="170"/>
      <c r="AT272" s="165" t="s">
        <v>219</v>
      </c>
      <c r="AU272" s="165" t="s">
        <v>82</v>
      </c>
      <c r="AV272" s="14" t="s">
        <v>213</v>
      </c>
      <c r="AW272" s="14" t="s">
        <v>34</v>
      </c>
      <c r="AX272" s="14" t="s">
        <v>80</v>
      </c>
      <c r="AY272" s="165" t="s">
        <v>206</v>
      </c>
    </row>
    <row r="273" spans="2:65" s="1" customFormat="1" ht="16.5" customHeight="1" x14ac:dyDescent="0.2">
      <c r="B273" s="33"/>
      <c r="C273" s="178" t="s">
        <v>676</v>
      </c>
      <c r="D273" s="178" t="s">
        <v>437</v>
      </c>
      <c r="E273" s="179" t="s">
        <v>677</v>
      </c>
      <c r="F273" s="180" t="s">
        <v>678</v>
      </c>
      <c r="G273" s="181" t="s">
        <v>247</v>
      </c>
      <c r="H273" s="182">
        <v>45.573</v>
      </c>
      <c r="I273" s="183">
        <v>155</v>
      </c>
      <c r="J273" s="184">
        <f>ROUND(I273*H273,2)</f>
        <v>7063.82</v>
      </c>
      <c r="K273" s="180" t="s">
        <v>212</v>
      </c>
      <c r="L273" s="185"/>
      <c r="M273" s="186" t="s">
        <v>21</v>
      </c>
      <c r="N273" s="187" t="s">
        <v>44</v>
      </c>
      <c r="P273" s="141">
        <f>O273*H273</f>
        <v>0</v>
      </c>
      <c r="Q273" s="141">
        <v>2.0000000000000001E-4</v>
      </c>
      <c r="R273" s="141">
        <f>Q273*H273</f>
        <v>9.1146000000000005E-3</v>
      </c>
      <c r="S273" s="141">
        <v>0</v>
      </c>
      <c r="T273" s="142">
        <f>S273*H273</f>
        <v>0</v>
      </c>
      <c r="AR273" s="143" t="s">
        <v>643</v>
      </c>
      <c r="AT273" s="143" t="s">
        <v>437</v>
      </c>
      <c r="AU273" s="143" t="s">
        <v>82</v>
      </c>
      <c r="AY273" s="18" t="s">
        <v>206</v>
      </c>
      <c r="BE273" s="144">
        <f>IF(N273="základní",J273,0)</f>
        <v>7063.82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80</v>
      </c>
      <c r="BK273" s="144">
        <f>ROUND(I273*H273,2)</f>
        <v>7063.82</v>
      </c>
      <c r="BL273" s="18" t="s">
        <v>350</v>
      </c>
      <c r="BM273" s="143" t="s">
        <v>679</v>
      </c>
    </row>
    <row r="274" spans="2:65" s="13" customFormat="1" x14ac:dyDescent="0.2">
      <c r="B274" s="157"/>
      <c r="D274" s="149" t="s">
        <v>219</v>
      </c>
      <c r="E274" s="158" t="s">
        <v>21</v>
      </c>
      <c r="F274" s="159" t="s">
        <v>680</v>
      </c>
      <c r="H274" s="160">
        <v>45.573</v>
      </c>
      <c r="I274" s="161"/>
      <c r="L274" s="157"/>
      <c r="M274" s="162"/>
      <c r="T274" s="163"/>
      <c r="AT274" s="158" t="s">
        <v>219</v>
      </c>
      <c r="AU274" s="158" t="s">
        <v>82</v>
      </c>
      <c r="AV274" s="13" t="s">
        <v>82</v>
      </c>
      <c r="AW274" s="13" t="s">
        <v>34</v>
      </c>
      <c r="AX274" s="13" t="s">
        <v>80</v>
      </c>
      <c r="AY274" s="158" t="s">
        <v>206</v>
      </c>
    </row>
    <row r="275" spans="2:65" s="1" customFormat="1" ht="24.2" customHeight="1" x14ac:dyDescent="0.2">
      <c r="B275" s="33"/>
      <c r="C275" s="132" t="s">
        <v>681</v>
      </c>
      <c r="D275" s="132" t="s">
        <v>208</v>
      </c>
      <c r="E275" s="133" t="s">
        <v>682</v>
      </c>
      <c r="F275" s="134" t="s">
        <v>683</v>
      </c>
      <c r="G275" s="135" t="s">
        <v>247</v>
      </c>
      <c r="H275" s="136">
        <v>10.5</v>
      </c>
      <c r="I275" s="137">
        <v>119</v>
      </c>
      <c r="J275" s="138">
        <f>ROUND(I275*H275,2)</f>
        <v>1249.5</v>
      </c>
      <c r="K275" s="134" t="s">
        <v>212</v>
      </c>
      <c r="L275" s="33"/>
      <c r="M275" s="139" t="s">
        <v>21</v>
      </c>
      <c r="N275" s="140" t="s">
        <v>44</v>
      </c>
      <c r="P275" s="141">
        <f>O275*H275</f>
        <v>0</v>
      </c>
      <c r="Q275" s="141">
        <v>2.9999999999999997E-4</v>
      </c>
      <c r="R275" s="141">
        <f>Q275*H275</f>
        <v>3.1499999999999996E-3</v>
      </c>
      <c r="S275" s="141">
        <v>0</v>
      </c>
      <c r="T275" s="142">
        <f>S275*H275</f>
        <v>0</v>
      </c>
      <c r="AR275" s="143" t="s">
        <v>350</v>
      </c>
      <c r="AT275" s="143" t="s">
        <v>208</v>
      </c>
      <c r="AU275" s="143" t="s">
        <v>82</v>
      </c>
      <c r="AY275" s="18" t="s">
        <v>206</v>
      </c>
      <c r="BE275" s="144">
        <f>IF(N275="základní",J275,0)</f>
        <v>1249.5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80</v>
      </c>
      <c r="BK275" s="144">
        <f>ROUND(I275*H275,2)</f>
        <v>1249.5</v>
      </c>
      <c r="BL275" s="18" t="s">
        <v>350</v>
      </c>
      <c r="BM275" s="143" t="s">
        <v>684</v>
      </c>
    </row>
    <row r="276" spans="2:65" s="1" customFormat="1" x14ac:dyDescent="0.2">
      <c r="B276" s="33"/>
      <c r="D276" s="145" t="s">
        <v>215</v>
      </c>
      <c r="F276" s="146" t="s">
        <v>685</v>
      </c>
      <c r="I276" s="147"/>
      <c r="L276" s="33"/>
      <c r="M276" s="148"/>
      <c r="T276" s="54"/>
      <c r="AT276" s="18" t="s">
        <v>215</v>
      </c>
      <c r="AU276" s="18" t="s">
        <v>82</v>
      </c>
    </row>
    <row r="277" spans="2:65" s="13" customFormat="1" x14ac:dyDescent="0.2">
      <c r="B277" s="157"/>
      <c r="D277" s="149" t="s">
        <v>219</v>
      </c>
      <c r="E277" s="158" t="s">
        <v>21</v>
      </c>
      <c r="F277" s="159" t="s">
        <v>686</v>
      </c>
      <c r="H277" s="160">
        <v>10.5</v>
      </c>
      <c r="I277" s="161"/>
      <c r="L277" s="157"/>
      <c r="M277" s="162"/>
      <c r="T277" s="163"/>
      <c r="AT277" s="158" t="s">
        <v>219</v>
      </c>
      <c r="AU277" s="158" t="s">
        <v>82</v>
      </c>
      <c r="AV277" s="13" t="s">
        <v>82</v>
      </c>
      <c r="AW277" s="13" t="s">
        <v>34</v>
      </c>
      <c r="AX277" s="13" t="s">
        <v>80</v>
      </c>
      <c r="AY277" s="158" t="s">
        <v>206</v>
      </c>
    </row>
    <row r="278" spans="2:65" s="1" customFormat="1" ht="16.5" customHeight="1" x14ac:dyDescent="0.2">
      <c r="B278" s="33"/>
      <c r="C278" s="132" t="s">
        <v>687</v>
      </c>
      <c r="D278" s="132" t="s">
        <v>208</v>
      </c>
      <c r="E278" s="133" t="s">
        <v>688</v>
      </c>
      <c r="F278" s="134" t="s">
        <v>689</v>
      </c>
      <c r="G278" s="135" t="s">
        <v>247</v>
      </c>
      <c r="H278" s="136">
        <v>30.933</v>
      </c>
      <c r="I278" s="137">
        <v>175</v>
      </c>
      <c r="J278" s="138">
        <f>ROUND(I278*H278,2)</f>
        <v>5413.28</v>
      </c>
      <c r="K278" s="134" t="s">
        <v>212</v>
      </c>
      <c r="L278" s="33"/>
      <c r="M278" s="139" t="s">
        <v>21</v>
      </c>
      <c r="N278" s="140" t="s">
        <v>44</v>
      </c>
      <c r="P278" s="141">
        <f>O278*H278</f>
        <v>0</v>
      </c>
      <c r="Q278" s="141">
        <v>2.4000000000000001E-4</v>
      </c>
      <c r="R278" s="141">
        <f>Q278*H278</f>
        <v>7.4239200000000005E-3</v>
      </c>
      <c r="S278" s="141">
        <v>0</v>
      </c>
      <c r="T278" s="142">
        <f>S278*H278</f>
        <v>0</v>
      </c>
      <c r="AR278" s="143" t="s">
        <v>350</v>
      </c>
      <c r="AT278" s="143" t="s">
        <v>208</v>
      </c>
      <c r="AU278" s="143" t="s">
        <v>82</v>
      </c>
      <c r="AY278" s="18" t="s">
        <v>206</v>
      </c>
      <c r="BE278" s="144">
        <f>IF(N278="základní",J278,0)</f>
        <v>5413.28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80</v>
      </c>
      <c r="BK278" s="144">
        <f>ROUND(I278*H278,2)</f>
        <v>5413.28</v>
      </c>
      <c r="BL278" s="18" t="s">
        <v>350</v>
      </c>
      <c r="BM278" s="143" t="s">
        <v>690</v>
      </c>
    </row>
    <row r="279" spans="2:65" s="1" customFormat="1" x14ac:dyDescent="0.2">
      <c r="B279" s="33"/>
      <c r="D279" s="145" t="s">
        <v>215</v>
      </c>
      <c r="F279" s="146" t="s">
        <v>691</v>
      </c>
      <c r="I279" s="147"/>
      <c r="L279" s="33"/>
      <c r="M279" s="148"/>
      <c r="T279" s="54"/>
      <c r="AT279" s="18" t="s">
        <v>215</v>
      </c>
      <c r="AU279" s="18" t="s">
        <v>82</v>
      </c>
    </row>
    <row r="280" spans="2:65" s="12" customFormat="1" x14ac:dyDescent="0.2">
      <c r="B280" s="151"/>
      <c r="D280" s="149" t="s">
        <v>219</v>
      </c>
      <c r="E280" s="152" t="s">
        <v>21</v>
      </c>
      <c r="F280" s="153" t="s">
        <v>692</v>
      </c>
      <c r="H280" s="152" t="s">
        <v>21</v>
      </c>
      <c r="I280" s="154"/>
      <c r="L280" s="151"/>
      <c r="M280" s="155"/>
      <c r="T280" s="156"/>
      <c r="AT280" s="152" t="s">
        <v>219</v>
      </c>
      <c r="AU280" s="152" t="s">
        <v>82</v>
      </c>
      <c r="AV280" s="12" t="s">
        <v>80</v>
      </c>
      <c r="AW280" s="12" t="s">
        <v>34</v>
      </c>
      <c r="AX280" s="12" t="s">
        <v>73</v>
      </c>
      <c r="AY280" s="152" t="s">
        <v>206</v>
      </c>
    </row>
    <row r="281" spans="2:65" s="13" customFormat="1" x14ac:dyDescent="0.2">
      <c r="B281" s="157"/>
      <c r="D281" s="149" t="s">
        <v>219</v>
      </c>
      <c r="E281" s="158" t="s">
        <v>21</v>
      </c>
      <c r="F281" s="159" t="s">
        <v>670</v>
      </c>
      <c r="H281" s="160">
        <v>23.15</v>
      </c>
      <c r="I281" s="161"/>
      <c r="L281" s="157"/>
      <c r="M281" s="162"/>
      <c r="T281" s="163"/>
      <c r="AT281" s="158" t="s">
        <v>219</v>
      </c>
      <c r="AU281" s="158" t="s">
        <v>82</v>
      </c>
      <c r="AV281" s="13" t="s">
        <v>82</v>
      </c>
      <c r="AW281" s="13" t="s">
        <v>34</v>
      </c>
      <c r="AX281" s="13" t="s">
        <v>73</v>
      </c>
      <c r="AY281" s="158" t="s">
        <v>206</v>
      </c>
    </row>
    <row r="282" spans="2:65" s="13" customFormat="1" x14ac:dyDescent="0.2">
      <c r="B282" s="157"/>
      <c r="D282" s="149" t="s">
        <v>219</v>
      </c>
      <c r="E282" s="158" t="s">
        <v>21</v>
      </c>
      <c r="F282" s="159" t="s">
        <v>671</v>
      </c>
      <c r="H282" s="160">
        <v>4.41</v>
      </c>
      <c r="I282" s="161"/>
      <c r="L282" s="157"/>
      <c r="M282" s="162"/>
      <c r="T282" s="163"/>
      <c r="AT282" s="158" t="s">
        <v>219</v>
      </c>
      <c r="AU282" s="158" t="s">
        <v>82</v>
      </c>
      <c r="AV282" s="13" t="s">
        <v>82</v>
      </c>
      <c r="AW282" s="13" t="s">
        <v>34</v>
      </c>
      <c r="AX282" s="13" t="s">
        <v>73</v>
      </c>
      <c r="AY282" s="158" t="s">
        <v>206</v>
      </c>
    </row>
    <row r="283" spans="2:65" s="13" customFormat="1" x14ac:dyDescent="0.2">
      <c r="B283" s="157"/>
      <c r="D283" s="149" t="s">
        <v>219</v>
      </c>
      <c r="E283" s="158" t="s">
        <v>21</v>
      </c>
      <c r="F283" s="159" t="s">
        <v>672</v>
      </c>
      <c r="H283" s="160">
        <v>5.3129999999999997</v>
      </c>
      <c r="I283" s="161"/>
      <c r="L283" s="157"/>
      <c r="M283" s="162"/>
      <c r="T283" s="163"/>
      <c r="AT283" s="158" t="s">
        <v>219</v>
      </c>
      <c r="AU283" s="158" t="s">
        <v>82</v>
      </c>
      <c r="AV283" s="13" t="s">
        <v>82</v>
      </c>
      <c r="AW283" s="13" t="s">
        <v>34</v>
      </c>
      <c r="AX283" s="13" t="s">
        <v>73</v>
      </c>
      <c r="AY283" s="158" t="s">
        <v>206</v>
      </c>
    </row>
    <row r="284" spans="2:65" s="13" customFormat="1" x14ac:dyDescent="0.2">
      <c r="B284" s="157"/>
      <c r="D284" s="149" t="s">
        <v>219</v>
      </c>
      <c r="E284" s="158" t="s">
        <v>21</v>
      </c>
      <c r="F284" s="159" t="s">
        <v>673</v>
      </c>
      <c r="H284" s="160">
        <v>-1.94</v>
      </c>
      <c r="I284" s="161"/>
      <c r="L284" s="157"/>
      <c r="M284" s="162"/>
      <c r="T284" s="163"/>
      <c r="AT284" s="158" t="s">
        <v>219</v>
      </c>
      <c r="AU284" s="158" t="s">
        <v>82</v>
      </c>
      <c r="AV284" s="13" t="s">
        <v>82</v>
      </c>
      <c r="AW284" s="13" t="s">
        <v>34</v>
      </c>
      <c r="AX284" s="13" t="s">
        <v>73</v>
      </c>
      <c r="AY284" s="158" t="s">
        <v>206</v>
      </c>
    </row>
    <row r="285" spans="2:65" s="14" customFormat="1" x14ac:dyDescent="0.2">
      <c r="B285" s="164"/>
      <c r="D285" s="149" t="s">
        <v>219</v>
      </c>
      <c r="E285" s="165" t="s">
        <v>21</v>
      </c>
      <c r="F285" s="166" t="s">
        <v>236</v>
      </c>
      <c r="H285" s="167">
        <v>30.933</v>
      </c>
      <c r="I285" s="168"/>
      <c r="L285" s="164"/>
      <c r="M285" s="169"/>
      <c r="T285" s="170"/>
      <c r="AT285" s="165" t="s">
        <v>219</v>
      </c>
      <c r="AU285" s="165" t="s">
        <v>82</v>
      </c>
      <c r="AV285" s="14" t="s">
        <v>213</v>
      </c>
      <c r="AW285" s="14" t="s">
        <v>34</v>
      </c>
      <c r="AX285" s="14" t="s">
        <v>80</v>
      </c>
      <c r="AY285" s="165" t="s">
        <v>206</v>
      </c>
    </row>
    <row r="286" spans="2:65" s="1" customFormat="1" ht="16.5" customHeight="1" x14ac:dyDescent="0.2">
      <c r="B286" s="33"/>
      <c r="C286" s="178" t="s">
        <v>693</v>
      </c>
      <c r="D286" s="178" t="s">
        <v>437</v>
      </c>
      <c r="E286" s="179" t="s">
        <v>694</v>
      </c>
      <c r="F286" s="180" t="s">
        <v>695</v>
      </c>
      <c r="G286" s="181" t="s">
        <v>247</v>
      </c>
      <c r="H286" s="182">
        <v>43.505000000000003</v>
      </c>
      <c r="I286" s="183">
        <v>307</v>
      </c>
      <c r="J286" s="184">
        <f>ROUND(I286*H286,2)</f>
        <v>13356.04</v>
      </c>
      <c r="K286" s="180" t="s">
        <v>212</v>
      </c>
      <c r="L286" s="185"/>
      <c r="M286" s="186" t="s">
        <v>21</v>
      </c>
      <c r="N286" s="187" t="s">
        <v>44</v>
      </c>
      <c r="P286" s="141">
        <f>O286*H286</f>
        <v>0</v>
      </c>
      <c r="Q286" s="141">
        <v>5.0000000000000001E-3</v>
      </c>
      <c r="R286" s="141">
        <f>Q286*H286</f>
        <v>0.21752500000000002</v>
      </c>
      <c r="S286" s="141">
        <v>0</v>
      </c>
      <c r="T286" s="142">
        <f>S286*H286</f>
        <v>0</v>
      </c>
      <c r="AR286" s="143" t="s">
        <v>643</v>
      </c>
      <c r="AT286" s="143" t="s">
        <v>437</v>
      </c>
      <c r="AU286" s="143" t="s">
        <v>82</v>
      </c>
      <c r="AY286" s="18" t="s">
        <v>206</v>
      </c>
      <c r="BE286" s="144">
        <f>IF(N286="základní",J286,0)</f>
        <v>13356.04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80</v>
      </c>
      <c r="BK286" s="144">
        <f>ROUND(I286*H286,2)</f>
        <v>13356.04</v>
      </c>
      <c r="BL286" s="18" t="s">
        <v>350</v>
      </c>
      <c r="BM286" s="143" t="s">
        <v>696</v>
      </c>
    </row>
    <row r="287" spans="2:65" s="13" customFormat="1" x14ac:dyDescent="0.2">
      <c r="B287" s="157"/>
      <c r="D287" s="149" t="s">
        <v>219</v>
      </c>
      <c r="E287" s="158" t="s">
        <v>21</v>
      </c>
      <c r="F287" s="159" t="s">
        <v>697</v>
      </c>
      <c r="H287" s="160">
        <v>11.025</v>
      </c>
      <c r="I287" s="161"/>
      <c r="L287" s="157"/>
      <c r="M287" s="162"/>
      <c r="T287" s="163"/>
      <c r="AT287" s="158" t="s">
        <v>219</v>
      </c>
      <c r="AU287" s="158" t="s">
        <v>82</v>
      </c>
      <c r="AV287" s="13" t="s">
        <v>82</v>
      </c>
      <c r="AW287" s="13" t="s">
        <v>34</v>
      </c>
      <c r="AX287" s="13" t="s">
        <v>73</v>
      </c>
      <c r="AY287" s="158" t="s">
        <v>206</v>
      </c>
    </row>
    <row r="288" spans="2:65" s="13" customFormat="1" x14ac:dyDescent="0.2">
      <c r="B288" s="157"/>
      <c r="D288" s="149" t="s">
        <v>219</v>
      </c>
      <c r="E288" s="158" t="s">
        <v>21</v>
      </c>
      <c r="F288" s="159" t="s">
        <v>698</v>
      </c>
      <c r="H288" s="160">
        <v>32.479999999999997</v>
      </c>
      <c r="I288" s="161"/>
      <c r="L288" s="157"/>
      <c r="M288" s="162"/>
      <c r="T288" s="163"/>
      <c r="AT288" s="158" t="s">
        <v>219</v>
      </c>
      <c r="AU288" s="158" t="s">
        <v>82</v>
      </c>
      <c r="AV288" s="13" t="s">
        <v>82</v>
      </c>
      <c r="AW288" s="13" t="s">
        <v>34</v>
      </c>
      <c r="AX288" s="13" t="s">
        <v>73</v>
      </c>
      <c r="AY288" s="158" t="s">
        <v>206</v>
      </c>
    </row>
    <row r="289" spans="2:65" s="14" customFormat="1" x14ac:dyDescent="0.2">
      <c r="B289" s="164"/>
      <c r="D289" s="149" t="s">
        <v>219</v>
      </c>
      <c r="E289" s="165" t="s">
        <v>21</v>
      </c>
      <c r="F289" s="166" t="s">
        <v>236</v>
      </c>
      <c r="H289" s="167">
        <v>43.505000000000003</v>
      </c>
      <c r="I289" s="168"/>
      <c r="L289" s="164"/>
      <c r="M289" s="169"/>
      <c r="T289" s="170"/>
      <c r="AT289" s="165" t="s">
        <v>219</v>
      </c>
      <c r="AU289" s="165" t="s">
        <v>82</v>
      </c>
      <c r="AV289" s="14" t="s">
        <v>213</v>
      </c>
      <c r="AW289" s="14" t="s">
        <v>34</v>
      </c>
      <c r="AX289" s="14" t="s">
        <v>80</v>
      </c>
      <c r="AY289" s="165" t="s">
        <v>206</v>
      </c>
    </row>
    <row r="290" spans="2:65" s="1" customFormat="1" ht="24.2" customHeight="1" x14ac:dyDescent="0.2">
      <c r="B290" s="33"/>
      <c r="C290" s="132" t="s">
        <v>699</v>
      </c>
      <c r="D290" s="132" t="s">
        <v>208</v>
      </c>
      <c r="E290" s="133" t="s">
        <v>700</v>
      </c>
      <c r="F290" s="134" t="s">
        <v>701</v>
      </c>
      <c r="G290" s="135" t="s">
        <v>327</v>
      </c>
      <c r="H290" s="136">
        <v>0.23799999999999999</v>
      </c>
      <c r="I290" s="137">
        <v>1490</v>
      </c>
      <c r="J290" s="138">
        <f>ROUND(I290*H290,2)</f>
        <v>354.62</v>
      </c>
      <c r="K290" s="134" t="s">
        <v>212</v>
      </c>
      <c r="L290" s="33"/>
      <c r="M290" s="139" t="s">
        <v>21</v>
      </c>
      <c r="N290" s="140" t="s">
        <v>44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350</v>
      </c>
      <c r="AT290" s="143" t="s">
        <v>208</v>
      </c>
      <c r="AU290" s="143" t="s">
        <v>82</v>
      </c>
      <c r="AY290" s="18" t="s">
        <v>206</v>
      </c>
      <c r="BE290" s="144">
        <f>IF(N290="základní",J290,0)</f>
        <v>354.62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80</v>
      </c>
      <c r="BK290" s="144">
        <f>ROUND(I290*H290,2)</f>
        <v>354.62</v>
      </c>
      <c r="BL290" s="18" t="s">
        <v>350</v>
      </c>
      <c r="BM290" s="143" t="s">
        <v>702</v>
      </c>
    </row>
    <row r="291" spans="2:65" s="1" customFormat="1" x14ac:dyDescent="0.2">
      <c r="B291" s="33"/>
      <c r="D291" s="145" t="s">
        <v>215</v>
      </c>
      <c r="F291" s="146" t="s">
        <v>703</v>
      </c>
      <c r="I291" s="147"/>
      <c r="L291" s="33"/>
      <c r="M291" s="148"/>
      <c r="T291" s="54"/>
      <c r="AT291" s="18" t="s">
        <v>215</v>
      </c>
      <c r="AU291" s="18" t="s">
        <v>82</v>
      </c>
    </row>
    <row r="292" spans="2:65" s="11" customFormat="1" ht="22.9" customHeight="1" x14ac:dyDescent="0.2">
      <c r="B292" s="120"/>
      <c r="D292" s="121" t="s">
        <v>72</v>
      </c>
      <c r="E292" s="130" t="s">
        <v>704</v>
      </c>
      <c r="F292" s="130" t="s">
        <v>705</v>
      </c>
      <c r="I292" s="123"/>
      <c r="J292" s="131">
        <f>BK292</f>
        <v>369.6</v>
      </c>
      <c r="L292" s="120"/>
      <c r="M292" s="125"/>
      <c r="P292" s="126">
        <f>SUM(P293:P298)</f>
        <v>0</v>
      </c>
      <c r="R292" s="126">
        <f>SUM(R293:R298)</f>
        <v>1.7160000000000001E-3</v>
      </c>
      <c r="T292" s="127">
        <f>SUM(T293:T298)</f>
        <v>0</v>
      </c>
      <c r="AR292" s="121" t="s">
        <v>82</v>
      </c>
      <c r="AT292" s="128" t="s">
        <v>72</v>
      </c>
      <c r="AU292" s="128" t="s">
        <v>80</v>
      </c>
      <c r="AY292" s="121" t="s">
        <v>206</v>
      </c>
      <c r="BK292" s="129">
        <f>SUM(BK293:BK298)</f>
        <v>369.6</v>
      </c>
    </row>
    <row r="293" spans="2:65" s="1" customFormat="1" ht="24.2" customHeight="1" x14ac:dyDescent="0.2">
      <c r="B293" s="33"/>
      <c r="C293" s="132" t="s">
        <v>706</v>
      </c>
      <c r="D293" s="132" t="s">
        <v>208</v>
      </c>
      <c r="E293" s="133" t="s">
        <v>707</v>
      </c>
      <c r="F293" s="134" t="s">
        <v>708</v>
      </c>
      <c r="G293" s="135" t="s">
        <v>375</v>
      </c>
      <c r="H293" s="136">
        <v>2</v>
      </c>
      <c r="I293" s="137">
        <v>53.9</v>
      </c>
      <c r="J293" s="138">
        <f>ROUND(I293*H293,2)</f>
        <v>107.8</v>
      </c>
      <c r="K293" s="134" t="s">
        <v>212</v>
      </c>
      <c r="L293" s="33"/>
      <c r="M293" s="139" t="s">
        <v>21</v>
      </c>
      <c r="N293" s="140" t="s">
        <v>44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350</v>
      </c>
      <c r="AT293" s="143" t="s">
        <v>208</v>
      </c>
      <c r="AU293" s="143" t="s">
        <v>82</v>
      </c>
      <c r="AY293" s="18" t="s">
        <v>206</v>
      </c>
      <c r="BE293" s="144">
        <f>IF(N293="základní",J293,0)</f>
        <v>107.8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80</v>
      </c>
      <c r="BK293" s="144">
        <f>ROUND(I293*H293,2)</f>
        <v>107.8</v>
      </c>
      <c r="BL293" s="18" t="s">
        <v>350</v>
      </c>
      <c r="BM293" s="143" t="s">
        <v>709</v>
      </c>
    </row>
    <row r="294" spans="2:65" s="1" customFormat="1" x14ac:dyDescent="0.2">
      <c r="B294" s="33"/>
      <c r="D294" s="145" t="s">
        <v>215</v>
      </c>
      <c r="F294" s="146" t="s">
        <v>710</v>
      </c>
      <c r="I294" s="147"/>
      <c r="L294" s="33"/>
      <c r="M294" s="148"/>
      <c r="T294" s="54"/>
      <c r="AT294" s="18" t="s">
        <v>215</v>
      </c>
      <c r="AU294" s="18" t="s">
        <v>82</v>
      </c>
    </row>
    <row r="295" spans="2:65" s="12" customFormat="1" x14ac:dyDescent="0.2">
      <c r="B295" s="151"/>
      <c r="D295" s="149" t="s">
        <v>219</v>
      </c>
      <c r="E295" s="152" t="s">
        <v>21</v>
      </c>
      <c r="F295" s="153" t="s">
        <v>711</v>
      </c>
      <c r="H295" s="152" t="s">
        <v>21</v>
      </c>
      <c r="I295" s="154"/>
      <c r="L295" s="151"/>
      <c r="M295" s="155"/>
      <c r="T295" s="156"/>
      <c r="AT295" s="152" t="s">
        <v>219</v>
      </c>
      <c r="AU295" s="152" t="s">
        <v>82</v>
      </c>
      <c r="AV295" s="12" t="s">
        <v>80</v>
      </c>
      <c r="AW295" s="12" t="s">
        <v>34</v>
      </c>
      <c r="AX295" s="12" t="s">
        <v>73</v>
      </c>
      <c r="AY295" s="152" t="s">
        <v>206</v>
      </c>
    </row>
    <row r="296" spans="2:65" s="13" customFormat="1" x14ac:dyDescent="0.2">
      <c r="B296" s="157"/>
      <c r="D296" s="149" t="s">
        <v>219</v>
      </c>
      <c r="E296" s="158" t="s">
        <v>21</v>
      </c>
      <c r="F296" s="159" t="s">
        <v>712</v>
      </c>
      <c r="H296" s="160">
        <v>2</v>
      </c>
      <c r="I296" s="161"/>
      <c r="L296" s="157"/>
      <c r="M296" s="162"/>
      <c r="T296" s="163"/>
      <c r="AT296" s="158" t="s">
        <v>219</v>
      </c>
      <c r="AU296" s="158" t="s">
        <v>82</v>
      </c>
      <c r="AV296" s="13" t="s">
        <v>82</v>
      </c>
      <c r="AW296" s="13" t="s">
        <v>34</v>
      </c>
      <c r="AX296" s="13" t="s">
        <v>80</v>
      </c>
      <c r="AY296" s="158" t="s">
        <v>206</v>
      </c>
    </row>
    <row r="297" spans="2:65" s="1" customFormat="1" ht="16.5" customHeight="1" x14ac:dyDescent="0.2">
      <c r="B297" s="33"/>
      <c r="C297" s="178" t="s">
        <v>713</v>
      </c>
      <c r="D297" s="178" t="s">
        <v>437</v>
      </c>
      <c r="E297" s="179" t="s">
        <v>714</v>
      </c>
      <c r="F297" s="180" t="s">
        <v>715</v>
      </c>
      <c r="G297" s="181" t="s">
        <v>375</v>
      </c>
      <c r="H297" s="182">
        <v>2.2000000000000002</v>
      </c>
      <c r="I297" s="183">
        <v>119</v>
      </c>
      <c r="J297" s="184">
        <f>ROUND(I297*H297,2)</f>
        <v>261.8</v>
      </c>
      <c r="K297" s="180" t="s">
        <v>212</v>
      </c>
      <c r="L297" s="185"/>
      <c r="M297" s="186" t="s">
        <v>21</v>
      </c>
      <c r="N297" s="187" t="s">
        <v>44</v>
      </c>
      <c r="P297" s="141">
        <f>O297*H297</f>
        <v>0</v>
      </c>
      <c r="Q297" s="141">
        <v>7.7999999999999999E-4</v>
      </c>
      <c r="R297" s="141">
        <f>Q297*H297</f>
        <v>1.7160000000000001E-3</v>
      </c>
      <c r="S297" s="141">
        <v>0</v>
      </c>
      <c r="T297" s="142">
        <f>S297*H297</f>
        <v>0</v>
      </c>
      <c r="AR297" s="143" t="s">
        <v>643</v>
      </c>
      <c r="AT297" s="143" t="s">
        <v>437</v>
      </c>
      <c r="AU297" s="143" t="s">
        <v>82</v>
      </c>
      <c r="AY297" s="18" t="s">
        <v>206</v>
      </c>
      <c r="BE297" s="144">
        <f>IF(N297="základní",J297,0)</f>
        <v>261.8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261.8</v>
      </c>
      <c r="BL297" s="18" t="s">
        <v>350</v>
      </c>
      <c r="BM297" s="143" t="s">
        <v>716</v>
      </c>
    </row>
    <row r="298" spans="2:65" s="13" customFormat="1" x14ac:dyDescent="0.2">
      <c r="B298" s="157"/>
      <c r="D298" s="149" t="s">
        <v>219</v>
      </c>
      <c r="E298" s="158" t="s">
        <v>21</v>
      </c>
      <c r="F298" s="159" t="s">
        <v>717</v>
      </c>
      <c r="H298" s="160">
        <v>2.2000000000000002</v>
      </c>
      <c r="I298" s="161"/>
      <c r="L298" s="157"/>
      <c r="M298" s="162"/>
      <c r="T298" s="163"/>
      <c r="AT298" s="158" t="s">
        <v>219</v>
      </c>
      <c r="AU298" s="158" t="s">
        <v>82</v>
      </c>
      <c r="AV298" s="13" t="s">
        <v>82</v>
      </c>
      <c r="AW298" s="13" t="s">
        <v>34</v>
      </c>
      <c r="AX298" s="13" t="s">
        <v>80</v>
      </c>
      <c r="AY298" s="158" t="s">
        <v>206</v>
      </c>
    </row>
    <row r="299" spans="2:65" s="11" customFormat="1" ht="22.9" customHeight="1" x14ac:dyDescent="0.2">
      <c r="B299" s="120"/>
      <c r="D299" s="121" t="s">
        <v>72</v>
      </c>
      <c r="E299" s="130" t="s">
        <v>718</v>
      </c>
      <c r="F299" s="130" t="s">
        <v>719</v>
      </c>
      <c r="I299" s="123"/>
      <c r="J299" s="131">
        <f>BK299</f>
        <v>50768.75</v>
      </c>
      <c r="L299" s="120"/>
      <c r="M299" s="125"/>
      <c r="P299" s="126">
        <f>SUM(P300:P328)</f>
        <v>0</v>
      </c>
      <c r="R299" s="126">
        <f>SUM(R300:R328)</f>
        <v>0.52501960000000003</v>
      </c>
      <c r="T299" s="127">
        <f>SUM(T300:T328)</f>
        <v>0</v>
      </c>
      <c r="AR299" s="121" t="s">
        <v>82</v>
      </c>
      <c r="AT299" s="128" t="s">
        <v>72</v>
      </c>
      <c r="AU299" s="128" t="s">
        <v>80</v>
      </c>
      <c r="AY299" s="121" t="s">
        <v>206</v>
      </c>
      <c r="BK299" s="129">
        <f>SUM(BK300:BK328)</f>
        <v>50768.75</v>
      </c>
    </row>
    <row r="300" spans="2:65" s="1" customFormat="1" ht="21.75" customHeight="1" x14ac:dyDescent="0.2">
      <c r="B300" s="33"/>
      <c r="C300" s="132" t="s">
        <v>720</v>
      </c>
      <c r="D300" s="132" t="s">
        <v>208</v>
      </c>
      <c r="E300" s="133" t="s">
        <v>721</v>
      </c>
      <c r="F300" s="134" t="s">
        <v>722</v>
      </c>
      <c r="G300" s="135" t="s">
        <v>723</v>
      </c>
      <c r="H300" s="136">
        <v>10</v>
      </c>
      <c r="I300" s="137">
        <v>1500</v>
      </c>
      <c r="J300" s="138">
        <f>ROUND(I300*H300,2)</f>
        <v>15000</v>
      </c>
      <c r="K300" s="134" t="s">
        <v>212</v>
      </c>
      <c r="L300" s="33"/>
      <c r="M300" s="139" t="s">
        <v>21</v>
      </c>
      <c r="N300" s="140" t="s">
        <v>44</v>
      </c>
      <c r="P300" s="141">
        <f>O300*H300</f>
        <v>0</v>
      </c>
      <c r="Q300" s="141">
        <v>2.6700000000000001E-3</v>
      </c>
      <c r="R300" s="141">
        <f>Q300*H300</f>
        <v>2.6700000000000002E-2</v>
      </c>
      <c r="S300" s="141">
        <v>0</v>
      </c>
      <c r="T300" s="142">
        <f>S300*H300</f>
        <v>0</v>
      </c>
      <c r="AR300" s="143" t="s">
        <v>350</v>
      </c>
      <c r="AT300" s="143" t="s">
        <v>208</v>
      </c>
      <c r="AU300" s="143" t="s">
        <v>82</v>
      </c>
      <c r="AY300" s="18" t="s">
        <v>206</v>
      </c>
      <c r="BE300" s="144">
        <f>IF(N300="základní",J300,0)</f>
        <v>15000</v>
      </c>
      <c r="BF300" s="144">
        <f>IF(N300="snížená",J300,0)</f>
        <v>0</v>
      </c>
      <c r="BG300" s="144">
        <f>IF(N300="zákl. přenesená",J300,0)</f>
        <v>0</v>
      </c>
      <c r="BH300" s="144">
        <f>IF(N300="sníž. přenesená",J300,0)</f>
        <v>0</v>
      </c>
      <c r="BI300" s="144">
        <f>IF(N300="nulová",J300,0)</f>
        <v>0</v>
      </c>
      <c r="BJ300" s="18" t="s">
        <v>80</v>
      </c>
      <c r="BK300" s="144">
        <f>ROUND(I300*H300,2)</f>
        <v>15000</v>
      </c>
      <c r="BL300" s="18" t="s">
        <v>350</v>
      </c>
      <c r="BM300" s="143" t="s">
        <v>724</v>
      </c>
    </row>
    <row r="301" spans="2:65" s="1" customFormat="1" x14ac:dyDescent="0.2">
      <c r="B301" s="33"/>
      <c r="D301" s="145" t="s">
        <v>215</v>
      </c>
      <c r="F301" s="146" t="s">
        <v>725</v>
      </c>
      <c r="I301" s="147"/>
      <c r="L301" s="33"/>
      <c r="M301" s="148"/>
      <c r="T301" s="54"/>
      <c r="AT301" s="18" t="s">
        <v>215</v>
      </c>
      <c r="AU301" s="18" t="s">
        <v>82</v>
      </c>
    </row>
    <row r="302" spans="2:65" s="12" customFormat="1" x14ac:dyDescent="0.2">
      <c r="B302" s="151"/>
      <c r="D302" s="149" t="s">
        <v>219</v>
      </c>
      <c r="E302" s="152" t="s">
        <v>21</v>
      </c>
      <c r="F302" s="153" t="s">
        <v>726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82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 x14ac:dyDescent="0.2">
      <c r="B303" s="157"/>
      <c r="D303" s="149" t="s">
        <v>219</v>
      </c>
      <c r="E303" s="158" t="s">
        <v>21</v>
      </c>
      <c r="F303" s="159" t="s">
        <v>304</v>
      </c>
      <c r="H303" s="160">
        <v>10</v>
      </c>
      <c r="I303" s="161"/>
      <c r="L303" s="157"/>
      <c r="M303" s="162"/>
      <c r="T303" s="163"/>
      <c r="AT303" s="158" t="s">
        <v>219</v>
      </c>
      <c r="AU303" s="158" t="s">
        <v>82</v>
      </c>
      <c r="AV303" s="13" t="s">
        <v>82</v>
      </c>
      <c r="AW303" s="13" t="s">
        <v>34</v>
      </c>
      <c r="AX303" s="13" t="s">
        <v>80</v>
      </c>
      <c r="AY303" s="158" t="s">
        <v>206</v>
      </c>
    </row>
    <row r="304" spans="2:65" s="1" customFormat="1" ht="16.5" customHeight="1" x14ac:dyDescent="0.2">
      <c r="B304" s="33"/>
      <c r="C304" s="178" t="s">
        <v>380</v>
      </c>
      <c r="D304" s="178" t="s">
        <v>437</v>
      </c>
      <c r="E304" s="179" t="s">
        <v>727</v>
      </c>
      <c r="F304" s="180" t="s">
        <v>728</v>
      </c>
      <c r="G304" s="181" t="s">
        <v>723</v>
      </c>
      <c r="H304" s="182">
        <v>10</v>
      </c>
      <c r="I304" s="183">
        <v>326</v>
      </c>
      <c r="J304" s="184">
        <f>ROUND(I304*H304,2)</f>
        <v>3260</v>
      </c>
      <c r="K304" s="180" t="s">
        <v>212</v>
      </c>
      <c r="L304" s="185"/>
      <c r="M304" s="186" t="s">
        <v>21</v>
      </c>
      <c r="N304" s="187" t="s">
        <v>44</v>
      </c>
      <c r="P304" s="141">
        <f>O304*H304</f>
        <v>0</v>
      </c>
      <c r="Q304" s="141">
        <v>1.4E-3</v>
      </c>
      <c r="R304" s="141">
        <f>Q304*H304</f>
        <v>1.4E-2</v>
      </c>
      <c r="S304" s="141">
        <v>0</v>
      </c>
      <c r="T304" s="142">
        <f>S304*H304</f>
        <v>0</v>
      </c>
      <c r="AR304" s="143" t="s">
        <v>643</v>
      </c>
      <c r="AT304" s="143" t="s">
        <v>437</v>
      </c>
      <c r="AU304" s="143" t="s">
        <v>82</v>
      </c>
      <c r="AY304" s="18" t="s">
        <v>206</v>
      </c>
      <c r="BE304" s="144">
        <f>IF(N304="základní",J304,0)</f>
        <v>3260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8" t="s">
        <v>80</v>
      </c>
      <c r="BK304" s="144">
        <f>ROUND(I304*H304,2)</f>
        <v>3260</v>
      </c>
      <c r="BL304" s="18" t="s">
        <v>350</v>
      </c>
      <c r="BM304" s="143" t="s">
        <v>729</v>
      </c>
    </row>
    <row r="305" spans="2:65" s="1" customFormat="1" ht="24.2" customHeight="1" x14ac:dyDescent="0.2">
      <c r="B305" s="33"/>
      <c r="C305" s="132" t="s">
        <v>730</v>
      </c>
      <c r="D305" s="132" t="s">
        <v>208</v>
      </c>
      <c r="E305" s="133" t="s">
        <v>731</v>
      </c>
      <c r="F305" s="134" t="s">
        <v>732</v>
      </c>
      <c r="G305" s="135" t="s">
        <v>247</v>
      </c>
      <c r="H305" s="136">
        <v>11.55</v>
      </c>
      <c r="I305" s="137">
        <v>150</v>
      </c>
      <c r="J305" s="138">
        <f>ROUND(I305*H305,2)</f>
        <v>1732.5</v>
      </c>
      <c r="K305" s="134" t="s">
        <v>212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350</v>
      </c>
      <c r="AT305" s="143" t="s">
        <v>208</v>
      </c>
      <c r="AU305" s="143" t="s">
        <v>82</v>
      </c>
      <c r="AY305" s="18" t="s">
        <v>206</v>
      </c>
      <c r="BE305" s="144">
        <f>IF(N305="základní",J305,0)</f>
        <v>1732.5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1732.5</v>
      </c>
      <c r="BL305" s="18" t="s">
        <v>350</v>
      </c>
      <c r="BM305" s="143" t="s">
        <v>733</v>
      </c>
    </row>
    <row r="306" spans="2:65" s="1" customFormat="1" x14ac:dyDescent="0.2">
      <c r="B306" s="33"/>
      <c r="D306" s="145" t="s">
        <v>215</v>
      </c>
      <c r="F306" s="146" t="s">
        <v>734</v>
      </c>
      <c r="I306" s="147"/>
      <c r="L306" s="33"/>
      <c r="M306" s="148"/>
      <c r="T306" s="54"/>
      <c r="AT306" s="18" t="s">
        <v>215</v>
      </c>
      <c r="AU306" s="18" t="s">
        <v>82</v>
      </c>
    </row>
    <row r="307" spans="2:65" s="13" customFormat="1" x14ac:dyDescent="0.2">
      <c r="B307" s="157"/>
      <c r="D307" s="149" t="s">
        <v>219</v>
      </c>
      <c r="E307" s="158" t="s">
        <v>21</v>
      </c>
      <c r="F307" s="159" t="s">
        <v>735</v>
      </c>
      <c r="H307" s="160">
        <v>11.55</v>
      </c>
      <c r="I307" s="161"/>
      <c r="L307" s="157"/>
      <c r="M307" s="162"/>
      <c r="T307" s="163"/>
      <c r="AT307" s="158" t="s">
        <v>219</v>
      </c>
      <c r="AU307" s="158" t="s">
        <v>82</v>
      </c>
      <c r="AV307" s="13" t="s">
        <v>82</v>
      </c>
      <c r="AW307" s="13" t="s">
        <v>34</v>
      </c>
      <c r="AX307" s="13" t="s">
        <v>80</v>
      </c>
      <c r="AY307" s="158" t="s">
        <v>206</v>
      </c>
    </row>
    <row r="308" spans="2:65" s="1" customFormat="1" ht="16.5" customHeight="1" x14ac:dyDescent="0.2">
      <c r="B308" s="33"/>
      <c r="C308" s="178" t="s">
        <v>736</v>
      </c>
      <c r="D308" s="178" t="s">
        <v>437</v>
      </c>
      <c r="E308" s="179" t="s">
        <v>737</v>
      </c>
      <c r="F308" s="180" t="s">
        <v>738</v>
      </c>
      <c r="G308" s="181" t="s">
        <v>247</v>
      </c>
      <c r="H308" s="182">
        <v>12.705</v>
      </c>
      <c r="I308" s="183">
        <v>450</v>
      </c>
      <c r="J308" s="184">
        <f>ROUND(I308*H308,2)</f>
        <v>5717.25</v>
      </c>
      <c r="K308" s="180" t="s">
        <v>212</v>
      </c>
      <c r="L308" s="185"/>
      <c r="M308" s="186" t="s">
        <v>21</v>
      </c>
      <c r="N308" s="187" t="s">
        <v>44</v>
      </c>
      <c r="P308" s="141">
        <f>O308*H308</f>
        <v>0</v>
      </c>
      <c r="Q308" s="141">
        <v>1.4500000000000001E-2</v>
      </c>
      <c r="R308" s="141">
        <f>Q308*H308</f>
        <v>0.18422250000000001</v>
      </c>
      <c r="S308" s="141">
        <v>0</v>
      </c>
      <c r="T308" s="142">
        <f>S308*H308</f>
        <v>0</v>
      </c>
      <c r="AR308" s="143" t="s">
        <v>643</v>
      </c>
      <c r="AT308" s="143" t="s">
        <v>437</v>
      </c>
      <c r="AU308" s="143" t="s">
        <v>82</v>
      </c>
      <c r="AY308" s="18" t="s">
        <v>206</v>
      </c>
      <c r="BE308" s="144">
        <f>IF(N308="základní",J308,0)</f>
        <v>5717.25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80</v>
      </c>
      <c r="BK308" s="144">
        <f>ROUND(I308*H308,2)</f>
        <v>5717.25</v>
      </c>
      <c r="BL308" s="18" t="s">
        <v>350</v>
      </c>
      <c r="BM308" s="143" t="s">
        <v>739</v>
      </c>
    </row>
    <row r="309" spans="2:65" s="13" customFormat="1" x14ac:dyDescent="0.2">
      <c r="B309" s="157"/>
      <c r="D309" s="149" t="s">
        <v>219</v>
      </c>
      <c r="E309" s="158" t="s">
        <v>21</v>
      </c>
      <c r="F309" s="159" t="s">
        <v>740</v>
      </c>
      <c r="H309" s="160">
        <v>12.705</v>
      </c>
      <c r="I309" s="161"/>
      <c r="L309" s="157"/>
      <c r="M309" s="162"/>
      <c r="T309" s="163"/>
      <c r="AT309" s="158" t="s">
        <v>219</v>
      </c>
      <c r="AU309" s="158" t="s">
        <v>82</v>
      </c>
      <c r="AV309" s="13" t="s">
        <v>82</v>
      </c>
      <c r="AW309" s="13" t="s">
        <v>34</v>
      </c>
      <c r="AX309" s="13" t="s">
        <v>80</v>
      </c>
      <c r="AY309" s="158" t="s">
        <v>206</v>
      </c>
    </row>
    <row r="310" spans="2:65" s="1" customFormat="1" ht="24.2" customHeight="1" x14ac:dyDescent="0.2">
      <c r="B310" s="33"/>
      <c r="C310" s="132" t="s">
        <v>741</v>
      </c>
      <c r="D310" s="132" t="s">
        <v>208</v>
      </c>
      <c r="E310" s="133" t="s">
        <v>742</v>
      </c>
      <c r="F310" s="134" t="s">
        <v>743</v>
      </c>
      <c r="G310" s="135" t="s">
        <v>211</v>
      </c>
      <c r="H310" s="136">
        <v>0.28899999999999998</v>
      </c>
      <c r="I310" s="137">
        <v>2500</v>
      </c>
      <c r="J310" s="138">
        <f>ROUND(I310*H310,2)</f>
        <v>722.5</v>
      </c>
      <c r="K310" s="134" t="s">
        <v>212</v>
      </c>
      <c r="L310" s="33"/>
      <c r="M310" s="139" t="s">
        <v>21</v>
      </c>
      <c r="N310" s="140" t="s">
        <v>44</v>
      </c>
      <c r="P310" s="141">
        <f>O310*H310</f>
        <v>0</v>
      </c>
      <c r="Q310" s="141">
        <v>2.3300000000000001E-2</v>
      </c>
      <c r="R310" s="141">
        <f>Q310*H310</f>
        <v>6.7336999999999996E-3</v>
      </c>
      <c r="S310" s="141">
        <v>0</v>
      </c>
      <c r="T310" s="142">
        <f>S310*H310</f>
        <v>0</v>
      </c>
      <c r="AR310" s="143" t="s">
        <v>350</v>
      </c>
      <c r="AT310" s="143" t="s">
        <v>208</v>
      </c>
      <c r="AU310" s="143" t="s">
        <v>82</v>
      </c>
      <c r="AY310" s="18" t="s">
        <v>206</v>
      </c>
      <c r="BE310" s="144">
        <f>IF(N310="základní",J310,0)</f>
        <v>722.5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8" t="s">
        <v>80</v>
      </c>
      <c r="BK310" s="144">
        <f>ROUND(I310*H310,2)</f>
        <v>722.5</v>
      </c>
      <c r="BL310" s="18" t="s">
        <v>350</v>
      </c>
      <c r="BM310" s="143" t="s">
        <v>744</v>
      </c>
    </row>
    <row r="311" spans="2:65" s="1" customFormat="1" x14ac:dyDescent="0.2">
      <c r="B311" s="33"/>
      <c r="D311" s="145" t="s">
        <v>215</v>
      </c>
      <c r="F311" s="146" t="s">
        <v>745</v>
      </c>
      <c r="I311" s="147"/>
      <c r="L311" s="33"/>
      <c r="M311" s="148"/>
      <c r="T311" s="54"/>
      <c r="AT311" s="18" t="s">
        <v>215</v>
      </c>
      <c r="AU311" s="18" t="s">
        <v>82</v>
      </c>
    </row>
    <row r="312" spans="2:65" s="13" customFormat="1" x14ac:dyDescent="0.2">
      <c r="B312" s="157"/>
      <c r="D312" s="149" t="s">
        <v>219</v>
      </c>
      <c r="E312" s="158" t="s">
        <v>21</v>
      </c>
      <c r="F312" s="159" t="s">
        <v>746</v>
      </c>
      <c r="H312" s="160">
        <v>0.28899999999999998</v>
      </c>
      <c r="I312" s="161"/>
      <c r="L312" s="157"/>
      <c r="M312" s="162"/>
      <c r="T312" s="163"/>
      <c r="AT312" s="158" t="s">
        <v>219</v>
      </c>
      <c r="AU312" s="158" t="s">
        <v>82</v>
      </c>
      <c r="AV312" s="13" t="s">
        <v>82</v>
      </c>
      <c r="AW312" s="13" t="s">
        <v>34</v>
      </c>
      <c r="AX312" s="13" t="s">
        <v>80</v>
      </c>
      <c r="AY312" s="158" t="s">
        <v>206</v>
      </c>
    </row>
    <row r="313" spans="2:65" s="1" customFormat="1" ht="16.5" customHeight="1" x14ac:dyDescent="0.2">
      <c r="B313" s="33"/>
      <c r="C313" s="132" t="s">
        <v>747</v>
      </c>
      <c r="D313" s="132" t="s">
        <v>208</v>
      </c>
      <c r="E313" s="133" t="s">
        <v>748</v>
      </c>
      <c r="F313" s="134" t="s">
        <v>749</v>
      </c>
      <c r="G313" s="135" t="s">
        <v>375</v>
      </c>
      <c r="H313" s="136">
        <v>57.7</v>
      </c>
      <c r="I313" s="137">
        <v>180</v>
      </c>
      <c r="J313" s="138">
        <f>ROUND(I313*H313,2)</f>
        <v>10386</v>
      </c>
      <c r="K313" s="134" t="s">
        <v>212</v>
      </c>
      <c r="L313" s="33"/>
      <c r="M313" s="139" t="s">
        <v>21</v>
      </c>
      <c r="N313" s="140" t="s">
        <v>44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350</v>
      </c>
      <c r="AT313" s="143" t="s">
        <v>208</v>
      </c>
      <c r="AU313" s="143" t="s">
        <v>82</v>
      </c>
      <c r="AY313" s="18" t="s">
        <v>206</v>
      </c>
      <c r="BE313" s="144">
        <f>IF(N313="základní",J313,0)</f>
        <v>10386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80</v>
      </c>
      <c r="BK313" s="144">
        <f>ROUND(I313*H313,2)</f>
        <v>10386</v>
      </c>
      <c r="BL313" s="18" t="s">
        <v>350</v>
      </c>
      <c r="BM313" s="143" t="s">
        <v>750</v>
      </c>
    </row>
    <row r="314" spans="2:65" s="1" customFormat="1" x14ac:dyDescent="0.2">
      <c r="B314" s="33"/>
      <c r="D314" s="145" t="s">
        <v>215</v>
      </c>
      <c r="F314" s="146" t="s">
        <v>751</v>
      </c>
      <c r="I314" s="147"/>
      <c r="L314" s="33"/>
      <c r="M314" s="148"/>
      <c r="T314" s="54"/>
      <c r="AT314" s="18" t="s">
        <v>215</v>
      </c>
      <c r="AU314" s="18" t="s">
        <v>82</v>
      </c>
    </row>
    <row r="315" spans="2:65" s="12" customFormat="1" x14ac:dyDescent="0.2">
      <c r="B315" s="151"/>
      <c r="D315" s="149" t="s">
        <v>219</v>
      </c>
      <c r="E315" s="152" t="s">
        <v>21</v>
      </c>
      <c r="F315" s="153" t="s">
        <v>752</v>
      </c>
      <c r="H315" s="152" t="s">
        <v>21</v>
      </c>
      <c r="I315" s="154"/>
      <c r="L315" s="151"/>
      <c r="M315" s="155"/>
      <c r="T315" s="156"/>
      <c r="AT315" s="152" t="s">
        <v>219</v>
      </c>
      <c r="AU315" s="152" t="s">
        <v>82</v>
      </c>
      <c r="AV315" s="12" t="s">
        <v>80</v>
      </c>
      <c r="AW315" s="12" t="s">
        <v>34</v>
      </c>
      <c r="AX315" s="12" t="s">
        <v>73</v>
      </c>
      <c r="AY315" s="152" t="s">
        <v>206</v>
      </c>
    </row>
    <row r="316" spans="2:65" s="13" customFormat="1" x14ac:dyDescent="0.2">
      <c r="B316" s="157"/>
      <c r="D316" s="149" t="s">
        <v>219</v>
      </c>
      <c r="E316" s="158" t="s">
        <v>21</v>
      </c>
      <c r="F316" s="159" t="s">
        <v>753</v>
      </c>
      <c r="H316" s="160">
        <v>25.2</v>
      </c>
      <c r="I316" s="161"/>
      <c r="L316" s="157"/>
      <c r="M316" s="162"/>
      <c r="T316" s="163"/>
      <c r="AT316" s="158" t="s">
        <v>219</v>
      </c>
      <c r="AU316" s="158" t="s">
        <v>82</v>
      </c>
      <c r="AV316" s="13" t="s">
        <v>82</v>
      </c>
      <c r="AW316" s="13" t="s">
        <v>34</v>
      </c>
      <c r="AX316" s="13" t="s">
        <v>73</v>
      </c>
      <c r="AY316" s="158" t="s">
        <v>206</v>
      </c>
    </row>
    <row r="317" spans="2:65" s="12" customFormat="1" x14ac:dyDescent="0.2">
      <c r="B317" s="151"/>
      <c r="D317" s="149" t="s">
        <v>219</v>
      </c>
      <c r="E317" s="152" t="s">
        <v>21</v>
      </c>
      <c r="F317" s="153" t="s">
        <v>754</v>
      </c>
      <c r="H317" s="152" t="s">
        <v>21</v>
      </c>
      <c r="I317" s="154"/>
      <c r="L317" s="151"/>
      <c r="M317" s="155"/>
      <c r="T317" s="156"/>
      <c r="AT317" s="152" t="s">
        <v>219</v>
      </c>
      <c r="AU317" s="152" t="s">
        <v>82</v>
      </c>
      <c r="AV317" s="12" t="s">
        <v>80</v>
      </c>
      <c r="AW317" s="12" t="s">
        <v>34</v>
      </c>
      <c r="AX317" s="12" t="s">
        <v>73</v>
      </c>
      <c r="AY317" s="152" t="s">
        <v>206</v>
      </c>
    </row>
    <row r="318" spans="2:65" s="13" customFormat="1" x14ac:dyDescent="0.2">
      <c r="B318" s="157"/>
      <c r="D318" s="149" t="s">
        <v>219</v>
      </c>
      <c r="E318" s="158" t="s">
        <v>21</v>
      </c>
      <c r="F318" s="159" t="s">
        <v>755</v>
      </c>
      <c r="H318" s="160">
        <v>10.5</v>
      </c>
      <c r="I318" s="161"/>
      <c r="L318" s="157"/>
      <c r="M318" s="162"/>
      <c r="T318" s="163"/>
      <c r="AT318" s="158" t="s">
        <v>219</v>
      </c>
      <c r="AU318" s="158" t="s">
        <v>82</v>
      </c>
      <c r="AV318" s="13" t="s">
        <v>82</v>
      </c>
      <c r="AW318" s="13" t="s">
        <v>34</v>
      </c>
      <c r="AX318" s="13" t="s">
        <v>73</v>
      </c>
      <c r="AY318" s="158" t="s">
        <v>206</v>
      </c>
    </row>
    <row r="319" spans="2:65" s="12" customFormat="1" x14ac:dyDescent="0.2">
      <c r="B319" s="151"/>
      <c r="D319" s="149" t="s">
        <v>219</v>
      </c>
      <c r="E319" s="152" t="s">
        <v>21</v>
      </c>
      <c r="F319" s="153" t="s">
        <v>756</v>
      </c>
      <c r="H319" s="152" t="s">
        <v>21</v>
      </c>
      <c r="I319" s="154"/>
      <c r="L319" s="151"/>
      <c r="M319" s="155"/>
      <c r="T319" s="156"/>
      <c r="AT319" s="152" t="s">
        <v>219</v>
      </c>
      <c r="AU319" s="152" t="s">
        <v>82</v>
      </c>
      <c r="AV319" s="12" t="s">
        <v>80</v>
      </c>
      <c r="AW319" s="12" t="s">
        <v>34</v>
      </c>
      <c r="AX319" s="12" t="s">
        <v>73</v>
      </c>
      <c r="AY319" s="152" t="s">
        <v>206</v>
      </c>
    </row>
    <row r="320" spans="2:65" s="13" customFormat="1" x14ac:dyDescent="0.2">
      <c r="B320" s="157"/>
      <c r="D320" s="149" t="s">
        <v>219</v>
      </c>
      <c r="E320" s="158" t="s">
        <v>21</v>
      </c>
      <c r="F320" s="159" t="s">
        <v>757</v>
      </c>
      <c r="H320" s="160">
        <v>16</v>
      </c>
      <c r="I320" s="161"/>
      <c r="L320" s="157"/>
      <c r="M320" s="162"/>
      <c r="T320" s="163"/>
      <c r="AT320" s="158" t="s">
        <v>219</v>
      </c>
      <c r="AU320" s="158" t="s">
        <v>82</v>
      </c>
      <c r="AV320" s="13" t="s">
        <v>82</v>
      </c>
      <c r="AW320" s="13" t="s">
        <v>34</v>
      </c>
      <c r="AX320" s="13" t="s">
        <v>73</v>
      </c>
      <c r="AY320" s="158" t="s">
        <v>206</v>
      </c>
    </row>
    <row r="321" spans="2:65" s="12" customFormat="1" x14ac:dyDescent="0.2">
      <c r="B321" s="151"/>
      <c r="D321" s="149" t="s">
        <v>219</v>
      </c>
      <c r="E321" s="152" t="s">
        <v>21</v>
      </c>
      <c r="F321" s="153" t="s">
        <v>758</v>
      </c>
      <c r="H321" s="152" t="s">
        <v>21</v>
      </c>
      <c r="I321" s="154"/>
      <c r="L321" s="151"/>
      <c r="M321" s="155"/>
      <c r="T321" s="156"/>
      <c r="AT321" s="152" t="s">
        <v>219</v>
      </c>
      <c r="AU321" s="152" t="s">
        <v>82</v>
      </c>
      <c r="AV321" s="12" t="s">
        <v>80</v>
      </c>
      <c r="AW321" s="12" t="s">
        <v>34</v>
      </c>
      <c r="AX321" s="12" t="s">
        <v>73</v>
      </c>
      <c r="AY321" s="152" t="s">
        <v>206</v>
      </c>
    </row>
    <row r="322" spans="2:65" s="13" customFormat="1" x14ac:dyDescent="0.2">
      <c r="B322" s="157"/>
      <c r="D322" s="149" t="s">
        <v>219</v>
      </c>
      <c r="E322" s="158" t="s">
        <v>21</v>
      </c>
      <c r="F322" s="159" t="s">
        <v>759</v>
      </c>
      <c r="H322" s="160">
        <v>6</v>
      </c>
      <c r="I322" s="161"/>
      <c r="L322" s="157"/>
      <c r="M322" s="162"/>
      <c r="T322" s="163"/>
      <c r="AT322" s="158" t="s">
        <v>219</v>
      </c>
      <c r="AU322" s="158" t="s">
        <v>82</v>
      </c>
      <c r="AV322" s="13" t="s">
        <v>82</v>
      </c>
      <c r="AW322" s="13" t="s">
        <v>34</v>
      </c>
      <c r="AX322" s="13" t="s">
        <v>73</v>
      </c>
      <c r="AY322" s="158" t="s">
        <v>206</v>
      </c>
    </row>
    <row r="323" spans="2:65" s="14" customFormat="1" x14ac:dyDescent="0.2">
      <c r="B323" s="164"/>
      <c r="D323" s="149" t="s">
        <v>219</v>
      </c>
      <c r="E323" s="165" t="s">
        <v>21</v>
      </c>
      <c r="F323" s="166" t="s">
        <v>236</v>
      </c>
      <c r="H323" s="167">
        <v>57.7</v>
      </c>
      <c r="I323" s="168"/>
      <c r="L323" s="164"/>
      <c r="M323" s="169"/>
      <c r="T323" s="170"/>
      <c r="AT323" s="165" t="s">
        <v>219</v>
      </c>
      <c r="AU323" s="165" t="s">
        <v>82</v>
      </c>
      <c r="AV323" s="14" t="s">
        <v>213</v>
      </c>
      <c r="AW323" s="14" t="s">
        <v>34</v>
      </c>
      <c r="AX323" s="14" t="s">
        <v>80</v>
      </c>
      <c r="AY323" s="165" t="s">
        <v>206</v>
      </c>
    </row>
    <row r="324" spans="2:65" s="1" customFormat="1" ht="16.5" customHeight="1" x14ac:dyDescent="0.2">
      <c r="B324" s="33"/>
      <c r="C324" s="178" t="s">
        <v>760</v>
      </c>
      <c r="D324" s="178" t="s">
        <v>437</v>
      </c>
      <c r="E324" s="179" t="s">
        <v>761</v>
      </c>
      <c r="F324" s="180" t="s">
        <v>762</v>
      </c>
      <c r="G324" s="181" t="s">
        <v>211</v>
      </c>
      <c r="H324" s="182">
        <v>0.63500000000000001</v>
      </c>
      <c r="I324" s="183">
        <v>14700</v>
      </c>
      <c r="J324" s="184">
        <f>ROUND(I324*H324,2)</f>
        <v>9334.5</v>
      </c>
      <c r="K324" s="180" t="s">
        <v>212</v>
      </c>
      <c r="L324" s="185"/>
      <c r="M324" s="186" t="s">
        <v>21</v>
      </c>
      <c r="N324" s="187" t="s">
        <v>44</v>
      </c>
      <c r="P324" s="141">
        <f>O324*H324</f>
        <v>0</v>
      </c>
      <c r="Q324" s="141">
        <v>0.44</v>
      </c>
      <c r="R324" s="141">
        <f>Q324*H324</f>
        <v>0.27939999999999998</v>
      </c>
      <c r="S324" s="141">
        <v>0</v>
      </c>
      <c r="T324" s="142">
        <f>S324*H324</f>
        <v>0</v>
      </c>
      <c r="AR324" s="143" t="s">
        <v>643</v>
      </c>
      <c r="AT324" s="143" t="s">
        <v>437</v>
      </c>
      <c r="AU324" s="143" t="s">
        <v>82</v>
      </c>
      <c r="AY324" s="18" t="s">
        <v>206</v>
      </c>
      <c r="BE324" s="144">
        <f>IF(N324="základní",J324,0)</f>
        <v>9334.5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80</v>
      </c>
      <c r="BK324" s="144">
        <f>ROUND(I324*H324,2)</f>
        <v>9334.5</v>
      </c>
      <c r="BL324" s="18" t="s">
        <v>350</v>
      </c>
      <c r="BM324" s="143" t="s">
        <v>763</v>
      </c>
    </row>
    <row r="325" spans="2:65" s="13" customFormat="1" x14ac:dyDescent="0.2">
      <c r="B325" s="157"/>
      <c r="D325" s="149" t="s">
        <v>219</v>
      </c>
      <c r="E325" s="158" t="s">
        <v>21</v>
      </c>
      <c r="F325" s="159" t="s">
        <v>764</v>
      </c>
      <c r="H325" s="160">
        <v>0.63500000000000001</v>
      </c>
      <c r="I325" s="161"/>
      <c r="L325" s="157"/>
      <c r="M325" s="162"/>
      <c r="T325" s="163"/>
      <c r="AT325" s="158" t="s">
        <v>219</v>
      </c>
      <c r="AU325" s="158" t="s">
        <v>82</v>
      </c>
      <c r="AV325" s="13" t="s">
        <v>82</v>
      </c>
      <c r="AW325" s="13" t="s">
        <v>34</v>
      </c>
      <c r="AX325" s="13" t="s">
        <v>80</v>
      </c>
      <c r="AY325" s="158" t="s">
        <v>206</v>
      </c>
    </row>
    <row r="326" spans="2:65" s="1" customFormat="1" ht="16.5" customHeight="1" x14ac:dyDescent="0.2">
      <c r="B326" s="33"/>
      <c r="C326" s="132" t="s">
        <v>765</v>
      </c>
      <c r="D326" s="132" t="s">
        <v>208</v>
      </c>
      <c r="E326" s="133" t="s">
        <v>766</v>
      </c>
      <c r="F326" s="134" t="s">
        <v>767</v>
      </c>
      <c r="G326" s="135" t="s">
        <v>211</v>
      </c>
      <c r="H326" s="136">
        <v>0.57699999999999996</v>
      </c>
      <c r="I326" s="137">
        <v>8000</v>
      </c>
      <c r="J326" s="138">
        <f>ROUND(I326*H326,2)</f>
        <v>4616</v>
      </c>
      <c r="K326" s="134" t="s">
        <v>212</v>
      </c>
      <c r="L326" s="33"/>
      <c r="M326" s="139" t="s">
        <v>21</v>
      </c>
      <c r="N326" s="140" t="s">
        <v>44</v>
      </c>
      <c r="P326" s="141">
        <f>O326*H326</f>
        <v>0</v>
      </c>
      <c r="Q326" s="141">
        <v>2.4199999999999999E-2</v>
      </c>
      <c r="R326" s="141">
        <f>Q326*H326</f>
        <v>1.3963399999999999E-2</v>
      </c>
      <c r="S326" s="141">
        <v>0</v>
      </c>
      <c r="T326" s="142">
        <f>S326*H326</f>
        <v>0</v>
      </c>
      <c r="AR326" s="143" t="s">
        <v>350</v>
      </c>
      <c r="AT326" s="143" t="s">
        <v>208</v>
      </c>
      <c r="AU326" s="143" t="s">
        <v>82</v>
      </c>
      <c r="AY326" s="18" t="s">
        <v>206</v>
      </c>
      <c r="BE326" s="144">
        <f>IF(N326="základní",J326,0)</f>
        <v>4616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80</v>
      </c>
      <c r="BK326" s="144">
        <f>ROUND(I326*H326,2)</f>
        <v>4616</v>
      </c>
      <c r="BL326" s="18" t="s">
        <v>350</v>
      </c>
      <c r="BM326" s="143" t="s">
        <v>768</v>
      </c>
    </row>
    <row r="327" spans="2:65" s="1" customFormat="1" x14ac:dyDescent="0.2">
      <c r="B327" s="33"/>
      <c r="D327" s="145" t="s">
        <v>215</v>
      </c>
      <c r="F327" s="146" t="s">
        <v>769</v>
      </c>
      <c r="I327" s="147"/>
      <c r="L327" s="33"/>
      <c r="M327" s="148"/>
      <c r="T327" s="54"/>
      <c r="AT327" s="18" t="s">
        <v>215</v>
      </c>
      <c r="AU327" s="18" t="s">
        <v>82</v>
      </c>
    </row>
    <row r="328" spans="2:65" s="13" customFormat="1" x14ac:dyDescent="0.2">
      <c r="B328" s="157"/>
      <c r="D328" s="149" t="s">
        <v>219</v>
      </c>
      <c r="E328" s="158" t="s">
        <v>21</v>
      </c>
      <c r="F328" s="159" t="s">
        <v>770</v>
      </c>
      <c r="H328" s="160">
        <v>0.57699999999999996</v>
      </c>
      <c r="I328" s="161"/>
      <c r="L328" s="157"/>
      <c r="M328" s="162"/>
      <c r="T328" s="163"/>
      <c r="AT328" s="158" t="s">
        <v>219</v>
      </c>
      <c r="AU328" s="158" t="s">
        <v>82</v>
      </c>
      <c r="AV328" s="13" t="s">
        <v>82</v>
      </c>
      <c r="AW328" s="13" t="s">
        <v>34</v>
      </c>
      <c r="AX328" s="13" t="s">
        <v>80</v>
      </c>
      <c r="AY328" s="158" t="s">
        <v>206</v>
      </c>
    </row>
    <row r="329" spans="2:65" s="11" customFormat="1" ht="22.9" customHeight="1" x14ac:dyDescent="0.2">
      <c r="B329" s="120"/>
      <c r="D329" s="121" t="s">
        <v>72</v>
      </c>
      <c r="E329" s="130" t="s">
        <v>771</v>
      </c>
      <c r="F329" s="130" t="s">
        <v>772</v>
      </c>
      <c r="I329" s="123"/>
      <c r="J329" s="131">
        <f>BK329</f>
        <v>46689.189999999995</v>
      </c>
      <c r="L329" s="120"/>
      <c r="M329" s="125"/>
      <c r="P329" s="126">
        <f>SUM(P330:P344)</f>
        <v>0</v>
      </c>
      <c r="R329" s="126">
        <f>SUM(R330:R344)</f>
        <v>0.61921099000000002</v>
      </c>
      <c r="T329" s="127">
        <f>SUM(T330:T344)</f>
        <v>0</v>
      </c>
      <c r="AR329" s="121" t="s">
        <v>82</v>
      </c>
      <c r="AT329" s="128" t="s">
        <v>72</v>
      </c>
      <c r="AU329" s="128" t="s">
        <v>80</v>
      </c>
      <c r="AY329" s="121" t="s">
        <v>206</v>
      </c>
      <c r="BK329" s="129">
        <f>SUM(BK330:BK344)</f>
        <v>46689.189999999995</v>
      </c>
    </row>
    <row r="330" spans="2:65" s="1" customFormat="1" ht="16.5" customHeight="1" x14ac:dyDescent="0.2">
      <c r="B330" s="33"/>
      <c r="C330" s="132" t="s">
        <v>773</v>
      </c>
      <c r="D330" s="132" t="s">
        <v>208</v>
      </c>
      <c r="E330" s="133" t="s">
        <v>774</v>
      </c>
      <c r="F330" s="134" t="s">
        <v>775</v>
      </c>
      <c r="G330" s="135" t="s">
        <v>247</v>
      </c>
      <c r="H330" s="136">
        <v>28.341000000000001</v>
      </c>
      <c r="I330" s="137">
        <v>910</v>
      </c>
      <c r="J330" s="138">
        <f>ROUND(I330*H330,2)</f>
        <v>25790.31</v>
      </c>
      <c r="K330" s="134" t="s">
        <v>212</v>
      </c>
      <c r="L330" s="33"/>
      <c r="M330" s="139" t="s">
        <v>21</v>
      </c>
      <c r="N330" s="140" t="s">
        <v>44</v>
      </c>
      <c r="P330" s="141">
        <f>O330*H330</f>
        <v>0</v>
      </c>
      <c r="Q330" s="141">
        <v>2.9E-4</v>
      </c>
      <c r="R330" s="141">
        <f>Q330*H330</f>
        <v>8.2188899999999995E-3</v>
      </c>
      <c r="S330" s="141">
        <v>0</v>
      </c>
      <c r="T330" s="142">
        <f>S330*H330</f>
        <v>0</v>
      </c>
      <c r="AR330" s="143" t="s">
        <v>350</v>
      </c>
      <c r="AT330" s="143" t="s">
        <v>208</v>
      </c>
      <c r="AU330" s="143" t="s">
        <v>82</v>
      </c>
      <c r="AY330" s="18" t="s">
        <v>206</v>
      </c>
      <c r="BE330" s="144">
        <f>IF(N330="základní",J330,0)</f>
        <v>25790.31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8" t="s">
        <v>80</v>
      </c>
      <c r="BK330" s="144">
        <f>ROUND(I330*H330,2)</f>
        <v>25790.31</v>
      </c>
      <c r="BL330" s="18" t="s">
        <v>350</v>
      </c>
      <c r="BM330" s="143" t="s">
        <v>776</v>
      </c>
    </row>
    <row r="331" spans="2:65" s="1" customFormat="1" x14ac:dyDescent="0.2">
      <c r="B331" s="33"/>
      <c r="D331" s="145" t="s">
        <v>215</v>
      </c>
      <c r="F331" s="146" t="s">
        <v>777</v>
      </c>
      <c r="I331" s="147"/>
      <c r="L331" s="33"/>
      <c r="M331" s="148"/>
      <c r="T331" s="54"/>
      <c r="AT331" s="18" t="s">
        <v>215</v>
      </c>
      <c r="AU331" s="18" t="s">
        <v>82</v>
      </c>
    </row>
    <row r="332" spans="2:65" s="12" customFormat="1" x14ac:dyDescent="0.2">
      <c r="B332" s="151"/>
      <c r="D332" s="149" t="s">
        <v>219</v>
      </c>
      <c r="E332" s="152" t="s">
        <v>21</v>
      </c>
      <c r="F332" s="153" t="s">
        <v>692</v>
      </c>
      <c r="H332" s="152" t="s">
        <v>21</v>
      </c>
      <c r="I332" s="154"/>
      <c r="L332" s="151"/>
      <c r="M332" s="155"/>
      <c r="T332" s="156"/>
      <c r="AT332" s="152" t="s">
        <v>219</v>
      </c>
      <c r="AU332" s="152" t="s">
        <v>82</v>
      </c>
      <c r="AV332" s="12" t="s">
        <v>80</v>
      </c>
      <c r="AW332" s="12" t="s">
        <v>34</v>
      </c>
      <c r="AX332" s="12" t="s">
        <v>73</v>
      </c>
      <c r="AY332" s="152" t="s">
        <v>206</v>
      </c>
    </row>
    <row r="333" spans="2:65" s="13" customFormat="1" x14ac:dyDescent="0.2">
      <c r="B333" s="157"/>
      <c r="D333" s="149" t="s">
        <v>219</v>
      </c>
      <c r="E333" s="158" t="s">
        <v>21</v>
      </c>
      <c r="F333" s="159" t="s">
        <v>778</v>
      </c>
      <c r="H333" s="160">
        <v>21.853999999999999</v>
      </c>
      <c r="I333" s="161"/>
      <c r="L333" s="157"/>
      <c r="M333" s="162"/>
      <c r="T333" s="163"/>
      <c r="AT333" s="158" t="s">
        <v>219</v>
      </c>
      <c r="AU333" s="158" t="s">
        <v>82</v>
      </c>
      <c r="AV333" s="13" t="s">
        <v>82</v>
      </c>
      <c r="AW333" s="13" t="s">
        <v>34</v>
      </c>
      <c r="AX333" s="13" t="s">
        <v>73</v>
      </c>
      <c r="AY333" s="158" t="s">
        <v>206</v>
      </c>
    </row>
    <row r="334" spans="2:65" s="13" customFormat="1" x14ac:dyDescent="0.2">
      <c r="B334" s="157"/>
      <c r="D334" s="149" t="s">
        <v>219</v>
      </c>
      <c r="E334" s="158" t="s">
        <v>21</v>
      </c>
      <c r="F334" s="159" t="s">
        <v>779</v>
      </c>
      <c r="H334" s="160">
        <v>3.8220000000000001</v>
      </c>
      <c r="I334" s="161"/>
      <c r="L334" s="157"/>
      <c r="M334" s="162"/>
      <c r="T334" s="163"/>
      <c r="AT334" s="158" t="s">
        <v>219</v>
      </c>
      <c r="AU334" s="158" t="s">
        <v>82</v>
      </c>
      <c r="AV334" s="13" t="s">
        <v>82</v>
      </c>
      <c r="AW334" s="13" t="s">
        <v>34</v>
      </c>
      <c r="AX334" s="13" t="s">
        <v>73</v>
      </c>
      <c r="AY334" s="158" t="s">
        <v>206</v>
      </c>
    </row>
    <row r="335" spans="2:65" s="13" customFormat="1" x14ac:dyDescent="0.2">
      <c r="B335" s="157"/>
      <c r="D335" s="149" t="s">
        <v>219</v>
      </c>
      <c r="E335" s="158" t="s">
        <v>21</v>
      </c>
      <c r="F335" s="159" t="s">
        <v>780</v>
      </c>
      <c r="H335" s="160">
        <v>4.6050000000000004</v>
      </c>
      <c r="I335" s="161"/>
      <c r="L335" s="157"/>
      <c r="M335" s="162"/>
      <c r="T335" s="163"/>
      <c r="AT335" s="158" t="s">
        <v>219</v>
      </c>
      <c r="AU335" s="158" t="s">
        <v>82</v>
      </c>
      <c r="AV335" s="13" t="s">
        <v>82</v>
      </c>
      <c r="AW335" s="13" t="s">
        <v>34</v>
      </c>
      <c r="AX335" s="13" t="s">
        <v>73</v>
      </c>
      <c r="AY335" s="158" t="s">
        <v>206</v>
      </c>
    </row>
    <row r="336" spans="2:65" s="13" customFormat="1" x14ac:dyDescent="0.2">
      <c r="B336" s="157"/>
      <c r="D336" s="149" t="s">
        <v>219</v>
      </c>
      <c r="E336" s="158" t="s">
        <v>21</v>
      </c>
      <c r="F336" s="159" t="s">
        <v>673</v>
      </c>
      <c r="H336" s="160">
        <v>-1.94</v>
      </c>
      <c r="I336" s="161"/>
      <c r="L336" s="157"/>
      <c r="M336" s="162"/>
      <c r="T336" s="163"/>
      <c r="AT336" s="158" t="s">
        <v>219</v>
      </c>
      <c r="AU336" s="158" t="s">
        <v>82</v>
      </c>
      <c r="AV336" s="13" t="s">
        <v>82</v>
      </c>
      <c r="AW336" s="13" t="s">
        <v>34</v>
      </c>
      <c r="AX336" s="13" t="s">
        <v>73</v>
      </c>
      <c r="AY336" s="158" t="s">
        <v>206</v>
      </c>
    </row>
    <row r="337" spans="2:65" s="14" customFormat="1" x14ac:dyDescent="0.2">
      <c r="B337" s="164"/>
      <c r="D337" s="149" t="s">
        <v>219</v>
      </c>
      <c r="E337" s="165" t="s">
        <v>21</v>
      </c>
      <c r="F337" s="166" t="s">
        <v>236</v>
      </c>
      <c r="H337" s="167">
        <v>28.341000000000001</v>
      </c>
      <c r="I337" s="168"/>
      <c r="L337" s="164"/>
      <c r="M337" s="169"/>
      <c r="T337" s="170"/>
      <c r="AT337" s="165" t="s">
        <v>219</v>
      </c>
      <c r="AU337" s="165" t="s">
        <v>82</v>
      </c>
      <c r="AV337" s="14" t="s">
        <v>213</v>
      </c>
      <c r="AW337" s="14" t="s">
        <v>34</v>
      </c>
      <c r="AX337" s="14" t="s">
        <v>80</v>
      </c>
      <c r="AY337" s="165" t="s">
        <v>206</v>
      </c>
    </row>
    <row r="338" spans="2:65" s="1" customFormat="1" ht="16.5" customHeight="1" x14ac:dyDescent="0.2">
      <c r="B338" s="33"/>
      <c r="C338" s="132" t="s">
        <v>781</v>
      </c>
      <c r="D338" s="132" t="s">
        <v>208</v>
      </c>
      <c r="E338" s="133" t="s">
        <v>782</v>
      </c>
      <c r="F338" s="134" t="s">
        <v>783</v>
      </c>
      <c r="G338" s="135" t="s">
        <v>247</v>
      </c>
      <c r="H338" s="136">
        <v>8.59</v>
      </c>
      <c r="I338" s="137">
        <v>950</v>
      </c>
      <c r="J338" s="138">
        <f>ROUND(I338*H338,2)</f>
        <v>8160.5</v>
      </c>
      <c r="K338" s="134" t="s">
        <v>212</v>
      </c>
      <c r="L338" s="33"/>
      <c r="M338" s="139" t="s">
        <v>21</v>
      </c>
      <c r="N338" s="140" t="s">
        <v>44</v>
      </c>
      <c r="P338" s="141">
        <f>O338*H338</f>
        <v>0</v>
      </c>
      <c r="Q338" s="141">
        <v>1.9000000000000001E-4</v>
      </c>
      <c r="R338" s="141">
        <f>Q338*H338</f>
        <v>1.6321E-3</v>
      </c>
      <c r="S338" s="141">
        <v>0</v>
      </c>
      <c r="T338" s="142">
        <f>S338*H338</f>
        <v>0</v>
      </c>
      <c r="AR338" s="143" t="s">
        <v>350</v>
      </c>
      <c r="AT338" s="143" t="s">
        <v>208</v>
      </c>
      <c r="AU338" s="143" t="s">
        <v>82</v>
      </c>
      <c r="AY338" s="18" t="s">
        <v>206</v>
      </c>
      <c r="BE338" s="144">
        <f>IF(N338="základní",J338,0)</f>
        <v>8160.5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8" t="s">
        <v>80</v>
      </c>
      <c r="BK338" s="144">
        <f>ROUND(I338*H338,2)</f>
        <v>8160.5</v>
      </c>
      <c r="BL338" s="18" t="s">
        <v>350</v>
      </c>
      <c r="BM338" s="143" t="s">
        <v>784</v>
      </c>
    </row>
    <row r="339" spans="2:65" s="1" customFormat="1" x14ac:dyDescent="0.2">
      <c r="B339" s="33"/>
      <c r="D339" s="145" t="s">
        <v>215</v>
      </c>
      <c r="F339" s="146" t="s">
        <v>785</v>
      </c>
      <c r="I339" s="147"/>
      <c r="L339" s="33"/>
      <c r="M339" s="148"/>
      <c r="T339" s="54"/>
      <c r="AT339" s="18" t="s">
        <v>215</v>
      </c>
      <c r="AU339" s="18" t="s">
        <v>82</v>
      </c>
    </row>
    <row r="340" spans="2:65" s="13" customFormat="1" x14ac:dyDescent="0.2">
      <c r="B340" s="157"/>
      <c r="D340" s="149" t="s">
        <v>219</v>
      </c>
      <c r="E340" s="158" t="s">
        <v>21</v>
      </c>
      <c r="F340" s="159" t="s">
        <v>786</v>
      </c>
      <c r="H340" s="160">
        <v>8.59</v>
      </c>
      <c r="I340" s="161"/>
      <c r="L340" s="157"/>
      <c r="M340" s="162"/>
      <c r="T340" s="163"/>
      <c r="AT340" s="158" t="s">
        <v>219</v>
      </c>
      <c r="AU340" s="158" t="s">
        <v>82</v>
      </c>
      <c r="AV340" s="13" t="s">
        <v>82</v>
      </c>
      <c r="AW340" s="13" t="s">
        <v>34</v>
      </c>
      <c r="AX340" s="13" t="s">
        <v>80</v>
      </c>
      <c r="AY340" s="158" t="s">
        <v>206</v>
      </c>
    </row>
    <row r="341" spans="2:65" s="1" customFormat="1" ht="16.5" customHeight="1" x14ac:dyDescent="0.2">
      <c r="B341" s="33"/>
      <c r="C341" s="178" t="s">
        <v>787</v>
      </c>
      <c r="D341" s="178" t="s">
        <v>437</v>
      </c>
      <c r="E341" s="179" t="s">
        <v>788</v>
      </c>
      <c r="F341" s="180" t="s">
        <v>789</v>
      </c>
      <c r="G341" s="181" t="s">
        <v>247</v>
      </c>
      <c r="H341" s="182">
        <v>40.624000000000002</v>
      </c>
      <c r="I341" s="183">
        <v>245</v>
      </c>
      <c r="J341" s="184">
        <f>ROUND(I341*H341,2)</f>
        <v>9952.8799999999992</v>
      </c>
      <c r="K341" s="180" t="s">
        <v>212</v>
      </c>
      <c r="L341" s="185"/>
      <c r="M341" s="186" t="s">
        <v>21</v>
      </c>
      <c r="N341" s="187" t="s">
        <v>44</v>
      </c>
      <c r="P341" s="141">
        <f>O341*H341</f>
        <v>0</v>
      </c>
      <c r="Q341" s="141">
        <v>1.4999999999999999E-2</v>
      </c>
      <c r="R341" s="141">
        <f>Q341*H341</f>
        <v>0.60936000000000001</v>
      </c>
      <c r="S341" s="141">
        <v>0</v>
      </c>
      <c r="T341" s="142">
        <f>S341*H341</f>
        <v>0</v>
      </c>
      <c r="AR341" s="143" t="s">
        <v>643</v>
      </c>
      <c r="AT341" s="143" t="s">
        <v>437</v>
      </c>
      <c r="AU341" s="143" t="s">
        <v>82</v>
      </c>
      <c r="AY341" s="18" t="s">
        <v>206</v>
      </c>
      <c r="BE341" s="144">
        <f>IF(N341="základní",J341,0)</f>
        <v>9952.8799999999992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9952.8799999999992</v>
      </c>
      <c r="BL341" s="18" t="s">
        <v>350</v>
      </c>
      <c r="BM341" s="143" t="s">
        <v>790</v>
      </c>
    </row>
    <row r="342" spans="2:65" s="13" customFormat="1" x14ac:dyDescent="0.2">
      <c r="B342" s="157"/>
      <c r="D342" s="149" t="s">
        <v>219</v>
      </c>
      <c r="E342" s="158" t="s">
        <v>21</v>
      </c>
      <c r="F342" s="159" t="s">
        <v>791</v>
      </c>
      <c r="H342" s="160">
        <v>40.624000000000002</v>
      </c>
      <c r="I342" s="161"/>
      <c r="L342" s="157"/>
      <c r="M342" s="162"/>
      <c r="T342" s="163"/>
      <c r="AT342" s="158" t="s">
        <v>219</v>
      </c>
      <c r="AU342" s="158" t="s">
        <v>82</v>
      </c>
      <c r="AV342" s="13" t="s">
        <v>82</v>
      </c>
      <c r="AW342" s="13" t="s">
        <v>34</v>
      </c>
      <c r="AX342" s="13" t="s">
        <v>80</v>
      </c>
      <c r="AY342" s="158" t="s">
        <v>206</v>
      </c>
    </row>
    <row r="343" spans="2:65" s="1" customFormat="1" ht="37.9" customHeight="1" x14ac:dyDescent="0.2">
      <c r="B343" s="33"/>
      <c r="C343" s="132" t="s">
        <v>792</v>
      </c>
      <c r="D343" s="132" t="s">
        <v>208</v>
      </c>
      <c r="E343" s="133" t="s">
        <v>793</v>
      </c>
      <c r="F343" s="134" t="s">
        <v>794</v>
      </c>
      <c r="G343" s="135" t="s">
        <v>327</v>
      </c>
      <c r="H343" s="136">
        <v>0.61899999999999999</v>
      </c>
      <c r="I343" s="137">
        <v>4500</v>
      </c>
      <c r="J343" s="138">
        <f>ROUND(I343*H343,2)</f>
        <v>2785.5</v>
      </c>
      <c r="K343" s="134" t="s">
        <v>212</v>
      </c>
      <c r="L343" s="33"/>
      <c r="M343" s="139" t="s">
        <v>21</v>
      </c>
      <c r="N343" s="140" t="s">
        <v>44</v>
      </c>
      <c r="P343" s="141">
        <f>O343*H343</f>
        <v>0</v>
      </c>
      <c r="Q343" s="141">
        <v>0</v>
      </c>
      <c r="R343" s="141">
        <f>Q343*H343</f>
        <v>0</v>
      </c>
      <c r="S343" s="141">
        <v>0</v>
      </c>
      <c r="T343" s="142">
        <f>S343*H343</f>
        <v>0</v>
      </c>
      <c r="AR343" s="143" t="s">
        <v>350</v>
      </c>
      <c r="AT343" s="143" t="s">
        <v>208</v>
      </c>
      <c r="AU343" s="143" t="s">
        <v>82</v>
      </c>
      <c r="AY343" s="18" t="s">
        <v>206</v>
      </c>
      <c r="BE343" s="144">
        <f>IF(N343="základní",J343,0)</f>
        <v>2785.5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8" t="s">
        <v>80</v>
      </c>
      <c r="BK343" s="144">
        <f>ROUND(I343*H343,2)</f>
        <v>2785.5</v>
      </c>
      <c r="BL343" s="18" t="s">
        <v>350</v>
      </c>
      <c r="BM343" s="143" t="s">
        <v>795</v>
      </c>
    </row>
    <row r="344" spans="2:65" s="1" customFormat="1" x14ac:dyDescent="0.2">
      <c r="B344" s="33"/>
      <c r="D344" s="145" t="s">
        <v>215</v>
      </c>
      <c r="F344" s="146" t="s">
        <v>796</v>
      </c>
      <c r="I344" s="147"/>
      <c r="L344" s="33"/>
      <c r="M344" s="148"/>
      <c r="T344" s="54"/>
      <c r="AT344" s="18" t="s">
        <v>215</v>
      </c>
      <c r="AU344" s="18" t="s">
        <v>82</v>
      </c>
    </row>
    <row r="345" spans="2:65" s="11" customFormat="1" ht="22.9" customHeight="1" x14ac:dyDescent="0.2">
      <c r="B345" s="120"/>
      <c r="D345" s="121" t="s">
        <v>72</v>
      </c>
      <c r="E345" s="130" t="s">
        <v>797</v>
      </c>
      <c r="F345" s="130" t="s">
        <v>798</v>
      </c>
      <c r="I345" s="123"/>
      <c r="J345" s="131">
        <f>BK345</f>
        <v>6551.7999999999993</v>
      </c>
      <c r="L345" s="120"/>
      <c r="M345" s="125"/>
      <c r="P345" s="126">
        <f>SUM(P346:P355)</f>
        <v>0</v>
      </c>
      <c r="R345" s="126">
        <f>SUM(R346:R355)</f>
        <v>3.1215179999999995E-2</v>
      </c>
      <c r="T345" s="127">
        <f>SUM(T346:T355)</f>
        <v>0</v>
      </c>
      <c r="AR345" s="121" t="s">
        <v>82</v>
      </c>
      <c r="AT345" s="128" t="s">
        <v>72</v>
      </c>
      <c r="AU345" s="128" t="s">
        <v>80</v>
      </c>
      <c r="AY345" s="121" t="s">
        <v>206</v>
      </c>
      <c r="BK345" s="129">
        <f>SUM(BK346:BK355)</f>
        <v>6551.7999999999993</v>
      </c>
    </row>
    <row r="346" spans="2:65" s="1" customFormat="1" ht="24.2" customHeight="1" x14ac:dyDescent="0.2">
      <c r="B346" s="33"/>
      <c r="C346" s="132" t="s">
        <v>799</v>
      </c>
      <c r="D346" s="132" t="s">
        <v>208</v>
      </c>
      <c r="E346" s="133" t="s">
        <v>800</v>
      </c>
      <c r="F346" s="134" t="s">
        <v>801</v>
      </c>
      <c r="G346" s="135" t="s">
        <v>375</v>
      </c>
      <c r="H346" s="136">
        <v>10.506</v>
      </c>
      <c r="I346" s="137">
        <v>450</v>
      </c>
      <c r="J346" s="138">
        <f>ROUND(I346*H346,2)</f>
        <v>4727.7</v>
      </c>
      <c r="K346" s="134" t="s">
        <v>212</v>
      </c>
      <c r="L346" s="33"/>
      <c r="M346" s="139" t="s">
        <v>21</v>
      </c>
      <c r="N346" s="140" t="s">
        <v>44</v>
      </c>
      <c r="P346" s="141">
        <f>O346*H346</f>
        <v>0</v>
      </c>
      <c r="Q346" s="141">
        <v>2.0899999999999998E-3</v>
      </c>
      <c r="R346" s="141">
        <f>Q346*H346</f>
        <v>2.1957539999999998E-2</v>
      </c>
      <c r="S346" s="141">
        <v>0</v>
      </c>
      <c r="T346" s="142">
        <f>S346*H346</f>
        <v>0</v>
      </c>
      <c r="AR346" s="143" t="s">
        <v>350</v>
      </c>
      <c r="AT346" s="143" t="s">
        <v>208</v>
      </c>
      <c r="AU346" s="143" t="s">
        <v>82</v>
      </c>
      <c r="AY346" s="18" t="s">
        <v>206</v>
      </c>
      <c r="BE346" s="144">
        <f>IF(N346="základní",J346,0)</f>
        <v>4727.7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80</v>
      </c>
      <c r="BK346" s="144">
        <f>ROUND(I346*H346,2)</f>
        <v>4727.7</v>
      </c>
      <c r="BL346" s="18" t="s">
        <v>350</v>
      </c>
      <c r="BM346" s="143" t="s">
        <v>802</v>
      </c>
    </row>
    <row r="347" spans="2:65" s="1" customFormat="1" x14ac:dyDescent="0.2">
      <c r="B347" s="33"/>
      <c r="D347" s="145" t="s">
        <v>215</v>
      </c>
      <c r="F347" s="146" t="s">
        <v>803</v>
      </c>
      <c r="I347" s="147"/>
      <c r="L347" s="33"/>
      <c r="M347" s="148"/>
      <c r="T347" s="54"/>
      <c r="AT347" s="18" t="s">
        <v>215</v>
      </c>
      <c r="AU347" s="18" t="s">
        <v>82</v>
      </c>
    </row>
    <row r="348" spans="2:65" s="12" customFormat="1" x14ac:dyDescent="0.2">
      <c r="B348" s="151"/>
      <c r="D348" s="149" t="s">
        <v>219</v>
      </c>
      <c r="E348" s="152" t="s">
        <v>21</v>
      </c>
      <c r="F348" s="153" t="s">
        <v>692</v>
      </c>
      <c r="H348" s="152" t="s">
        <v>21</v>
      </c>
      <c r="I348" s="154"/>
      <c r="L348" s="151"/>
      <c r="M348" s="155"/>
      <c r="T348" s="156"/>
      <c r="AT348" s="152" t="s">
        <v>219</v>
      </c>
      <c r="AU348" s="152" t="s">
        <v>82</v>
      </c>
      <c r="AV348" s="12" t="s">
        <v>80</v>
      </c>
      <c r="AW348" s="12" t="s">
        <v>34</v>
      </c>
      <c r="AX348" s="12" t="s">
        <v>73</v>
      </c>
      <c r="AY348" s="152" t="s">
        <v>206</v>
      </c>
    </row>
    <row r="349" spans="2:65" s="13" customFormat="1" x14ac:dyDescent="0.2">
      <c r="B349" s="157"/>
      <c r="D349" s="149" t="s">
        <v>219</v>
      </c>
      <c r="E349" s="158" t="s">
        <v>21</v>
      </c>
      <c r="F349" s="159" t="s">
        <v>804</v>
      </c>
      <c r="H349" s="160">
        <v>10.506</v>
      </c>
      <c r="I349" s="161"/>
      <c r="L349" s="157"/>
      <c r="M349" s="162"/>
      <c r="T349" s="163"/>
      <c r="AT349" s="158" t="s">
        <v>219</v>
      </c>
      <c r="AU349" s="158" t="s">
        <v>82</v>
      </c>
      <c r="AV349" s="13" t="s">
        <v>82</v>
      </c>
      <c r="AW349" s="13" t="s">
        <v>34</v>
      </c>
      <c r="AX349" s="13" t="s">
        <v>80</v>
      </c>
      <c r="AY349" s="158" t="s">
        <v>206</v>
      </c>
    </row>
    <row r="350" spans="2:65" s="1" customFormat="1" ht="24.2" customHeight="1" x14ac:dyDescent="0.2">
      <c r="B350" s="33"/>
      <c r="C350" s="132" t="s">
        <v>805</v>
      </c>
      <c r="D350" s="132" t="s">
        <v>208</v>
      </c>
      <c r="E350" s="133" t="s">
        <v>806</v>
      </c>
      <c r="F350" s="134" t="s">
        <v>807</v>
      </c>
      <c r="G350" s="135" t="s">
        <v>375</v>
      </c>
      <c r="H350" s="136">
        <v>4.3259999999999996</v>
      </c>
      <c r="I350" s="137">
        <v>350</v>
      </c>
      <c r="J350" s="138">
        <f>ROUND(I350*H350,2)</f>
        <v>1514.1</v>
      </c>
      <c r="K350" s="134" t="s">
        <v>212</v>
      </c>
      <c r="L350" s="33"/>
      <c r="M350" s="139" t="s">
        <v>21</v>
      </c>
      <c r="N350" s="140" t="s">
        <v>44</v>
      </c>
      <c r="P350" s="141">
        <f>O350*H350</f>
        <v>0</v>
      </c>
      <c r="Q350" s="141">
        <v>2.14E-3</v>
      </c>
      <c r="R350" s="141">
        <f>Q350*H350</f>
        <v>9.2576399999999993E-3</v>
      </c>
      <c r="S350" s="141">
        <v>0</v>
      </c>
      <c r="T350" s="142">
        <f>S350*H350</f>
        <v>0</v>
      </c>
      <c r="AR350" s="143" t="s">
        <v>350</v>
      </c>
      <c r="AT350" s="143" t="s">
        <v>208</v>
      </c>
      <c r="AU350" s="143" t="s">
        <v>82</v>
      </c>
      <c r="AY350" s="18" t="s">
        <v>206</v>
      </c>
      <c r="BE350" s="144">
        <f>IF(N350="základní",J350,0)</f>
        <v>1514.1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80</v>
      </c>
      <c r="BK350" s="144">
        <f>ROUND(I350*H350,2)</f>
        <v>1514.1</v>
      </c>
      <c r="BL350" s="18" t="s">
        <v>350</v>
      </c>
      <c r="BM350" s="143" t="s">
        <v>808</v>
      </c>
    </row>
    <row r="351" spans="2:65" s="1" customFormat="1" x14ac:dyDescent="0.2">
      <c r="B351" s="33"/>
      <c r="D351" s="145" t="s">
        <v>215</v>
      </c>
      <c r="F351" s="146" t="s">
        <v>809</v>
      </c>
      <c r="I351" s="147"/>
      <c r="L351" s="33"/>
      <c r="M351" s="148"/>
      <c r="T351" s="54"/>
      <c r="AT351" s="18" t="s">
        <v>215</v>
      </c>
      <c r="AU351" s="18" t="s">
        <v>82</v>
      </c>
    </row>
    <row r="352" spans="2:65" s="12" customFormat="1" x14ac:dyDescent="0.2">
      <c r="B352" s="151"/>
      <c r="D352" s="149" t="s">
        <v>219</v>
      </c>
      <c r="E352" s="152" t="s">
        <v>21</v>
      </c>
      <c r="F352" s="153" t="s">
        <v>692</v>
      </c>
      <c r="H352" s="152" t="s">
        <v>21</v>
      </c>
      <c r="I352" s="154"/>
      <c r="L352" s="151"/>
      <c r="M352" s="155"/>
      <c r="T352" s="156"/>
      <c r="AT352" s="152" t="s">
        <v>219</v>
      </c>
      <c r="AU352" s="152" t="s">
        <v>82</v>
      </c>
      <c r="AV352" s="12" t="s">
        <v>80</v>
      </c>
      <c r="AW352" s="12" t="s">
        <v>34</v>
      </c>
      <c r="AX352" s="12" t="s">
        <v>73</v>
      </c>
      <c r="AY352" s="152" t="s">
        <v>206</v>
      </c>
    </row>
    <row r="353" spans="2:65" s="13" customFormat="1" x14ac:dyDescent="0.2">
      <c r="B353" s="157"/>
      <c r="D353" s="149" t="s">
        <v>219</v>
      </c>
      <c r="E353" s="158" t="s">
        <v>21</v>
      </c>
      <c r="F353" s="159" t="s">
        <v>810</v>
      </c>
      <c r="H353" s="160">
        <v>4.3259999999999996</v>
      </c>
      <c r="I353" s="161"/>
      <c r="L353" s="157"/>
      <c r="M353" s="162"/>
      <c r="T353" s="163"/>
      <c r="AT353" s="158" t="s">
        <v>219</v>
      </c>
      <c r="AU353" s="158" t="s">
        <v>82</v>
      </c>
      <c r="AV353" s="13" t="s">
        <v>82</v>
      </c>
      <c r="AW353" s="13" t="s">
        <v>34</v>
      </c>
      <c r="AX353" s="13" t="s">
        <v>80</v>
      </c>
      <c r="AY353" s="158" t="s">
        <v>206</v>
      </c>
    </row>
    <row r="354" spans="2:65" s="1" customFormat="1" ht="24.2" customHeight="1" x14ac:dyDescent="0.2">
      <c r="B354" s="33"/>
      <c r="C354" s="132" t="s">
        <v>811</v>
      </c>
      <c r="D354" s="132" t="s">
        <v>208</v>
      </c>
      <c r="E354" s="133" t="s">
        <v>812</v>
      </c>
      <c r="F354" s="134" t="s">
        <v>813</v>
      </c>
      <c r="G354" s="135" t="s">
        <v>327</v>
      </c>
      <c r="H354" s="136">
        <v>3.1E-2</v>
      </c>
      <c r="I354" s="137">
        <v>10000</v>
      </c>
      <c r="J354" s="138">
        <f>ROUND(I354*H354,2)</f>
        <v>310</v>
      </c>
      <c r="K354" s="134" t="s">
        <v>212</v>
      </c>
      <c r="L354" s="33"/>
      <c r="M354" s="139" t="s">
        <v>21</v>
      </c>
      <c r="N354" s="140" t="s">
        <v>44</v>
      </c>
      <c r="P354" s="141">
        <f>O354*H354</f>
        <v>0</v>
      </c>
      <c r="Q354" s="141">
        <v>0</v>
      </c>
      <c r="R354" s="141">
        <f>Q354*H354</f>
        <v>0</v>
      </c>
      <c r="S354" s="141">
        <v>0</v>
      </c>
      <c r="T354" s="142">
        <f>S354*H354</f>
        <v>0</v>
      </c>
      <c r="AR354" s="143" t="s">
        <v>350</v>
      </c>
      <c r="AT354" s="143" t="s">
        <v>208</v>
      </c>
      <c r="AU354" s="143" t="s">
        <v>82</v>
      </c>
      <c r="AY354" s="18" t="s">
        <v>206</v>
      </c>
      <c r="BE354" s="144">
        <f>IF(N354="základní",J354,0)</f>
        <v>310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80</v>
      </c>
      <c r="BK354" s="144">
        <f>ROUND(I354*H354,2)</f>
        <v>310</v>
      </c>
      <c r="BL354" s="18" t="s">
        <v>350</v>
      </c>
      <c r="BM354" s="143" t="s">
        <v>814</v>
      </c>
    </row>
    <row r="355" spans="2:65" s="1" customFormat="1" x14ac:dyDescent="0.2">
      <c r="B355" s="33"/>
      <c r="D355" s="145" t="s">
        <v>215</v>
      </c>
      <c r="F355" s="146" t="s">
        <v>815</v>
      </c>
      <c r="I355" s="147"/>
      <c r="L355" s="33"/>
      <c r="M355" s="148"/>
      <c r="T355" s="54"/>
      <c r="AT355" s="18" t="s">
        <v>215</v>
      </c>
      <c r="AU355" s="18" t="s">
        <v>82</v>
      </c>
    </row>
    <row r="356" spans="2:65" s="11" customFormat="1" ht="22.9" customHeight="1" x14ac:dyDescent="0.2">
      <c r="B356" s="120"/>
      <c r="D356" s="121" t="s">
        <v>72</v>
      </c>
      <c r="E356" s="130" t="s">
        <v>816</v>
      </c>
      <c r="F356" s="130" t="s">
        <v>817</v>
      </c>
      <c r="I356" s="123"/>
      <c r="J356" s="131">
        <f>BK356</f>
        <v>30537.89</v>
      </c>
      <c r="L356" s="120"/>
      <c r="M356" s="125"/>
      <c r="P356" s="126">
        <f>SUM(P357:P367)</f>
        <v>0</v>
      </c>
      <c r="R356" s="126">
        <f>SUM(R357:R367)</f>
        <v>0.40267325999999998</v>
      </c>
      <c r="T356" s="127">
        <f>SUM(T357:T367)</f>
        <v>0</v>
      </c>
      <c r="AR356" s="121" t="s">
        <v>82</v>
      </c>
      <c r="AT356" s="128" t="s">
        <v>72</v>
      </c>
      <c r="AU356" s="128" t="s">
        <v>80</v>
      </c>
      <c r="AY356" s="121" t="s">
        <v>206</v>
      </c>
      <c r="BK356" s="129">
        <f>SUM(BK357:BK367)</f>
        <v>30537.89</v>
      </c>
    </row>
    <row r="357" spans="2:65" s="1" customFormat="1" ht="21.75" customHeight="1" x14ac:dyDescent="0.2">
      <c r="B357" s="33"/>
      <c r="C357" s="132" t="s">
        <v>818</v>
      </c>
      <c r="D357" s="132" t="s">
        <v>208</v>
      </c>
      <c r="E357" s="133" t="s">
        <v>819</v>
      </c>
      <c r="F357" s="134" t="s">
        <v>820</v>
      </c>
      <c r="G357" s="135" t="s">
        <v>247</v>
      </c>
      <c r="H357" s="136">
        <v>35.783999999999999</v>
      </c>
      <c r="I357" s="137">
        <v>281</v>
      </c>
      <c r="J357" s="138">
        <f>ROUND(I357*H357,2)</f>
        <v>10055.299999999999</v>
      </c>
      <c r="K357" s="134" t="s">
        <v>212</v>
      </c>
      <c r="L357" s="33"/>
      <c r="M357" s="139" t="s">
        <v>21</v>
      </c>
      <c r="N357" s="140" t="s">
        <v>44</v>
      </c>
      <c r="P357" s="141">
        <f>O357*H357</f>
        <v>0</v>
      </c>
      <c r="Q357" s="141">
        <v>0</v>
      </c>
      <c r="R357" s="141">
        <f>Q357*H357</f>
        <v>0</v>
      </c>
      <c r="S357" s="141">
        <v>0</v>
      </c>
      <c r="T357" s="142">
        <f>S357*H357</f>
        <v>0</v>
      </c>
      <c r="AR357" s="143" t="s">
        <v>350</v>
      </c>
      <c r="AT357" s="143" t="s">
        <v>208</v>
      </c>
      <c r="AU357" s="143" t="s">
        <v>82</v>
      </c>
      <c r="AY357" s="18" t="s">
        <v>206</v>
      </c>
      <c r="BE357" s="144">
        <f>IF(N357="základní",J357,0)</f>
        <v>10055.299999999999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80</v>
      </c>
      <c r="BK357" s="144">
        <f>ROUND(I357*H357,2)</f>
        <v>10055.299999999999</v>
      </c>
      <c r="BL357" s="18" t="s">
        <v>350</v>
      </c>
      <c r="BM357" s="143" t="s">
        <v>821</v>
      </c>
    </row>
    <row r="358" spans="2:65" s="1" customFormat="1" x14ac:dyDescent="0.2">
      <c r="B358" s="33"/>
      <c r="D358" s="145" t="s">
        <v>215</v>
      </c>
      <c r="F358" s="146" t="s">
        <v>822</v>
      </c>
      <c r="I358" s="147"/>
      <c r="L358" s="33"/>
      <c r="M358" s="148"/>
      <c r="T358" s="54"/>
      <c r="AT358" s="18" t="s">
        <v>215</v>
      </c>
      <c r="AU358" s="18" t="s">
        <v>82</v>
      </c>
    </row>
    <row r="359" spans="2:65" s="12" customFormat="1" x14ac:dyDescent="0.2">
      <c r="B359" s="151"/>
      <c r="D359" s="149" t="s">
        <v>219</v>
      </c>
      <c r="E359" s="152" t="s">
        <v>21</v>
      </c>
      <c r="F359" s="153" t="s">
        <v>692</v>
      </c>
      <c r="H359" s="152" t="s">
        <v>21</v>
      </c>
      <c r="I359" s="154"/>
      <c r="L359" s="151"/>
      <c r="M359" s="155"/>
      <c r="T359" s="156"/>
      <c r="AT359" s="152" t="s">
        <v>219</v>
      </c>
      <c r="AU359" s="152" t="s">
        <v>82</v>
      </c>
      <c r="AV359" s="12" t="s">
        <v>80</v>
      </c>
      <c r="AW359" s="12" t="s">
        <v>34</v>
      </c>
      <c r="AX359" s="12" t="s">
        <v>73</v>
      </c>
      <c r="AY359" s="152" t="s">
        <v>206</v>
      </c>
    </row>
    <row r="360" spans="2:65" s="13" customFormat="1" x14ac:dyDescent="0.2">
      <c r="B360" s="157"/>
      <c r="D360" s="149" t="s">
        <v>219</v>
      </c>
      <c r="E360" s="158" t="s">
        <v>21</v>
      </c>
      <c r="F360" s="159" t="s">
        <v>823</v>
      </c>
      <c r="H360" s="160">
        <v>25.2</v>
      </c>
      <c r="I360" s="161"/>
      <c r="L360" s="157"/>
      <c r="M360" s="162"/>
      <c r="T360" s="163"/>
      <c r="AT360" s="158" t="s">
        <v>219</v>
      </c>
      <c r="AU360" s="158" t="s">
        <v>82</v>
      </c>
      <c r="AV360" s="13" t="s">
        <v>82</v>
      </c>
      <c r="AW360" s="13" t="s">
        <v>34</v>
      </c>
      <c r="AX360" s="13" t="s">
        <v>73</v>
      </c>
      <c r="AY360" s="158" t="s">
        <v>206</v>
      </c>
    </row>
    <row r="361" spans="2:65" s="13" customFormat="1" x14ac:dyDescent="0.2">
      <c r="B361" s="157"/>
      <c r="D361" s="149" t="s">
        <v>219</v>
      </c>
      <c r="E361" s="158" t="s">
        <v>21</v>
      </c>
      <c r="F361" s="159" t="s">
        <v>824</v>
      </c>
      <c r="H361" s="160">
        <v>5.2709999999999999</v>
      </c>
      <c r="I361" s="161"/>
      <c r="L361" s="157"/>
      <c r="M361" s="162"/>
      <c r="T361" s="163"/>
      <c r="AT361" s="158" t="s">
        <v>219</v>
      </c>
      <c r="AU361" s="158" t="s">
        <v>82</v>
      </c>
      <c r="AV361" s="13" t="s">
        <v>82</v>
      </c>
      <c r="AW361" s="13" t="s">
        <v>34</v>
      </c>
      <c r="AX361" s="13" t="s">
        <v>73</v>
      </c>
      <c r="AY361" s="158" t="s">
        <v>206</v>
      </c>
    </row>
    <row r="362" spans="2:65" s="13" customFormat="1" x14ac:dyDescent="0.2">
      <c r="B362" s="157"/>
      <c r="D362" s="149" t="s">
        <v>219</v>
      </c>
      <c r="E362" s="158" t="s">
        <v>21</v>
      </c>
      <c r="F362" s="159" t="s">
        <v>672</v>
      </c>
      <c r="H362" s="160">
        <v>5.3129999999999997</v>
      </c>
      <c r="I362" s="161"/>
      <c r="L362" s="157"/>
      <c r="M362" s="162"/>
      <c r="T362" s="163"/>
      <c r="AT362" s="158" t="s">
        <v>219</v>
      </c>
      <c r="AU362" s="158" t="s">
        <v>82</v>
      </c>
      <c r="AV362" s="13" t="s">
        <v>82</v>
      </c>
      <c r="AW362" s="13" t="s">
        <v>34</v>
      </c>
      <c r="AX362" s="13" t="s">
        <v>73</v>
      </c>
      <c r="AY362" s="158" t="s">
        <v>206</v>
      </c>
    </row>
    <row r="363" spans="2:65" s="14" customFormat="1" x14ac:dyDescent="0.2">
      <c r="B363" s="164"/>
      <c r="D363" s="149" t="s">
        <v>219</v>
      </c>
      <c r="E363" s="165" t="s">
        <v>21</v>
      </c>
      <c r="F363" s="166" t="s">
        <v>236</v>
      </c>
      <c r="H363" s="167">
        <v>35.783999999999999</v>
      </c>
      <c r="I363" s="168"/>
      <c r="L363" s="164"/>
      <c r="M363" s="169"/>
      <c r="T363" s="170"/>
      <c r="AT363" s="165" t="s">
        <v>219</v>
      </c>
      <c r="AU363" s="165" t="s">
        <v>82</v>
      </c>
      <c r="AV363" s="14" t="s">
        <v>213</v>
      </c>
      <c r="AW363" s="14" t="s">
        <v>34</v>
      </c>
      <c r="AX363" s="14" t="s">
        <v>80</v>
      </c>
      <c r="AY363" s="165" t="s">
        <v>206</v>
      </c>
    </row>
    <row r="364" spans="2:65" s="1" customFormat="1" ht="16.5" customHeight="1" x14ac:dyDescent="0.2">
      <c r="B364" s="33"/>
      <c r="C364" s="178" t="s">
        <v>825</v>
      </c>
      <c r="D364" s="178" t="s">
        <v>437</v>
      </c>
      <c r="E364" s="179" t="s">
        <v>826</v>
      </c>
      <c r="F364" s="180" t="s">
        <v>827</v>
      </c>
      <c r="G364" s="181" t="s">
        <v>247</v>
      </c>
      <c r="H364" s="182">
        <v>39.362000000000002</v>
      </c>
      <c r="I364" s="183">
        <v>509</v>
      </c>
      <c r="J364" s="184">
        <f>ROUND(I364*H364,2)</f>
        <v>20035.259999999998</v>
      </c>
      <c r="K364" s="180" t="s">
        <v>212</v>
      </c>
      <c r="L364" s="185"/>
      <c r="M364" s="186" t="s">
        <v>21</v>
      </c>
      <c r="N364" s="187" t="s">
        <v>44</v>
      </c>
      <c r="P364" s="141">
        <f>O364*H364</f>
        <v>0</v>
      </c>
      <c r="Q364" s="141">
        <v>1.023E-2</v>
      </c>
      <c r="R364" s="141">
        <f>Q364*H364</f>
        <v>0.40267325999999998</v>
      </c>
      <c r="S364" s="141">
        <v>0</v>
      </c>
      <c r="T364" s="142">
        <f>S364*H364</f>
        <v>0</v>
      </c>
      <c r="AR364" s="143" t="s">
        <v>643</v>
      </c>
      <c r="AT364" s="143" t="s">
        <v>437</v>
      </c>
      <c r="AU364" s="143" t="s">
        <v>82</v>
      </c>
      <c r="AY364" s="18" t="s">
        <v>206</v>
      </c>
      <c r="BE364" s="144">
        <f>IF(N364="základní",J364,0)</f>
        <v>20035.259999999998</v>
      </c>
      <c r="BF364" s="144">
        <f>IF(N364="snížená",J364,0)</f>
        <v>0</v>
      </c>
      <c r="BG364" s="144">
        <f>IF(N364="zákl. přenesená",J364,0)</f>
        <v>0</v>
      </c>
      <c r="BH364" s="144">
        <f>IF(N364="sníž. přenesená",J364,0)</f>
        <v>0</v>
      </c>
      <c r="BI364" s="144">
        <f>IF(N364="nulová",J364,0)</f>
        <v>0</v>
      </c>
      <c r="BJ364" s="18" t="s">
        <v>80</v>
      </c>
      <c r="BK364" s="144">
        <f>ROUND(I364*H364,2)</f>
        <v>20035.259999999998</v>
      </c>
      <c r="BL364" s="18" t="s">
        <v>350</v>
      </c>
      <c r="BM364" s="143" t="s">
        <v>828</v>
      </c>
    </row>
    <row r="365" spans="2:65" s="13" customFormat="1" x14ac:dyDescent="0.2">
      <c r="B365" s="157"/>
      <c r="D365" s="149" t="s">
        <v>219</v>
      </c>
      <c r="E365" s="158" t="s">
        <v>21</v>
      </c>
      <c r="F365" s="159" t="s">
        <v>829</v>
      </c>
      <c r="H365" s="160">
        <v>39.362000000000002</v>
      </c>
      <c r="I365" s="161"/>
      <c r="L365" s="157"/>
      <c r="M365" s="162"/>
      <c r="T365" s="163"/>
      <c r="AT365" s="158" t="s">
        <v>219</v>
      </c>
      <c r="AU365" s="158" t="s">
        <v>82</v>
      </c>
      <c r="AV365" s="13" t="s">
        <v>82</v>
      </c>
      <c r="AW365" s="13" t="s">
        <v>34</v>
      </c>
      <c r="AX365" s="13" t="s">
        <v>80</v>
      </c>
      <c r="AY365" s="158" t="s">
        <v>206</v>
      </c>
    </row>
    <row r="366" spans="2:65" s="1" customFormat="1" ht="24.2" customHeight="1" x14ac:dyDescent="0.2">
      <c r="B366" s="33"/>
      <c r="C366" s="132" t="s">
        <v>830</v>
      </c>
      <c r="D366" s="132" t="s">
        <v>208</v>
      </c>
      <c r="E366" s="133" t="s">
        <v>831</v>
      </c>
      <c r="F366" s="134" t="s">
        <v>832</v>
      </c>
      <c r="G366" s="135" t="s">
        <v>327</v>
      </c>
      <c r="H366" s="136">
        <v>0.40300000000000002</v>
      </c>
      <c r="I366" s="137">
        <v>1110</v>
      </c>
      <c r="J366" s="138">
        <f>ROUND(I366*H366,2)</f>
        <v>447.33</v>
      </c>
      <c r="K366" s="134" t="s">
        <v>212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0</v>
      </c>
      <c r="R366" s="141">
        <f>Q366*H366</f>
        <v>0</v>
      </c>
      <c r="S366" s="141">
        <v>0</v>
      </c>
      <c r="T366" s="142">
        <f>S366*H366</f>
        <v>0</v>
      </c>
      <c r="AR366" s="143" t="s">
        <v>350</v>
      </c>
      <c r="AT366" s="143" t="s">
        <v>208</v>
      </c>
      <c r="AU366" s="143" t="s">
        <v>82</v>
      </c>
      <c r="AY366" s="18" t="s">
        <v>206</v>
      </c>
      <c r="BE366" s="144">
        <f>IF(N366="základní",J366,0)</f>
        <v>447.33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447.33</v>
      </c>
      <c r="BL366" s="18" t="s">
        <v>350</v>
      </c>
      <c r="BM366" s="143" t="s">
        <v>833</v>
      </c>
    </row>
    <row r="367" spans="2:65" s="1" customFormat="1" x14ac:dyDescent="0.2">
      <c r="B367" s="33"/>
      <c r="D367" s="145" t="s">
        <v>215</v>
      </c>
      <c r="F367" s="146" t="s">
        <v>834</v>
      </c>
      <c r="I367" s="147"/>
      <c r="L367" s="33"/>
      <c r="M367" s="148"/>
      <c r="T367" s="54"/>
      <c r="AT367" s="18" t="s">
        <v>215</v>
      </c>
      <c r="AU367" s="18" t="s">
        <v>82</v>
      </c>
    </row>
    <row r="368" spans="2:65" s="11" customFormat="1" ht="22.9" customHeight="1" x14ac:dyDescent="0.2">
      <c r="B368" s="120"/>
      <c r="D368" s="121" t="s">
        <v>72</v>
      </c>
      <c r="E368" s="130" t="s">
        <v>835</v>
      </c>
      <c r="F368" s="130" t="s">
        <v>836</v>
      </c>
      <c r="I368" s="123"/>
      <c r="J368" s="131">
        <f>BK368</f>
        <v>10055.5</v>
      </c>
      <c r="L368" s="120"/>
      <c r="M368" s="125"/>
      <c r="P368" s="126">
        <f>SUM(P369:P372)</f>
        <v>0</v>
      </c>
      <c r="R368" s="126">
        <f>SUM(R369:R372)</f>
        <v>0.05</v>
      </c>
      <c r="T368" s="127">
        <f>SUM(T369:T372)</f>
        <v>0</v>
      </c>
      <c r="AR368" s="121" t="s">
        <v>82</v>
      </c>
      <c r="AT368" s="128" t="s">
        <v>72</v>
      </c>
      <c r="AU368" s="128" t="s">
        <v>80</v>
      </c>
      <c r="AY368" s="121" t="s">
        <v>206</v>
      </c>
      <c r="BK368" s="129">
        <f>SUM(BK369:BK372)</f>
        <v>10055.5</v>
      </c>
    </row>
    <row r="369" spans="2:65" s="1" customFormat="1" ht="16.5" customHeight="1" x14ac:dyDescent="0.2">
      <c r="B369" s="33"/>
      <c r="C369" s="132" t="s">
        <v>837</v>
      </c>
      <c r="D369" s="132" t="s">
        <v>208</v>
      </c>
      <c r="E369" s="133" t="s">
        <v>838</v>
      </c>
      <c r="F369" s="134" t="s">
        <v>839</v>
      </c>
      <c r="G369" s="135" t="s">
        <v>840</v>
      </c>
      <c r="H369" s="136">
        <v>1</v>
      </c>
      <c r="I369" s="137">
        <v>10000</v>
      </c>
      <c r="J369" s="138">
        <f>ROUND(I369*H369,2)</f>
        <v>10000</v>
      </c>
      <c r="K369" s="134" t="s">
        <v>21</v>
      </c>
      <c r="L369" s="33"/>
      <c r="M369" s="139" t="s">
        <v>21</v>
      </c>
      <c r="N369" s="140" t="s">
        <v>44</v>
      </c>
      <c r="P369" s="141">
        <f>O369*H369</f>
        <v>0</v>
      </c>
      <c r="Q369" s="141">
        <v>0.05</v>
      </c>
      <c r="R369" s="141">
        <f>Q369*H369</f>
        <v>0.05</v>
      </c>
      <c r="S369" s="141">
        <v>0</v>
      </c>
      <c r="T369" s="142">
        <f>S369*H369</f>
        <v>0</v>
      </c>
      <c r="AR369" s="143" t="s">
        <v>350</v>
      </c>
      <c r="AT369" s="143" t="s">
        <v>208</v>
      </c>
      <c r="AU369" s="143" t="s">
        <v>82</v>
      </c>
      <c r="AY369" s="18" t="s">
        <v>206</v>
      </c>
      <c r="BE369" s="144">
        <f>IF(N369="základní",J369,0)</f>
        <v>10000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8" t="s">
        <v>80</v>
      </c>
      <c r="BK369" s="144">
        <f>ROUND(I369*H369,2)</f>
        <v>10000</v>
      </c>
      <c r="BL369" s="18" t="s">
        <v>350</v>
      </c>
      <c r="BM369" s="143" t="s">
        <v>841</v>
      </c>
    </row>
    <row r="370" spans="2:65" s="1" customFormat="1" ht="19.5" x14ac:dyDescent="0.2">
      <c r="B370" s="33"/>
      <c r="D370" s="149" t="s">
        <v>217</v>
      </c>
      <c r="F370" s="150" t="s">
        <v>842</v>
      </c>
      <c r="I370" s="147"/>
      <c r="L370" s="33"/>
      <c r="M370" s="148"/>
      <c r="T370" s="54"/>
      <c r="AT370" s="18" t="s">
        <v>217</v>
      </c>
      <c r="AU370" s="18" t="s">
        <v>82</v>
      </c>
    </row>
    <row r="371" spans="2:65" s="1" customFormat="1" ht="24.2" customHeight="1" x14ac:dyDescent="0.2">
      <c r="B371" s="33"/>
      <c r="C371" s="132" t="s">
        <v>843</v>
      </c>
      <c r="D371" s="132" t="s">
        <v>208</v>
      </c>
      <c r="E371" s="133" t="s">
        <v>831</v>
      </c>
      <c r="F371" s="134" t="s">
        <v>832</v>
      </c>
      <c r="G371" s="135" t="s">
        <v>327</v>
      </c>
      <c r="H371" s="136">
        <v>0.05</v>
      </c>
      <c r="I371" s="137">
        <v>1110</v>
      </c>
      <c r="J371" s="138">
        <f>ROUND(I371*H371,2)</f>
        <v>55.5</v>
      </c>
      <c r="K371" s="134" t="s">
        <v>212</v>
      </c>
      <c r="L371" s="33"/>
      <c r="M371" s="139" t="s">
        <v>21</v>
      </c>
      <c r="N371" s="140" t="s">
        <v>44</v>
      </c>
      <c r="P371" s="141">
        <f>O371*H371</f>
        <v>0</v>
      </c>
      <c r="Q371" s="141">
        <v>0</v>
      </c>
      <c r="R371" s="141">
        <f>Q371*H371</f>
        <v>0</v>
      </c>
      <c r="S371" s="141">
        <v>0</v>
      </c>
      <c r="T371" s="142">
        <f>S371*H371</f>
        <v>0</v>
      </c>
      <c r="AR371" s="143" t="s">
        <v>350</v>
      </c>
      <c r="AT371" s="143" t="s">
        <v>208</v>
      </c>
      <c r="AU371" s="143" t="s">
        <v>82</v>
      </c>
      <c r="AY371" s="18" t="s">
        <v>206</v>
      </c>
      <c r="BE371" s="144">
        <f>IF(N371="základní",J371,0)</f>
        <v>55.5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8" t="s">
        <v>80</v>
      </c>
      <c r="BK371" s="144">
        <f>ROUND(I371*H371,2)</f>
        <v>55.5</v>
      </c>
      <c r="BL371" s="18" t="s">
        <v>350</v>
      </c>
      <c r="BM371" s="143" t="s">
        <v>844</v>
      </c>
    </row>
    <row r="372" spans="2:65" s="1" customFormat="1" x14ac:dyDescent="0.2">
      <c r="B372" s="33"/>
      <c r="D372" s="145" t="s">
        <v>215</v>
      </c>
      <c r="F372" s="146" t="s">
        <v>834</v>
      </c>
      <c r="I372" s="147"/>
      <c r="L372" s="33"/>
      <c r="M372" s="148"/>
      <c r="T372" s="54"/>
      <c r="AT372" s="18" t="s">
        <v>215</v>
      </c>
      <c r="AU372" s="18" t="s">
        <v>82</v>
      </c>
    </row>
    <row r="373" spans="2:65" s="11" customFormat="1" ht="22.9" customHeight="1" x14ac:dyDescent="0.2">
      <c r="B373" s="120"/>
      <c r="D373" s="121" t="s">
        <v>72</v>
      </c>
      <c r="E373" s="130" t="s">
        <v>845</v>
      </c>
      <c r="F373" s="130" t="s">
        <v>846</v>
      </c>
      <c r="I373" s="123"/>
      <c r="J373" s="131">
        <f>BK373</f>
        <v>481172.44</v>
      </c>
      <c r="L373" s="120"/>
      <c r="M373" s="125"/>
      <c r="P373" s="126">
        <f>SUM(P374:P407)</f>
        <v>0</v>
      </c>
      <c r="R373" s="126">
        <f>SUM(R374:R407)</f>
        <v>0.46816693000000004</v>
      </c>
      <c r="T373" s="127">
        <f>SUM(T374:T407)</f>
        <v>0</v>
      </c>
      <c r="AR373" s="121" t="s">
        <v>82</v>
      </c>
      <c r="AT373" s="128" t="s">
        <v>72</v>
      </c>
      <c r="AU373" s="128" t="s">
        <v>80</v>
      </c>
      <c r="AY373" s="121" t="s">
        <v>206</v>
      </c>
      <c r="BK373" s="129">
        <f>SUM(BK374:BK407)</f>
        <v>481172.44</v>
      </c>
    </row>
    <row r="374" spans="2:65" s="1" customFormat="1" ht="16.5" customHeight="1" x14ac:dyDescent="0.2">
      <c r="B374" s="33"/>
      <c r="C374" s="132" t="s">
        <v>847</v>
      </c>
      <c r="D374" s="132" t="s">
        <v>208</v>
      </c>
      <c r="E374" s="133" t="s">
        <v>848</v>
      </c>
      <c r="F374" s="134" t="s">
        <v>849</v>
      </c>
      <c r="G374" s="135" t="s">
        <v>247</v>
      </c>
      <c r="H374" s="136">
        <v>210.29599999999999</v>
      </c>
      <c r="I374" s="137">
        <v>107</v>
      </c>
      <c r="J374" s="138">
        <f>ROUND(I374*H374,2)</f>
        <v>22501.67</v>
      </c>
      <c r="K374" s="134" t="s">
        <v>212</v>
      </c>
      <c r="L374" s="33"/>
      <c r="M374" s="139" t="s">
        <v>21</v>
      </c>
      <c r="N374" s="140" t="s">
        <v>44</v>
      </c>
      <c r="P374" s="141">
        <f>O374*H374</f>
        <v>0</v>
      </c>
      <c r="Q374" s="141">
        <v>8.0000000000000007E-5</v>
      </c>
      <c r="R374" s="141">
        <f>Q374*H374</f>
        <v>1.6823680000000001E-2</v>
      </c>
      <c r="S374" s="141">
        <v>0</v>
      </c>
      <c r="T374" s="142">
        <f>S374*H374</f>
        <v>0</v>
      </c>
      <c r="AR374" s="143" t="s">
        <v>350</v>
      </c>
      <c r="AT374" s="143" t="s">
        <v>208</v>
      </c>
      <c r="AU374" s="143" t="s">
        <v>82</v>
      </c>
      <c r="AY374" s="18" t="s">
        <v>206</v>
      </c>
      <c r="BE374" s="144">
        <f>IF(N374="základní",J374,0)</f>
        <v>22501.67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80</v>
      </c>
      <c r="BK374" s="144">
        <f>ROUND(I374*H374,2)</f>
        <v>22501.67</v>
      </c>
      <c r="BL374" s="18" t="s">
        <v>350</v>
      </c>
      <c r="BM374" s="143" t="s">
        <v>850</v>
      </c>
    </row>
    <row r="375" spans="2:65" s="1" customFormat="1" x14ac:dyDescent="0.2">
      <c r="B375" s="33"/>
      <c r="D375" s="145" t="s">
        <v>215</v>
      </c>
      <c r="F375" s="146" t="s">
        <v>851</v>
      </c>
      <c r="I375" s="147"/>
      <c r="L375" s="33"/>
      <c r="M375" s="148"/>
      <c r="T375" s="54"/>
      <c r="AT375" s="18" t="s">
        <v>215</v>
      </c>
      <c r="AU375" s="18" t="s">
        <v>82</v>
      </c>
    </row>
    <row r="376" spans="2:65" s="12" customFormat="1" x14ac:dyDescent="0.2">
      <c r="B376" s="151"/>
      <c r="D376" s="149" t="s">
        <v>219</v>
      </c>
      <c r="E376" s="152" t="s">
        <v>21</v>
      </c>
      <c r="F376" s="153" t="s">
        <v>852</v>
      </c>
      <c r="H376" s="152" t="s">
        <v>21</v>
      </c>
      <c r="I376" s="154"/>
      <c r="L376" s="151"/>
      <c r="M376" s="155"/>
      <c r="T376" s="156"/>
      <c r="AT376" s="152" t="s">
        <v>219</v>
      </c>
      <c r="AU376" s="152" t="s">
        <v>82</v>
      </c>
      <c r="AV376" s="12" t="s">
        <v>80</v>
      </c>
      <c r="AW376" s="12" t="s">
        <v>34</v>
      </c>
      <c r="AX376" s="12" t="s">
        <v>73</v>
      </c>
      <c r="AY376" s="152" t="s">
        <v>206</v>
      </c>
    </row>
    <row r="377" spans="2:65" s="12" customFormat="1" x14ac:dyDescent="0.2">
      <c r="B377" s="151"/>
      <c r="D377" s="149" t="s">
        <v>219</v>
      </c>
      <c r="E377" s="152" t="s">
        <v>21</v>
      </c>
      <c r="F377" s="153" t="s">
        <v>692</v>
      </c>
      <c r="H377" s="152" t="s">
        <v>21</v>
      </c>
      <c r="I377" s="154"/>
      <c r="L377" s="151"/>
      <c r="M377" s="155"/>
      <c r="T377" s="156"/>
      <c r="AT377" s="152" t="s">
        <v>219</v>
      </c>
      <c r="AU377" s="152" t="s">
        <v>82</v>
      </c>
      <c r="AV377" s="12" t="s">
        <v>80</v>
      </c>
      <c r="AW377" s="12" t="s">
        <v>34</v>
      </c>
      <c r="AX377" s="12" t="s">
        <v>73</v>
      </c>
      <c r="AY377" s="152" t="s">
        <v>206</v>
      </c>
    </row>
    <row r="378" spans="2:65" s="13" customFormat="1" x14ac:dyDescent="0.2">
      <c r="B378" s="157"/>
      <c r="D378" s="149" t="s">
        <v>219</v>
      </c>
      <c r="E378" s="158" t="s">
        <v>21</v>
      </c>
      <c r="F378" s="159" t="s">
        <v>823</v>
      </c>
      <c r="H378" s="160">
        <v>25.2</v>
      </c>
      <c r="I378" s="161"/>
      <c r="L378" s="157"/>
      <c r="M378" s="162"/>
      <c r="T378" s="163"/>
      <c r="AT378" s="158" t="s">
        <v>219</v>
      </c>
      <c r="AU378" s="158" t="s">
        <v>82</v>
      </c>
      <c r="AV378" s="13" t="s">
        <v>82</v>
      </c>
      <c r="AW378" s="13" t="s">
        <v>34</v>
      </c>
      <c r="AX378" s="13" t="s">
        <v>73</v>
      </c>
      <c r="AY378" s="158" t="s">
        <v>206</v>
      </c>
    </row>
    <row r="379" spans="2:65" s="13" customFormat="1" x14ac:dyDescent="0.2">
      <c r="B379" s="157"/>
      <c r="D379" s="149" t="s">
        <v>219</v>
      </c>
      <c r="E379" s="158" t="s">
        <v>21</v>
      </c>
      <c r="F379" s="159" t="s">
        <v>824</v>
      </c>
      <c r="H379" s="160">
        <v>5.2709999999999999</v>
      </c>
      <c r="I379" s="161"/>
      <c r="L379" s="157"/>
      <c r="M379" s="162"/>
      <c r="T379" s="163"/>
      <c r="AT379" s="158" t="s">
        <v>219</v>
      </c>
      <c r="AU379" s="158" t="s">
        <v>82</v>
      </c>
      <c r="AV379" s="13" t="s">
        <v>82</v>
      </c>
      <c r="AW379" s="13" t="s">
        <v>34</v>
      </c>
      <c r="AX379" s="13" t="s">
        <v>73</v>
      </c>
      <c r="AY379" s="158" t="s">
        <v>206</v>
      </c>
    </row>
    <row r="380" spans="2:65" s="13" customFormat="1" x14ac:dyDescent="0.2">
      <c r="B380" s="157"/>
      <c r="D380" s="149" t="s">
        <v>219</v>
      </c>
      <c r="E380" s="158" t="s">
        <v>21</v>
      </c>
      <c r="F380" s="159" t="s">
        <v>672</v>
      </c>
      <c r="H380" s="160">
        <v>5.3129999999999997</v>
      </c>
      <c r="I380" s="161"/>
      <c r="L380" s="157"/>
      <c r="M380" s="162"/>
      <c r="T380" s="163"/>
      <c r="AT380" s="158" t="s">
        <v>219</v>
      </c>
      <c r="AU380" s="158" t="s">
        <v>82</v>
      </c>
      <c r="AV380" s="13" t="s">
        <v>82</v>
      </c>
      <c r="AW380" s="13" t="s">
        <v>34</v>
      </c>
      <c r="AX380" s="13" t="s">
        <v>73</v>
      </c>
      <c r="AY380" s="158" t="s">
        <v>206</v>
      </c>
    </row>
    <row r="381" spans="2:65" s="15" customFormat="1" x14ac:dyDescent="0.2">
      <c r="B381" s="171"/>
      <c r="D381" s="149" t="s">
        <v>219</v>
      </c>
      <c r="E381" s="172" t="s">
        <v>21</v>
      </c>
      <c r="F381" s="173" t="s">
        <v>286</v>
      </c>
      <c r="H381" s="174">
        <v>35.783999999999999</v>
      </c>
      <c r="I381" s="175"/>
      <c r="L381" s="171"/>
      <c r="M381" s="176"/>
      <c r="T381" s="177"/>
      <c r="AT381" s="172" t="s">
        <v>219</v>
      </c>
      <c r="AU381" s="172" t="s">
        <v>82</v>
      </c>
      <c r="AV381" s="15" t="s">
        <v>244</v>
      </c>
      <c r="AW381" s="15" t="s">
        <v>34</v>
      </c>
      <c r="AX381" s="15" t="s">
        <v>73</v>
      </c>
      <c r="AY381" s="172" t="s">
        <v>206</v>
      </c>
    </row>
    <row r="382" spans="2:65" s="12" customFormat="1" x14ac:dyDescent="0.2">
      <c r="B382" s="151"/>
      <c r="D382" s="149" t="s">
        <v>219</v>
      </c>
      <c r="E382" s="152" t="s">
        <v>21</v>
      </c>
      <c r="F382" s="153" t="s">
        <v>853</v>
      </c>
      <c r="H382" s="152" t="s">
        <v>21</v>
      </c>
      <c r="I382" s="154"/>
      <c r="L382" s="151"/>
      <c r="M382" s="155"/>
      <c r="T382" s="156"/>
      <c r="AT382" s="152" t="s">
        <v>219</v>
      </c>
      <c r="AU382" s="152" t="s">
        <v>82</v>
      </c>
      <c r="AV382" s="12" t="s">
        <v>80</v>
      </c>
      <c r="AW382" s="12" t="s">
        <v>34</v>
      </c>
      <c r="AX382" s="12" t="s">
        <v>73</v>
      </c>
      <c r="AY382" s="152" t="s">
        <v>206</v>
      </c>
    </row>
    <row r="383" spans="2:65" s="13" customFormat="1" x14ac:dyDescent="0.2">
      <c r="B383" s="157"/>
      <c r="D383" s="149" t="s">
        <v>219</v>
      </c>
      <c r="E383" s="158" t="s">
        <v>21</v>
      </c>
      <c r="F383" s="159" t="s">
        <v>854</v>
      </c>
      <c r="H383" s="160">
        <v>35.783999999999999</v>
      </c>
      <c r="I383" s="161"/>
      <c r="L383" s="157"/>
      <c r="M383" s="162"/>
      <c r="T383" s="163"/>
      <c r="AT383" s="158" t="s">
        <v>219</v>
      </c>
      <c r="AU383" s="158" t="s">
        <v>82</v>
      </c>
      <c r="AV383" s="13" t="s">
        <v>82</v>
      </c>
      <c r="AW383" s="13" t="s">
        <v>34</v>
      </c>
      <c r="AX383" s="13" t="s">
        <v>73</v>
      </c>
      <c r="AY383" s="158" t="s">
        <v>206</v>
      </c>
    </row>
    <row r="384" spans="2:65" s="15" customFormat="1" x14ac:dyDescent="0.2">
      <c r="B384" s="171"/>
      <c r="D384" s="149" t="s">
        <v>219</v>
      </c>
      <c r="E384" s="172" t="s">
        <v>21</v>
      </c>
      <c r="F384" s="173" t="s">
        <v>286</v>
      </c>
      <c r="H384" s="174">
        <v>35.783999999999999</v>
      </c>
      <c r="I384" s="175"/>
      <c r="L384" s="171"/>
      <c r="M384" s="176"/>
      <c r="T384" s="177"/>
      <c r="AT384" s="172" t="s">
        <v>219</v>
      </c>
      <c r="AU384" s="172" t="s">
        <v>82</v>
      </c>
      <c r="AV384" s="15" t="s">
        <v>244</v>
      </c>
      <c r="AW384" s="15" t="s">
        <v>34</v>
      </c>
      <c r="AX384" s="15" t="s">
        <v>73</v>
      </c>
      <c r="AY384" s="172" t="s">
        <v>206</v>
      </c>
    </row>
    <row r="385" spans="2:65" s="12" customFormat="1" x14ac:dyDescent="0.2">
      <c r="B385" s="151"/>
      <c r="D385" s="149" t="s">
        <v>219</v>
      </c>
      <c r="E385" s="152" t="s">
        <v>21</v>
      </c>
      <c r="F385" s="153" t="s">
        <v>855</v>
      </c>
      <c r="H385" s="152" t="s">
        <v>21</v>
      </c>
      <c r="I385" s="154"/>
      <c r="L385" s="151"/>
      <c r="M385" s="155"/>
      <c r="T385" s="156"/>
      <c r="AT385" s="152" t="s">
        <v>219</v>
      </c>
      <c r="AU385" s="152" t="s">
        <v>82</v>
      </c>
      <c r="AV385" s="12" t="s">
        <v>80</v>
      </c>
      <c r="AW385" s="12" t="s">
        <v>34</v>
      </c>
      <c r="AX385" s="12" t="s">
        <v>73</v>
      </c>
      <c r="AY385" s="152" t="s">
        <v>206</v>
      </c>
    </row>
    <row r="386" spans="2:65" s="13" customFormat="1" x14ac:dyDescent="0.2">
      <c r="B386" s="157"/>
      <c r="D386" s="149" t="s">
        <v>219</v>
      </c>
      <c r="E386" s="158" t="s">
        <v>21</v>
      </c>
      <c r="F386" s="159" t="s">
        <v>856</v>
      </c>
      <c r="H386" s="160">
        <v>71.567999999999998</v>
      </c>
      <c r="I386" s="161"/>
      <c r="L386" s="157"/>
      <c r="M386" s="162"/>
      <c r="T386" s="163"/>
      <c r="AT386" s="158" t="s">
        <v>219</v>
      </c>
      <c r="AU386" s="158" t="s">
        <v>82</v>
      </c>
      <c r="AV386" s="13" t="s">
        <v>82</v>
      </c>
      <c r="AW386" s="13" t="s">
        <v>34</v>
      </c>
      <c r="AX386" s="13" t="s">
        <v>73</v>
      </c>
      <c r="AY386" s="158" t="s">
        <v>206</v>
      </c>
    </row>
    <row r="387" spans="2:65" s="12" customFormat="1" x14ac:dyDescent="0.2">
      <c r="B387" s="151"/>
      <c r="D387" s="149" t="s">
        <v>219</v>
      </c>
      <c r="E387" s="152" t="s">
        <v>21</v>
      </c>
      <c r="F387" s="153" t="s">
        <v>674</v>
      </c>
      <c r="H387" s="152" t="s">
        <v>21</v>
      </c>
      <c r="I387" s="154"/>
      <c r="L387" s="151"/>
      <c r="M387" s="155"/>
      <c r="T387" s="156"/>
      <c r="AT387" s="152" t="s">
        <v>219</v>
      </c>
      <c r="AU387" s="152" t="s">
        <v>82</v>
      </c>
      <c r="AV387" s="12" t="s">
        <v>80</v>
      </c>
      <c r="AW387" s="12" t="s">
        <v>34</v>
      </c>
      <c r="AX387" s="12" t="s">
        <v>73</v>
      </c>
      <c r="AY387" s="152" t="s">
        <v>206</v>
      </c>
    </row>
    <row r="388" spans="2:65" s="13" customFormat="1" x14ac:dyDescent="0.2">
      <c r="B388" s="157"/>
      <c r="D388" s="149" t="s">
        <v>219</v>
      </c>
      <c r="E388" s="158" t="s">
        <v>21</v>
      </c>
      <c r="F388" s="159" t="s">
        <v>857</v>
      </c>
      <c r="H388" s="160">
        <v>21</v>
      </c>
      <c r="I388" s="161"/>
      <c r="L388" s="157"/>
      <c r="M388" s="162"/>
      <c r="T388" s="163"/>
      <c r="AT388" s="158" t="s">
        <v>219</v>
      </c>
      <c r="AU388" s="158" t="s">
        <v>82</v>
      </c>
      <c r="AV388" s="13" t="s">
        <v>82</v>
      </c>
      <c r="AW388" s="13" t="s">
        <v>34</v>
      </c>
      <c r="AX388" s="13" t="s">
        <v>73</v>
      </c>
      <c r="AY388" s="158" t="s">
        <v>206</v>
      </c>
    </row>
    <row r="389" spans="2:65" s="12" customFormat="1" x14ac:dyDescent="0.2">
      <c r="B389" s="151"/>
      <c r="D389" s="149" t="s">
        <v>219</v>
      </c>
      <c r="E389" s="152" t="s">
        <v>21</v>
      </c>
      <c r="F389" s="153" t="s">
        <v>858</v>
      </c>
      <c r="H389" s="152" t="s">
        <v>21</v>
      </c>
      <c r="I389" s="154"/>
      <c r="L389" s="151"/>
      <c r="M389" s="155"/>
      <c r="T389" s="156"/>
      <c r="AT389" s="152" t="s">
        <v>219</v>
      </c>
      <c r="AU389" s="152" t="s">
        <v>82</v>
      </c>
      <c r="AV389" s="12" t="s">
        <v>80</v>
      </c>
      <c r="AW389" s="12" t="s">
        <v>34</v>
      </c>
      <c r="AX389" s="12" t="s">
        <v>73</v>
      </c>
      <c r="AY389" s="152" t="s">
        <v>206</v>
      </c>
    </row>
    <row r="390" spans="2:65" s="13" customFormat="1" x14ac:dyDescent="0.2">
      <c r="B390" s="157"/>
      <c r="D390" s="149" t="s">
        <v>219</v>
      </c>
      <c r="E390" s="158" t="s">
        <v>21</v>
      </c>
      <c r="F390" s="159" t="s">
        <v>859</v>
      </c>
      <c r="H390" s="160">
        <v>46.16</v>
      </c>
      <c r="I390" s="161"/>
      <c r="L390" s="157"/>
      <c r="M390" s="162"/>
      <c r="T390" s="163"/>
      <c r="AT390" s="158" t="s">
        <v>219</v>
      </c>
      <c r="AU390" s="158" t="s">
        <v>82</v>
      </c>
      <c r="AV390" s="13" t="s">
        <v>82</v>
      </c>
      <c r="AW390" s="13" t="s">
        <v>34</v>
      </c>
      <c r="AX390" s="13" t="s">
        <v>73</v>
      </c>
      <c r="AY390" s="158" t="s">
        <v>206</v>
      </c>
    </row>
    <row r="391" spans="2:65" s="14" customFormat="1" x14ac:dyDescent="0.2">
      <c r="B391" s="164"/>
      <c r="D391" s="149" t="s">
        <v>219</v>
      </c>
      <c r="E391" s="165" t="s">
        <v>21</v>
      </c>
      <c r="F391" s="166" t="s">
        <v>236</v>
      </c>
      <c r="H391" s="167">
        <v>210.29599999999999</v>
      </c>
      <c r="I391" s="168"/>
      <c r="L391" s="164"/>
      <c r="M391" s="169"/>
      <c r="T391" s="170"/>
      <c r="AT391" s="165" t="s">
        <v>219</v>
      </c>
      <c r="AU391" s="165" t="s">
        <v>82</v>
      </c>
      <c r="AV391" s="14" t="s">
        <v>213</v>
      </c>
      <c r="AW391" s="14" t="s">
        <v>34</v>
      </c>
      <c r="AX391" s="14" t="s">
        <v>80</v>
      </c>
      <c r="AY391" s="165" t="s">
        <v>206</v>
      </c>
    </row>
    <row r="392" spans="2:65" s="1" customFormat="1" ht="21.75" customHeight="1" x14ac:dyDescent="0.2">
      <c r="B392" s="33"/>
      <c r="C392" s="132" t="s">
        <v>860</v>
      </c>
      <c r="D392" s="132" t="s">
        <v>208</v>
      </c>
      <c r="E392" s="133" t="s">
        <v>861</v>
      </c>
      <c r="F392" s="134" t="s">
        <v>862</v>
      </c>
      <c r="G392" s="135" t="s">
        <v>247</v>
      </c>
      <c r="H392" s="136">
        <v>950.47500000000002</v>
      </c>
      <c r="I392" s="137">
        <v>77.400000000000006</v>
      </c>
      <c r="J392" s="138">
        <f>ROUND(I392*H392,2)</f>
        <v>73566.77</v>
      </c>
      <c r="K392" s="134" t="s">
        <v>212</v>
      </c>
      <c r="L392" s="33"/>
      <c r="M392" s="139" t="s">
        <v>21</v>
      </c>
      <c r="N392" s="140" t="s">
        <v>44</v>
      </c>
      <c r="P392" s="141">
        <f>O392*H392</f>
        <v>0</v>
      </c>
      <c r="Q392" s="141">
        <v>6.9999999999999994E-5</v>
      </c>
      <c r="R392" s="141">
        <f>Q392*H392</f>
        <v>6.6533250000000002E-2</v>
      </c>
      <c r="S392" s="141">
        <v>0</v>
      </c>
      <c r="T392" s="142">
        <f>S392*H392</f>
        <v>0</v>
      </c>
      <c r="AR392" s="143" t="s">
        <v>350</v>
      </c>
      <c r="AT392" s="143" t="s">
        <v>208</v>
      </c>
      <c r="AU392" s="143" t="s">
        <v>82</v>
      </c>
      <c r="AY392" s="18" t="s">
        <v>206</v>
      </c>
      <c r="BE392" s="144">
        <f>IF(N392="základní",J392,0)</f>
        <v>73566.77</v>
      </c>
      <c r="BF392" s="144">
        <f>IF(N392="snížená",J392,0)</f>
        <v>0</v>
      </c>
      <c r="BG392" s="144">
        <f>IF(N392="zákl. přenesená",J392,0)</f>
        <v>0</v>
      </c>
      <c r="BH392" s="144">
        <f>IF(N392="sníž. přenesená",J392,0)</f>
        <v>0</v>
      </c>
      <c r="BI392" s="144">
        <f>IF(N392="nulová",J392,0)</f>
        <v>0</v>
      </c>
      <c r="BJ392" s="18" t="s">
        <v>80</v>
      </c>
      <c r="BK392" s="144">
        <f>ROUND(I392*H392,2)</f>
        <v>73566.77</v>
      </c>
      <c r="BL392" s="18" t="s">
        <v>350</v>
      </c>
      <c r="BM392" s="143" t="s">
        <v>863</v>
      </c>
    </row>
    <row r="393" spans="2:65" s="1" customFormat="1" x14ac:dyDescent="0.2">
      <c r="B393" s="33"/>
      <c r="D393" s="145" t="s">
        <v>215</v>
      </c>
      <c r="F393" s="146" t="s">
        <v>864</v>
      </c>
      <c r="I393" s="147"/>
      <c r="L393" s="33"/>
      <c r="M393" s="148"/>
      <c r="T393" s="54"/>
      <c r="AT393" s="18" t="s">
        <v>215</v>
      </c>
      <c r="AU393" s="18" t="s">
        <v>82</v>
      </c>
    </row>
    <row r="394" spans="2:65" s="13" customFormat="1" x14ac:dyDescent="0.2">
      <c r="B394" s="157"/>
      <c r="D394" s="149" t="s">
        <v>219</v>
      </c>
      <c r="E394" s="158" t="s">
        <v>21</v>
      </c>
      <c r="F394" s="159" t="s">
        <v>865</v>
      </c>
      <c r="H394" s="160">
        <v>950.47500000000002</v>
      </c>
      <c r="I394" s="161"/>
      <c r="L394" s="157"/>
      <c r="M394" s="162"/>
      <c r="T394" s="163"/>
      <c r="AT394" s="158" t="s">
        <v>219</v>
      </c>
      <c r="AU394" s="158" t="s">
        <v>82</v>
      </c>
      <c r="AV394" s="13" t="s">
        <v>82</v>
      </c>
      <c r="AW394" s="13" t="s">
        <v>34</v>
      </c>
      <c r="AX394" s="13" t="s">
        <v>80</v>
      </c>
      <c r="AY394" s="158" t="s">
        <v>206</v>
      </c>
    </row>
    <row r="395" spans="2:65" s="1" customFormat="1" ht="16.5" customHeight="1" x14ac:dyDescent="0.2">
      <c r="B395" s="33"/>
      <c r="C395" s="132" t="s">
        <v>866</v>
      </c>
      <c r="D395" s="132" t="s">
        <v>208</v>
      </c>
      <c r="E395" s="133" t="s">
        <v>867</v>
      </c>
      <c r="F395" s="134" t="s">
        <v>868</v>
      </c>
      <c r="G395" s="135" t="s">
        <v>247</v>
      </c>
      <c r="H395" s="136">
        <v>1900.95</v>
      </c>
      <c r="I395" s="137">
        <v>134</v>
      </c>
      <c r="J395" s="138">
        <f>ROUND(I395*H395,2)</f>
        <v>254727.3</v>
      </c>
      <c r="K395" s="134" t="s">
        <v>212</v>
      </c>
      <c r="L395" s="33"/>
      <c r="M395" s="139" t="s">
        <v>21</v>
      </c>
      <c r="N395" s="140" t="s">
        <v>44</v>
      </c>
      <c r="P395" s="141">
        <f>O395*H395</f>
        <v>0</v>
      </c>
      <c r="Q395" s="141">
        <v>1.3999999999999999E-4</v>
      </c>
      <c r="R395" s="141">
        <f>Q395*H395</f>
        <v>0.26613300000000001</v>
      </c>
      <c r="S395" s="141">
        <v>0</v>
      </c>
      <c r="T395" s="142">
        <f>S395*H395</f>
        <v>0</v>
      </c>
      <c r="AR395" s="143" t="s">
        <v>350</v>
      </c>
      <c r="AT395" s="143" t="s">
        <v>208</v>
      </c>
      <c r="AU395" s="143" t="s">
        <v>82</v>
      </c>
      <c r="AY395" s="18" t="s">
        <v>206</v>
      </c>
      <c r="BE395" s="144">
        <f>IF(N395="základní",J395,0)</f>
        <v>254727.3</v>
      </c>
      <c r="BF395" s="144">
        <f>IF(N395="snížená",J395,0)</f>
        <v>0</v>
      </c>
      <c r="BG395" s="144">
        <f>IF(N395="zákl. přenesená",J395,0)</f>
        <v>0</v>
      </c>
      <c r="BH395" s="144">
        <f>IF(N395="sníž. přenesená",J395,0)</f>
        <v>0</v>
      </c>
      <c r="BI395" s="144">
        <f>IF(N395="nulová",J395,0)</f>
        <v>0</v>
      </c>
      <c r="BJ395" s="18" t="s">
        <v>80</v>
      </c>
      <c r="BK395" s="144">
        <f>ROUND(I395*H395,2)</f>
        <v>254727.3</v>
      </c>
      <c r="BL395" s="18" t="s">
        <v>350</v>
      </c>
      <c r="BM395" s="143" t="s">
        <v>869</v>
      </c>
    </row>
    <row r="396" spans="2:65" s="1" customFormat="1" x14ac:dyDescent="0.2">
      <c r="B396" s="33"/>
      <c r="D396" s="145" t="s">
        <v>215</v>
      </c>
      <c r="F396" s="146" t="s">
        <v>870</v>
      </c>
      <c r="I396" s="147"/>
      <c r="L396" s="33"/>
      <c r="M396" s="148"/>
      <c r="T396" s="54"/>
      <c r="AT396" s="18" t="s">
        <v>215</v>
      </c>
      <c r="AU396" s="18" t="s">
        <v>82</v>
      </c>
    </row>
    <row r="397" spans="2:65" s="12" customFormat="1" x14ac:dyDescent="0.2">
      <c r="B397" s="151"/>
      <c r="D397" s="149" t="s">
        <v>219</v>
      </c>
      <c r="E397" s="152" t="s">
        <v>21</v>
      </c>
      <c r="F397" s="153" t="s">
        <v>871</v>
      </c>
      <c r="H397" s="152" t="s">
        <v>21</v>
      </c>
      <c r="I397" s="154"/>
      <c r="L397" s="151"/>
      <c r="M397" s="155"/>
      <c r="T397" s="156"/>
      <c r="AT397" s="152" t="s">
        <v>219</v>
      </c>
      <c r="AU397" s="152" t="s">
        <v>82</v>
      </c>
      <c r="AV397" s="12" t="s">
        <v>80</v>
      </c>
      <c r="AW397" s="12" t="s">
        <v>34</v>
      </c>
      <c r="AX397" s="12" t="s">
        <v>73</v>
      </c>
      <c r="AY397" s="152" t="s">
        <v>206</v>
      </c>
    </row>
    <row r="398" spans="2:65" s="13" customFormat="1" x14ac:dyDescent="0.2">
      <c r="B398" s="157"/>
      <c r="D398" s="149" t="s">
        <v>219</v>
      </c>
      <c r="E398" s="158" t="s">
        <v>21</v>
      </c>
      <c r="F398" s="159" t="s">
        <v>872</v>
      </c>
      <c r="H398" s="160">
        <v>1900.95</v>
      </c>
      <c r="I398" s="161"/>
      <c r="L398" s="157"/>
      <c r="M398" s="162"/>
      <c r="T398" s="163"/>
      <c r="AT398" s="158" t="s">
        <v>219</v>
      </c>
      <c r="AU398" s="158" t="s">
        <v>82</v>
      </c>
      <c r="AV398" s="13" t="s">
        <v>82</v>
      </c>
      <c r="AW398" s="13" t="s">
        <v>34</v>
      </c>
      <c r="AX398" s="13" t="s">
        <v>80</v>
      </c>
      <c r="AY398" s="158" t="s">
        <v>206</v>
      </c>
    </row>
    <row r="399" spans="2:65" s="1" customFormat="1" ht="16.5" customHeight="1" x14ac:dyDescent="0.2">
      <c r="B399" s="33"/>
      <c r="C399" s="132" t="s">
        <v>873</v>
      </c>
      <c r="D399" s="132" t="s">
        <v>208</v>
      </c>
      <c r="E399" s="133" t="s">
        <v>874</v>
      </c>
      <c r="F399" s="134" t="s">
        <v>875</v>
      </c>
      <c r="G399" s="135" t="s">
        <v>247</v>
      </c>
      <c r="H399" s="136">
        <v>950.47500000000002</v>
      </c>
      <c r="I399" s="137">
        <v>132</v>
      </c>
      <c r="J399" s="138">
        <f>ROUND(I399*H399,2)</f>
        <v>125462.7</v>
      </c>
      <c r="K399" s="134" t="s">
        <v>212</v>
      </c>
      <c r="L399" s="33"/>
      <c r="M399" s="139" t="s">
        <v>21</v>
      </c>
      <c r="N399" s="140" t="s">
        <v>44</v>
      </c>
      <c r="P399" s="141">
        <f>O399*H399</f>
        <v>0</v>
      </c>
      <c r="Q399" s="141">
        <v>1.2E-4</v>
      </c>
      <c r="R399" s="141">
        <f>Q399*H399</f>
        <v>0.11405700000000001</v>
      </c>
      <c r="S399" s="141">
        <v>0</v>
      </c>
      <c r="T399" s="142">
        <f>S399*H399</f>
        <v>0</v>
      </c>
      <c r="AR399" s="143" t="s">
        <v>350</v>
      </c>
      <c r="AT399" s="143" t="s">
        <v>208</v>
      </c>
      <c r="AU399" s="143" t="s">
        <v>82</v>
      </c>
      <c r="AY399" s="18" t="s">
        <v>206</v>
      </c>
      <c r="BE399" s="144">
        <f>IF(N399="základní",J399,0)</f>
        <v>125462.7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80</v>
      </c>
      <c r="BK399" s="144">
        <f>ROUND(I399*H399,2)</f>
        <v>125462.7</v>
      </c>
      <c r="BL399" s="18" t="s">
        <v>350</v>
      </c>
      <c r="BM399" s="143" t="s">
        <v>876</v>
      </c>
    </row>
    <row r="400" spans="2:65" s="1" customFormat="1" x14ac:dyDescent="0.2">
      <c r="B400" s="33"/>
      <c r="D400" s="145" t="s">
        <v>215</v>
      </c>
      <c r="F400" s="146" t="s">
        <v>877</v>
      </c>
      <c r="I400" s="147"/>
      <c r="L400" s="33"/>
      <c r="M400" s="148"/>
      <c r="T400" s="54"/>
      <c r="AT400" s="18" t="s">
        <v>215</v>
      </c>
      <c r="AU400" s="18" t="s">
        <v>82</v>
      </c>
    </row>
    <row r="401" spans="2:65" s="12" customFormat="1" x14ac:dyDescent="0.2">
      <c r="B401" s="151"/>
      <c r="D401" s="149" t="s">
        <v>219</v>
      </c>
      <c r="E401" s="152" t="s">
        <v>21</v>
      </c>
      <c r="F401" s="153" t="s">
        <v>878</v>
      </c>
      <c r="H401" s="152" t="s">
        <v>21</v>
      </c>
      <c r="I401" s="154"/>
      <c r="L401" s="151"/>
      <c r="M401" s="155"/>
      <c r="T401" s="156"/>
      <c r="AT401" s="152" t="s">
        <v>219</v>
      </c>
      <c r="AU401" s="152" t="s">
        <v>82</v>
      </c>
      <c r="AV401" s="12" t="s">
        <v>80</v>
      </c>
      <c r="AW401" s="12" t="s">
        <v>34</v>
      </c>
      <c r="AX401" s="12" t="s">
        <v>73</v>
      </c>
      <c r="AY401" s="152" t="s">
        <v>206</v>
      </c>
    </row>
    <row r="402" spans="2:65" s="13" customFormat="1" x14ac:dyDescent="0.2">
      <c r="B402" s="157"/>
      <c r="D402" s="149" t="s">
        <v>219</v>
      </c>
      <c r="E402" s="158" t="s">
        <v>21</v>
      </c>
      <c r="F402" s="159" t="s">
        <v>879</v>
      </c>
      <c r="H402" s="160">
        <v>950.47500000000002</v>
      </c>
      <c r="I402" s="161"/>
      <c r="L402" s="157"/>
      <c r="M402" s="162"/>
      <c r="T402" s="163"/>
      <c r="AT402" s="158" t="s">
        <v>219</v>
      </c>
      <c r="AU402" s="158" t="s">
        <v>82</v>
      </c>
      <c r="AV402" s="13" t="s">
        <v>82</v>
      </c>
      <c r="AW402" s="13" t="s">
        <v>34</v>
      </c>
      <c r="AX402" s="13" t="s">
        <v>80</v>
      </c>
      <c r="AY402" s="158" t="s">
        <v>206</v>
      </c>
    </row>
    <row r="403" spans="2:65" s="1" customFormat="1" ht="24.2" customHeight="1" x14ac:dyDescent="0.2">
      <c r="B403" s="33"/>
      <c r="C403" s="132" t="s">
        <v>880</v>
      </c>
      <c r="D403" s="132" t="s">
        <v>208</v>
      </c>
      <c r="E403" s="133" t="s">
        <v>881</v>
      </c>
      <c r="F403" s="134" t="s">
        <v>882</v>
      </c>
      <c r="G403" s="135" t="s">
        <v>247</v>
      </c>
      <c r="H403" s="136">
        <v>10.5</v>
      </c>
      <c r="I403" s="137">
        <v>244</v>
      </c>
      <c r="J403" s="138">
        <f>ROUND(I403*H403,2)</f>
        <v>2562</v>
      </c>
      <c r="K403" s="134" t="s">
        <v>212</v>
      </c>
      <c r="L403" s="33"/>
      <c r="M403" s="139" t="s">
        <v>21</v>
      </c>
      <c r="N403" s="140" t="s">
        <v>44</v>
      </c>
      <c r="P403" s="141">
        <f>O403*H403</f>
        <v>0</v>
      </c>
      <c r="Q403" s="141">
        <v>2.0000000000000001E-4</v>
      </c>
      <c r="R403" s="141">
        <f>Q403*H403</f>
        <v>2.1000000000000003E-3</v>
      </c>
      <c r="S403" s="141">
        <v>0</v>
      </c>
      <c r="T403" s="142">
        <f>S403*H403</f>
        <v>0</v>
      </c>
      <c r="AR403" s="143" t="s">
        <v>350</v>
      </c>
      <c r="AT403" s="143" t="s">
        <v>208</v>
      </c>
      <c r="AU403" s="143" t="s">
        <v>82</v>
      </c>
      <c r="AY403" s="18" t="s">
        <v>206</v>
      </c>
      <c r="BE403" s="144">
        <f>IF(N403="základní",J403,0)</f>
        <v>2562</v>
      </c>
      <c r="BF403" s="144">
        <f>IF(N403="snížená",J403,0)</f>
        <v>0</v>
      </c>
      <c r="BG403" s="144">
        <f>IF(N403="zákl. přenesená",J403,0)</f>
        <v>0</v>
      </c>
      <c r="BH403" s="144">
        <f>IF(N403="sníž. přenesená",J403,0)</f>
        <v>0</v>
      </c>
      <c r="BI403" s="144">
        <f>IF(N403="nulová",J403,0)</f>
        <v>0</v>
      </c>
      <c r="BJ403" s="18" t="s">
        <v>80</v>
      </c>
      <c r="BK403" s="144">
        <f>ROUND(I403*H403,2)</f>
        <v>2562</v>
      </c>
      <c r="BL403" s="18" t="s">
        <v>350</v>
      </c>
      <c r="BM403" s="143" t="s">
        <v>883</v>
      </c>
    </row>
    <row r="404" spans="2:65" s="1" customFormat="1" x14ac:dyDescent="0.2">
      <c r="B404" s="33"/>
      <c r="D404" s="145" t="s">
        <v>215</v>
      </c>
      <c r="F404" s="146" t="s">
        <v>884</v>
      </c>
      <c r="I404" s="147"/>
      <c r="L404" s="33"/>
      <c r="M404" s="148"/>
      <c r="T404" s="54"/>
      <c r="AT404" s="18" t="s">
        <v>215</v>
      </c>
      <c r="AU404" s="18" t="s">
        <v>82</v>
      </c>
    </row>
    <row r="405" spans="2:65" s="13" customFormat="1" x14ac:dyDescent="0.2">
      <c r="B405" s="157"/>
      <c r="D405" s="149" t="s">
        <v>219</v>
      </c>
      <c r="E405" s="158" t="s">
        <v>21</v>
      </c>
      <c r="F405" s="159" t="s">
        <v>675</v>
      </c>
      <c r="H405" s="160">
        <v>10.5</v>
      </c>
      <c r="I405" s="161"/>
      <c r="L405" s="157"/>
      <c r="M405" s="162"/>
      <c r="T405" s="163"/>
      <c r="AT405" s="158" t="s">
        <v>219</v>
      </c>
      <c r="AU405" s="158" t="s">
        <v>82</v>
      </c>
      <c r="AV405" s="13" t="s">
        <v>82</v>
      </c>
      <c r="AW405" s="13" t="s">
        <v>34</v>
      </c>
      <c r="AX405" s="13" t="s">
        <v>80</v>
      </c>
      <c r="AY405" s="158" t="s">
        <v>206</v>
      </c>
    </row>
    <row r="406" spans="2:65" s="1" customFormat="1" ht="16.5" customHeight="1" x14ac:dyDescent="0.2">
      <c r="B406" s="33"/>
      <c r="C406" s="132" t="s">
        <v>885</v>
      </c>
      <c r="D406" s="132" t="s">
        <v>208</v>
      </c>
      <c r="E406" s="133" t="s">
        <v>886</v>
      </c>
      <c r="F406" s="134" t="s">
        <v>887</v>
      </c>
      <c r="G406" s="135" t="s">
        <v>247</v>
      </c>
      <c r="H406" s="136">
        <v>10.5</v>
      </c>
      <c r="I406" s="137">
        <v>224</v>
      </c>
      <c r="J406" s="138">
        <f>ROUND(I406*H406,2)</f>
        <v>2352</v>
      </c>
      <c r="K406" s="134" t="s">
        <v>212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2.4000000000000001E-4</v>
      </c>
      <c r="R406" s="141">
        <f>Q406*H406</f>
        <v>2.5200000000000001E-3</v>
      </c>
      <c r="S406" s="141">
        <v>0</v>
      </c>
      <c r="T406" s="142">
        <f>S406*H406</f>
        <v>0</v>
      </c>
      <c r="AR406" s="143" t="s">
        <v>350</v>
      </c>
      <c r="AT406" s="143" t="s">
        <v>208</v>
      </c>
      <c r="AU406" s="143" t="s">
        <v>82</v>
      </c>
      <c r="AY406" s="18" t="s">
        <v>206</v>
      </c>
      <c r="BE406" s="144">
        <f>IF(N406="základní",J406,0)</f>
        <v>2352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2352</v>
      </c>
      <c r="BL406" s="18" t="s">
        <v>350</v>
      </c>
      <c r="BM406" s="143" t="s">
        <v>888</v>
      </c>
    </row>
    <row r="407" spans="2:65" s="1" customFormat="1" x14ac:dyDescent="0.2">
      <c r="B407" s="33"/>
      <c r="D407" s="145" t="s">
        <v>215</v>
      </c>
      <c r="F407" s="146" t="s">
        <v>889</v>
      </c>
      <c r="I407" s="147"/>
      <c r="L407" s="33"/>
      <c r="M407" s="188"/>
      <c r="N407" s="189"/>
      <c r="O407" s="189"/>
      <c r="P407" s="189"/>
      <c r="Q407" s="189"/>
      <c r="R407" s="189"/>
      <c r="S407" s="189"/>
      <c r="T407" s="190"/>
      <c r="AT407" s="18" t="s">
        <v>215</v>
      </c>
      <c r="AU407" s="18" t="s">
        <v>82</v>
      </c>
    </row>
    <row r="408" spans="2:65" s="1" customFormat="1" ht="6.95" customHeight="1" x14ac:dyDescent="0.2">
      <c r="B408" s="42"/>
      <c r="C408" s="43"/>
      <c r="D408" s="43"/>
      <c r="E408" s="43"/>
      <c r="F408" s="43"/>
      <c r="G408" s="43"/>
      <c r="H408" s="43"/>
      <c r="I408" s="43"/>
      <c r="J408" s="43"/>
      <c r="K408" s="43"/>
      <c r="L408" s="33"/>
    </row>
  </sheetData>
  <sheetProtection algorithmName="SHA-512" hashValue="q+Xl7PCKwWHOErrsA+msS0/1bT/bRZvPALDqTnXZhFbogitJn8QLj07MFtjmKolTF2U0m2Fn5whLtNnkGMnwgw==" saltValue="X5umksf+F3sepSn7fnQUmb6gK2IF9NeMU1gjZNDL/zJBMevM1gxfIIctDMCvKt04Fteyy4/SEK+NR37fVaIWLQ==" spinCount="100000" sheet="1" objects="1" scenarios="1" formatColumns="0" formatRows="0" autoFilter="0"/>
  <autoFilter ref="C103:K407" xr:uid="{00000000-0009-0000-0000-000002000000}"/>
  <mergeCells count="12">
    <mergeCell ref="E96:H96"/>
    <mergeCell ref="L2:V2"/>
    <mergeCell ref="E50:H50"/>
    <mergeCell ref="E52:H52"/>
    <mergeCell ref="E54:H54"/>
    <mergeCell ref="E92:H92"/>
    <mergeCell ref="E94:H94"/>
    <mergeCell ref="E7:H7"/>
    <mergeCell ref="E9:H9"/>
    <mergeCell ref="E11:H11"/>
    <mergeCell ref="E20:H20"/>
    <mergeCell ref="E29:H29"/>
  </mergeCells>
  <hyperlinks>
    <hyperlink ref="F108" r:id="rId1" xr:uid="{00000000-0004-0000-0200-000000000000}"/>
    <hyperlink ref="F116" r:id="rId2" xr:uid="{00000000-0004-0000-0200-000001000000}"/>
    <hyperlink ref="F121" r:id="rId3" xr:uid="{00000000-0004-0000-0200-000002000000}"/>
    <hyperlink ref="F123" r:id="rId4" xr:uid="{00000000-0004-0000-0200-000003000000}"/>
    <hyperlink ref="F126" r:id="rId5" xr:uid="{00000000-0004-0000-0200-000004000000}"/>
    <hyperlink ref="F128" r:id="rId6" xr:uid="{00000000-0004-0000-0200-000005000000}"/>
    <hyperlink ref="F132" r:id="rId7" xr:uid="{00000000-0004-0000-0200-000006000000}"/>
    <hyperlink ref="F136" r:id="rId8" xr:uid="{00000000-0004-0000-0200-000007000000}"/>
    <hyperlink ref="F144" r:id="rId9" xr:uid="{00000000-0004-0000-0200-000008000000}"/>
    <hyperlink ref="F150" r:id="rId10" xr:uid="{00000000-0004-0000-0200-000009000000}"/>
    <hyperlink ref="F152" r:id="rId11" xr:uid="{00000000-0004-0000-0200-00000A000000}"/>
    <hyperlink ref="F157" r:id="rId12" xr:uid="{00000000-0004-0000-0200-00000B000000}"/>
    <hyperlink ref="F161" r:id="rId13" xr:uid="{00000000-0004-0000-0200-00000C000000}"/>
    <hyperlink ref="F168" r:id="rId14" xr:uid="{00000000-0004-0000-0200-00000D000000}"/>
    <hyperlink ref="F172" r:id="rId15" xr:uid="{00000000-0004-0000-0200-00000E000000}"/>
    <hyperlink ref="F181" r:id="rId16" xr:uid="{00000000-0004-0000-0200-00000F000000}"/>
    <hyperlink ref="F189" r:id="rId17" xr:uid="{00000000-0004-0000-0200-000010000000}"/>
    <hyperlink ref="F197" r:id="rId18" xr:uid="{00000000-0004-0000-0200-000011000000}"/>
    <hyperlink ref="F204" r:id="rId19" xr:uid="{00000000-0004-0000-0200-000012000000}"/>
    <hyperlink ref="F209" r:id="rId20" xr:uid="{00000000-0004-0000-0200-000013000000}"/>
    <hyperlink ref="F211" r:id="rId21" xr:uid="{00000000-0004-0000-0200-000014000000}"/>
    <hyperlink ref="F217" r:id="rId22" xr:uid="{00000000-0004-0000-0200-000015000000}"/>
    <hyperlink ref="F224" r:id="rId23" xr:uid="{00000000-0004-0000-0200-000016000000}"/>
    <hyperlink ref="F227" r:id="rId24" xr:uid="{00000000-0004-0000-0200-000017000000}"/>
    <hyperlink ref="F232" r:id="rId25" xr:uid="{00000000-0004-0000-0200-000018000000}"/>
    <hyperlink ref="F237" r:id="rId26" xr:uid="{00000000-0004-0000-0200-000019000000}"/>
    <hyperlink ref="F241" r:id="rId27" xr:uid="{00000000-0004-0000-0200-00001A000000}"/>
    <hyperlink ref="F244" r:id="rId28" xr:uid="{00000000-0004-0000-0200-00001B000000}"/>
    <hyperlink ref="F247" r:id="rId29" xr:uid="{00000000-0004-0000-0200-00001C000000}"/>
    <hyperlink ref="F250" r:id="rId30" xr:uid="{00000000-0004-0000-0200-00001D000000}"/>
    <hyperlink ref="F255" r:id="rId31" xr:uid="{00000000-0004-0000-0200-00001E000000}"/>
    <hyperlink ref="F260" r:id="rId32" xr:uid="{00000000-0004-0000-0200-00001F000000}"/>
    <hyperlink ref="F263" r:id="rId33" xr:uid="{00000000-0004-0000-0200-000020000000}"/>
    <hyperlink ref="F276" r:id="rId34" xr:uid="{00000000-0004-0000-0200-000021000000}"/>
    <hyperlink ref="F279" r:id="rId35" xr:uid="{00000000-0004-0000-0200-000022000000}"/>
    <hyperlink ref="F291" r:id="rId36" xr:uid="{00000000-0004-0000-0200-000023000000}"/>
    <hyperlink ref="F294" r:id="rId37" xr:uid="{00000000-0004-0000-0200-000024000000}"/>
    <hyperlink ref="F301" r:id="rId38" xr:uid="{00000000-0004-0000-0200-000025000000}"/>
    <hyperlink ref="F306" r:id="rId39" xr:uid="{00000000-0004-0000-0200-000026000000}"/>
    <hyperlink ref="F311" r:id="rId40" xr:uid="{00000000-0004-0000-0200-000027000000}"/>
    <hyperlink ref="F314" r:id="rId41" xr:uid="{00000000-0004-0000-0200-000028000000}"/>
    <hyperlink ref="F327" r:id="rId42" xr:uid="{00000000-0004-0000-0200-000029000000}"/>
    <hyperlink ref="F331" r:id="rId43" xr:uid="{00000000-0004-0000-0200-00002A000000}"/>
    <hyperlink ref="F339" r:id="rId44" xr:uid="{00000000-0004-0000-0200-00002B000000}"/>
    <hyperlink ref="F344" r:id="rId45" xr:uid="{00000000-0004-0000-0200-00002C000000}"/>
    <hyperlink ref="F347" r:id="rId46" xr:uid="{00000000-0004-0000-0200-00002D000000}"/>
    <hyperlink ref="F351" r:id="rId47" xr:uid="{00000000-0004-0000-0200-00002E000000}"/>
    <hyperlink ref="F355" r:id="rId48" xr:uid="{00000000-0004-0000-0200-00002F000000}"/>
    <hyperlink ref="F358" r:id="rId49" xr:uid="{00000000-0004-0000-0200-000030000000}"/>
    <hyperlink ref="F367" r:id="rId50" xr:uid="{00000000-0004-0000-0200-000031000000}"/>
    <hyperlink ref="F372" r:id="rId51" xr:uid="{00000000-0004-0000-0200-000032000000}"/>
    <hyperlink ref="F375" r:id="rId52" xr:uid="{00000000-0004-0000-0200-000033000000}"/>
    <hyperlink ref="F393" r:id="rId53" xr:uid="{00000000-0004-0000-0200-000034000000}"/>
    <hyperlink ref="F396" r:id="rId54" xr:uid="{00000000-0004-0000-0200-000035000000}"/>
    <hyperlink ref="F400" r:id="rId55" xr:uid="{00000000-0004-0000-0200-000036000000}"/>
    <hyperlink ref="F404" r:id="rId56" xr:uid="{00000000-0004-0000-0200-000037000000}"/>
    <hyperlink ref="F407" r:id="rId57" xr:uid="{00000000-0004-0000-0200-00003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5"/>
  <sheetViews>
    <sheetView showGridLines="0" topLeftCell="G85" workbookViewId="0">
      <selection activeCell="I93" sqref="I93:I17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98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890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891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ROUND(J91, 2)</f>
        <v>7046458.4400000004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ROUND((SUM(BE91:BE174)),  2)</f>
        <v>7046458.4400000004</v>
      </c>
      <c r="I35" s="94">
        <v>0.21</v>
      </c>
      <c r="J35" s="84">
        <f>ROUND(((SUM(BE91:BE174))*I35),  2)</f>
        <v>1479756.27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ROUND((SUM(BF91:BF174)),  2)</f>
        <v>0</v>
      </c>
      <c r="I36" s="94">
        <v>0.12</v>
      </c>
      <c r="J36" s="84">
        <f>ROUND(((SUM(BF91:BF174))*I36),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ROUND((SUM(BG91:BG174)),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ROUND((SUM(BH91:BH174)),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ROUND((SUM(BI91:BI174)),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8526214.7100000009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890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D.2.1 - Chodníky, zpevněné plochy, parkoviště I. etapa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J91</f>
        <v>7046458.4399999985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892</v>
      </c>
      <c r="E64" s="106"/>
      <c r="F64" s="106"/>
      <c r="G64" s="106"/>
      <c r="H64" s="106"/>
      <c r="I64" s="106"/>
      <c r="J64" s="107">
        <f>J92</f>
        <v>167122.94</v>
      </c>
      <c r="L64" s="104"/>
    </row>
    <row r="65" spans="2:12" s="8" customFormat="1" ht="24.95" customHeight="1" x14ac:dyDescent="0.2">
      <c r="B65" s="104"/>
      <c r="D65" s="105" t="s">
        <v>893</v>
      </c>
      <c r="E65" s="106"/>
      <c r="F65" s="106"/>
      <c r="G65" s="106"/>
      <c r="H65" s="106"/>
      <c r="I65" s="106"/>
      <c r="J65" s="107">
        <f>J102</f>
        <v>5673961.2699999986</v>
      </c>
      <c r="L65" s="104"/>
    </row>
    <row r="66" spans="2:12" s="8" customFormat="1" ht="24.95" customHeight="1" x14ac:dyDescent="0.2">
      <c r="B66" s="104"/>
      <c r="D66" s="105" t="s">
        <v>894</v>
      </c>
      <c r="E66" s="106"/>
      <c r="F66" s="106"/>
      <c r="G66" s="106"/>
      <c r="H66" s="106"/>
      <c r="I66" s="106"/>
      <c r="J66" s="107">
        <f>J136</f>
        <v>39705</v>
      </c>
      <c r="L66" s="104"/>
    </row>
    <row r="67" spans="2:12" s="8" customFormat="1" ht="24.95" customHeight="1" x14ac:dyDescent="0.2">
      <c r="B67" s="104"/>
      <c r="D67" s="105" t="s">
        <v>895</v>
      </c>
      <c r="E67" s="106"/>
      <c r="F67" s="106"/>
      <c r="G67" s="106"/>
      <c r="H67" s="106"/>
      <c r="I67" s="106"/>
      <c r="J67" s="107">
        <f>J139</f>
        <v>629404.04</v>
      </c>
      <c r="L67" s="104"/>
    </row>
    <row r="68" spans="2:12" s="8" customFormat="1" ht="24.95" customHeight="1" x14ac:dyDescent="0.2">
      <c r="B68" s="104"/>
      <c r="D68" s="105" t="s">
        <v>896</v>
      </c>
      <c r="E68" s="106"/>
      <c r="F68" s="106"/>
      <c r="G68" s="106"/>
      <c r="H68" s="106"/>
      <c r="I68" s="106"/>
      <c r="J68" s="107">
        <f>J168</f>
        <v>497882.56</v>
      </c>
      <c r="L68" s="104"/>
    </row>
    <row r="69" spans="2:12" s="8" customFormat="1" ht="24.95" customHeight="1" x14ac:dyDescent="0.2">
      <c r="B69" s="104"/>
      <c r="D69" s="105" t="s">
        <v>897</v>
      </c>
      <c r="E69" s="106"/>
      <c r="F69" s="106"/>
      <c r="G69" s="106"/>
      <c r="H69" s="106"/>
      <c r="I69" s="106"/>
      <c r="J69" s="107">
        <f>J171</f>
        <v>38382.629999999997</v>
      </c>
      <c r="L69" s="104"/>
    </row>
    <row r="70" spans="2:12" s="1" customFormat="1" ht="21.75" customHeight="1" x14ac:dyDescent="0.2">
      <c r="B70" s="33"/>
      <c r="L70" s="33"/>
    </row>
    <row r="71" spans="2:12" s="1" customFormat="1" ht="6.9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 x14ac:dyDescent="0.2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 x14ac:dyDescent="0.2">
      <c r="B76" s="33"/>
      <c r="C76" s="22" t="s">
        <v>191</v>
      </c>
      <c r="L76" s="33"/>
    </row>
    <row r="77" spans="2:12" s="1" customFormat="1" ht="6.95" customHeight="1" x14ac:dyDescent="0.2">
      <c r="B77" s="33"/>
      <c r="L77" s="33"/>
    </row>
    <row r="78" spans="2:12" s="1" customFormat="1" ht="12" customHeight="1" x14ac:dyDescent="0.2">
      <c r="B78" s="33"/>
      <c r="C78" s="28" t="s">
        <v>16</v>
      </c>
      <c r="L78" s="33"/>
    </row>
    <row r="79" spans="2:12" s="1" customFormat="1" ht="26.25" customHeight="1" x14ac:dyDescent="0.2">
      <c r="B79" s="33"/>
      <c r="E79" s="315" t="str">
        <f>E7</f>
        <v>Novostavba Onkologické kliniky P4 - Přeložky, Přípojky, OS, Komunikace, chodníky a přístřešky, Sadové úpravy</v>
      </c>
      <c r="F79" s="316"/>
      <c r="G79" s="316"/>
      <c r="H79" s="316"/>
      <c r="L79" s="33"/>
    </row>
    <row r="80" spans="2:12" ht="12" customHeight="1" x14ac:dyDescent="0.2">
      <c r="B80" s="21"/>
      <c r="C80" s="28" t="s">
        <v>174</v>
      </c>
      <c r="L80" s="21"/>
    </row>
    <row r="81" spans="2:65" s="1" customFormat="1" ht="16.5" customHeight="1" x14ac:dyDescent="0.2">
      <c r="B81" s="33"/>
      <c r="E81" s="315" t="s">
        <v>890</v>
      </c>
      <c r="F81" s="314"/>
      <c r="G81" s="314"/>
      <c r="H81" s="314"/>
      <c r="L81" s="33"/>
    </row>
    <row r="82" spans="2:65" s="1" customFormat="1" ht="12" customHeight="1" x14ac:dyDescent="0.2">
      <c r="B82" s="33"/>
      <c r="C82" s="28" t="s">
        <v>176</v>
      </c>
      <c r="L82" s="33"/>
    </row>
    <row r="83" spans="2:65" s="1" customFormat="1" ht="16.5" customHeight="1" x14ac:dyDescent="0.2">
      <c r="B83" s="33"/>
      <c r="E83" s="307" t="str">
        <f>E11</f>
        <v>D.2.1 - Chodníky, zpevněné plochy, parkoviště I. etapa</v>
      </c>
      <c r="F83" s="314"/>
      <c r="G83" s="314"/>
      <c r="H83" s="314"/>
      <c r="L83" s="33"/>
    </row>
    <row r="84" spans="2:65" s="1" customFormat="1" ht="6.95" customHeight="1" x14ac:dyDescent="0.2">
      <c r="B84" s="33"/>
      <c r="L84" s="33"/>
    </row>
    <row r="85" spans="2:65" s="1" customFormat="1" ht="12" customHeight="1" x14ac:dyDescent="0.2">
      <c r="B85" s="33"/>
      <c r="C85" s="28" t="s">
        <v>22</v>
      </c>
      <c r="F85" s="26" t="str">
        <f>F14</f>
        <v>Olomouc</v>
      </c>
      <c r="I85" s="28" t="s">
        <v>24</v>
      </c>
      <c r="J85" s="50" t="str">
        <f>IF(J14="","",J14)</f>
        <v>16. 2. 2024</v>
      </c>
      <c r="L85" s="33"/>
    </row>
    <row r="86" spans="2:65" s="1" customFormat="1" ht="6.95" customHeight="1" x14ac:dyDescent="0.2">
      <c r="B86" s="33"/>
      <c r="L86" s="33"/>
    </row>
    <row r="87" spans="2:65" s="1" customFormat="1" ht="25.7" customHeight="1" x14ac:dyDescent="0.2">
      <c r="B87" s="33"/>
      <c r="C87" s="28" t="s">
        <v>26</v>
      </c>
      <c r="F87" s="26" t="str">
        <f>E17</f>
        <v>Fakultní nemocnice Olomouc</v>
      </c>
      <c r="I87" s="28" t="s">
        <v>32</v>
      </c>
      <c r="J87" s="31" t="str">
        <f>E23</f>
        <v>Adam Rujbr Architects</v>
      </c>
      <c r="L87" s="33"/>
    </row>
    <row r="88" spans="2:65" s="1" customFormat="1" ht="15.2" customHeight="1" x14ac:dyDescent="0.2">
      <c r="B88" s="33"/>
      <c r="C88" s="28" t="s">
        <v>30</v>
      </c>
      <c r="F88" s="26" t="str">
        <f>IF(E20="","",E20)</f>
        <v>Vyplň údaj</v>
      </c>
      <c r="I88" s="28" t="s">
        <v>35</v>
      </c>
      <c r="J88" s="31" t="str">
        <f>E26</f>
        <v xml:space="preserve"> </v>
      </c>
      <c r="L88" s="33"/>
    </row>
    <row r="89" spans="2:65" s="1" customFormat="1" ht="10.35" customHeight="1" x14ac:dyDescent="0.2">
      <c r="B89" s="33"/>
      <c r="L89" s="33"/>
    </row>
    <row r="90" spans="2:65" s="10" customFormat="1" ht="29.25" customHeight="1" x14ac:dyDescent="0.2">
      <c r="B90" s="112"/>
      <c r="C90" s="113" t="s">
        <v>192</v>
      </c>
      <c r="D90" s="114" t="s">
        <v>58</v>
      </c>
      <c r="E90" s="114" t="s">
        <v>54</v>
      </c>
      <c r="F90" s="114" t="s">
        <v>55</v>
      </c>
      <c r="G90" s="114" t="s">
        <v>193</v>
      </c>
      <c r="H90" s="114" t="s">
        <v>194</v>
      </c>
      <c r="I90" s="114" t="s">
        <v>195</v>
      </c>
      <c r="J90" s="114" t="s">
        <v>180</v>
      </c>
      <c r="K90" s="115" t="s">
        <v>196</v>
      </c>
      <c r="L90" s="112"/>
      <c r="M90" s="57" t="s">
        <v>21</v>
      </c>
      <c r="N90" s="58" t="s">
        <v>43</v>
      </c>
      <c r="O90" s="58" t="s">
        <v>197</v>
      </c>
      <c r="P90" s="58" t="s">
        <v>198</v>
      </c>
      <c r="Q90" s="58" t="s">
        <v>199</v>
      </c>
      <c r="R90" s="58" t="s">
        <v>200</v>
      </c>
      <c r="S90" s="58" t="s">
        <v>201</v>
      </c>
      <c r="T90" s="59" t="s">
        <v>202</v>
      </c>
    </row>
    <row r="91" spans="2:65" s="1" customFormat="1" ht="22.9" customHeight="1" x14ac:dyDescent="0.25">
      <c r="B91" s="33"/>
      <c r="C91" s="62" t="s">
        <v>203</v>
      </c>
      <c r="J91" s="116">
        <f>BK91</f>
        <v>7046458.4399999985</v>
      </c>
      <c r="L91" s="33"/>
      <c r="M91" s="60"/>
      <c r="N91" s="51"/>
      <c r="O91" s="51"/>
      <c r="P91" s="117">
        <f>P92+P102+P136+P139+P168+P171</f>
        <v>0</v>
      </c>
      <c r="Q91" s="51"/>
      <c r="R91" s="117">
        <f>R92+R102+R136+R139+R168+R171</f>
        <v>5256.0259772000009</v>
      </c>
      <c r="S91" s="51"/>
      <c r="T91" s="118">
        <f>T92+T102+T136+T139+T168+T171</f>
        <v>8.58</v>
      </c>
      <c r="AT91" s="18" t="s">
        <v>72</v>
      </c>
      <c r="AU91" s="18" t="s">
        <v>181</v>
      </c>
      <c r="BK91" s="119">
        <f>BK92+BK102+BK136+BK139+BK168+BK171</f>
        <v>7046458.4399999985</v>
      </c>
    </row>
    <row r="92" spans="2:65" s="11" customFormat="1" ht="25.9" customHeight="1" x14ac:dyDescent="0.2">
      <c r="B92" s="120"/>
      <c r="D92" s="121" t="s">
        <v>72</v>
      </c>
      <c r="E92" s="122" t="s">
        <v>80</v>
      </c>
      <c r="F92" s="122" t="s">
        <v>898</v>
      </c>
      <c r="I92" s="123"/>
      <c r="J92" s="124">
        <f>BK92</f>
        <v>167122.94</v>
      </c>
      <c r="L92" s="120"/>
      <c r="M92" s="125"/>
      <c r="P92" s="126">
        <f>SUM(P93:P101)</f>
        <v>0</v>
      </c>
      <c r="R92" s="126">
        <f>SUM(R93:R101)</f>
        <v>0</v>
      </c>
      <c r="T92" s="127">
        <f>SUM(T93:T101)</f>
        <v>8.58</v>
      </c>
      <c r="AR92" s="121" t="s">
        <v>80</v>
      </c>
      <c r="AT92" s="128" t="s">
        <v>72</v>
      </c>
      <c r="AU92" s="128" t="s">
        <v>73</v>
      </c>
      <c r="AY92" s="121" t="s">
        <v>206</v>
      </c>
      <c r="BK92" s="129">
        <f>SUM(BK93:BK101)</f>
        <v>167122.94</v>
      </c>
    </row>
    <row r="93" spans="2:65" s="1" customFormat="1" ht="16.5" customHeight="1" x14ac:dyDescent="0.2">
      <c r="B93" s="33"/>
      <c r="C93" s="132" t="s">
        <v>80</v>
      </c>
      <c r="D93" s="132" t="s">
        <v>208</v>
      </c>
      <c r="E93" s="133" t="s">
        <v>899</v>
      </c>
      <c r="F93" s="134" t="s">
        <v>900</v>
      </c>
      <c r="G93" s="135" t="s">
        <v>247</v>
      </c>
      <c r="H93" s="136">
        <v>39</v>
      </c>
      <c r="I93" s="137">
        <v>103.4</v>
      </c>
      <c r="J93" s="138">
        <f>ROUND(I93*H93,2)</f>
        <v>4032.6</v>
      </c>
      <c r="K93" s="134" t="s">
        <v>901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0.22</v>
      </c>
      <c r="T93" s="142">
        <f>S93*H93</f>
        <v>8.58</v>
      </c>
      <c r="AR93" s="143" t="s">
        <v>213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4032.6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4032.6</v>
      </c>
      <c r="BL93" s="18" t="s">
        <v>213</v>
      </c>
      <c r="BM93" s="143" t="s">
        <v>82</v>
      </c>
    </row>
    <row r="94" spans="2:65" s="1" customFormat="1" ht="16.5" customHeight="1" x14ac:dyDescent="0.2">
      <c r="B94" s="33"/>
      <c r="C94" s="132" t="s">
        <v>82</v>
      </c>
      <c r="D94" s="132" t="s">
        <v>208</v>
      </c>
      <c r="E94" s="133" t="s">
        <v>902</v>
      </c>
      <c r="F94" s="134" t="s">
        <v>903</v>
      </c>
      <c r="G94" s="135" t="s">
        <v>247</v>
      </c>
      <c r="H94" s="136">
        <v>2919</v>
      </c>
      <c r="I94" s="137">
        <v>8.3000000000000007</v>
      </c>
      <c r="J94" s="138">
        <f>ROUND(I94*H94,2)</f>
        <v>24227.7</v>
      </c>
      <c r="K94" s="134" t="s">
        <v>901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213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24227.7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24227.7</v>
      </c>
      <c r="BL94" s="18" t="s">
        <v>213</v>
      </c>
      <c r="BM94" s="143" t="s">
        <v>213</v>
      </c>
    </row>
    <row r="95" spans="2:65" s="1" customFormat="1" ht="19.5" x14ac:dyDescent="0.2">
      <c r="B95" s="33"/>
      <c r="D95" s="149" t="s">
        <v>217</v>
      </c>
      <c r="F95" s="150" t="s">
        <v>904</v>
      </c>
      <c r="I95" s="147"/>
      <c r="L95" s="33"/>
      <c r="M95" s="148"/>
      <c r="T95" s="54"/>
      <c r="AT95" s="18" t="s">
        <v>217</v>
      </c>
      <c r="AU95" s="18" t="s">
        <v>80</v>
      </c>
    </row>
    <row r="96" spans="2:65" s="1" customFormat="1" ht="16.5" customHeight="1" x14ac:dyDescent="0.2">
      <c r="B96" s="33"/>
      <c r="C96" s="132" t="s">
        <v>244</v>
      </c>
      <c r="D96" s="132" t="s">
        <v>208</v>
      </c>
      <c r="E96" s="133" t="s">
        <v>905</v>
      </c>
      <c r="F96" s="134" t="s">
        <v>906</v>
      </c>
      <c r="G96" s="135" t="s">
        <v>247</v>
      </c>
      <c r="H96" s="136">
        <v>5350.8</v>
      </c>
      <c r="I96" s="137">
        <v>15.8</v>
      </c>
      <c r="J96" s="138">
        <f>ROUND(I96*H96,2)</f>
        <v>84542.64</v>
      </c>
      <c r="K96" s="134" t="s">
        <v>901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213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84542.64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84542.64</v>
      </c>
      <c r="BL96" s="18" t="s">
        <v>213</v>
      </c>
      <c r="BM96" s="143" t="s">
        <v>268</v>
      </c>
    </row>
    <row r="97" spans="2:65" s="1" customFormat="1" ht="19.5" x14ac:dyDescent="0.2">
      <c r="B97" s="33"/>
      <c r="D97" s="149" t="s">
        <v>217</v>
      </c>
      <c r="F97" s="150" t="s">
        <v>904</v>
      </c>
      <c r="I97" s="147"/>
      <c r="L97" s="33"/>
      <c r="M97" s="148"/>
      <c r="T97" s="54"/>
      <c r="AT97" s="18" t="s">
        <v>217</v>
      </c>
      <c r="AU97" s="18" t="s">
        <v>80</v>
      </c>
    </row>
    <row r="98" spans="2:65" s="1" customFormat="1" ht="16.5" customHeight="1" x14ac:dyDescent="0.2">
      <c r="B98" s="33"/>
      <c r="C98" s="132" t="s">
        <v>213</v>
      </c>
      <c r="D98" s="132" t="s">
        <v>208</v>
      </c>
      <c r="E98" s="133" t="s">
        <v>907</v>
      </c>
      <c r="F98" s="134" t="s">
        <v>908</v>
      </c>
      <c r="G98" s="135" t="s">
        <v>247</v>
      </c>
      <c r="H98" s="136">
        <v>1358</v>
      </c>
      <c r="I98" s="137">
        <v>40</v>
      </c>
      <c r="J98" s="138">
        <f>ROUND(I98*H98,2)</f>
        <v>54320</v>
      </c>
      <c r="K98" s="134" t="s">
        <v>901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54320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54320</v>
      </c>
      <c r="BL98" s="18" t="s">
        <v>213</v>
      </c>
      <c r="BM98" s="143" t="s">
        <v>289</v>
      </c>
    </row>
    <row r="99" spans="2:65" s="1" customFormat="1" ht="19.5" x14ac:dyDescent="0.2">
      <c r="B99" s="33"/>
      <c r="D99" s="149" t="s">
        <v>217</v>
      </c>
      <c r="F99" s="150" t="s">
        <v>909</v>
      </c>
      <c r="I99" s="147"/>
      <c r="L99" s="33"/>
      <c r="M99" s="148"/>
      <c r="T99" s="54"/>
      <c r="AT99" s="18" t="s">
        <v>217</v>
      </c>
      <c r="AU99" s="18" t="s">
        <v>80</v>
      </c>
    </row>
    <row r="100" spans="2:65" s="13" customFormat="1" x14ac:dyDescent="0.2">
      <c r="B100" s="157"/>
      <c r="D100" s="149" t="s">
        <v>219</v>
      </c>
      <c r="E100" s="158" t="s">
        <v>21</v>
      </c>
      <c r="F100" s="159" t="s">
        <v>910</v>
      </c>
      <c r="H100" s="160">
        <v>1358</v>
      </c>
      <c r="I100" s="161"/>
      <c r="L100" s="157"/>
      <c r="M100" s="162"/>
      <c r="T100" s="163"/>
      <c r="AT100" s="158" t="s">
        <v>219</v>
      </c>
      <c r="AU100" s="158" t="s">
        <v>80</v>
      </c>
      <c r="AV100" s="13" t="s">
        <v>82</v>
      </c>
      <c r="AW100" s="13" t="s">
        <v>34</v>
      </c>
      <c r="AX100" s="13" t="s">
        <v>73</v>
      </c>
      <c r="AY100" s="158" t="s">
        <v>206</v>
      </c>
    </row>
    <row r="101" spans="2:65" s="14" customFormat="1" x14ac:dyDescent="0.2">
      <c r="B101" s="164"/>
      <c r="D101" s="149" t="s">
        <v>219</v>
      </c>
      <c r="E101" s="165" t="s">
        <v>21</v>
      </c>
      <c r="F101" s="166" t="s">
        <v>236</v>
      </c>
      <c r="H101" s="167">
        <v>1358</v>
      </c>
      <c r="I101" s="168"/>
      <c r="L101" s="164"/>
      <c r="M101" s="169"/>
      <c r="T101" s="170"/>
      <c r="AT101" s="165" t="s">
        <v>219</v>
      </c>
      <c r="AU101" s="165" t="s">
        <v>80</v>
      </c>
      <c r="AV101" s="14" t="s">
        <v>213</v>
      </c>
      <c r="AW101" s="14" t="s">
        <v>34</v>
      </c>
      <c r="AX101" s="14" t="s">
        <v>80</v>
      </c>
      <c r="AY101" s="165" t="s">
        <v>206</v>
      </c>
    </row>
    <row r="102" spans="2:65" s="11" customFormat="1" ht="25.9" customHeight="1" x14ac:dyDescent="0.2">
      <c r="B102" s="120"/>
      <c r="D102" s="121" t="s">
        <v>72</v>
      </c>
      <c r="E102" s="122" t="s">
        <v>257</v>
      </c>
      <c r="F102" s="122" t="s">
        <v>911</v>
      </c>
      <c r="I102" s="123"/>
      <c r="J102" s="124">
        <f>BK102</f>
        <v>5673961.2699999986</v>
      </c>
      <c r="L102" s="120"/>
      <c r="M102" s="125"/>
      <c r="P102" s="126">
        <f>SUM(P103:P135)</f>
        <v>0</v>
      </c>
      <c r="R102" s="126">
        <f>SUM(R103:R135)</f>
        <v>4900.9268332000001</v>
      </c>
      <c r="T102" s="127">
        <f>SUM(T103:T135)</f>
        <v>0</v>
      </c>
      <c r="AR102" s="121" t="s">
        <v>80</v>
      </c>
      <c r="AT102" s="128" t="s">
        <v>72</v>
      </c>
      <c r="AU102" s="128" t="s">
        <v>73</v>
      </c>
      <c r="AY102" s="121" t="s">
        <v>206</v>
      </c>
      <c r="BK102" s="129">
        <f>SUM(BK103:BK135)</f>
        <v>5673961.2699999986</v>
      </c>
    </row>
    <row r="103" spans="2:65" s="1" customFormat="1" ht="16.5" customHeight="1" x14ac:dyDescent="0.2">
      <c r="B103" s="33"/>
      <c r="C103" s="132" t="s">
        <v>257</v>
      </c>
      <c r="D103" s="132" t="s">
        <v>208</v>
      </c>
      <c r="E103" s="133" t="s">
        <v>912</v>
      </c>
      <c r="F103" s="134" t="s">
        <v>913</v>
      </c>
      <c r="G103" s="135" t="s">
        <v>247</v>
      </c>
      <c r="H103" s="136">
        <v>2715.6</v>
      </c>
      <c r="I103" s="137">
        <v>157.19999999999999</v>
      </c>
      <c r="J103" s="138">
        <f>ROUND(I103*H103,2)</f>
        <v>426892.32</v>
      </c>
      <c r="K103" s="134" t="s">
        <v>901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0.32250000000000001</v>
      </c>
      <c r="R103" s="141">
        <f>Q103*H103</f>
        <v>875.78099999999995</v>
      </c>
      <c r="S103" s="141">
        <v>0</v>
      </c>
      <c r="T103" s="142">
        <f>S103*H103</f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426892.32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426892.32</v>
      </c>
      <c r="BL103" s="18" t="s">
        <v>213</v>
      </c>
      <c r="BM103" s="143" t="s">
        <v>304</v>
      </c>
    </row>
    <row r="104" spans="2:65" s="1" customFormat="1" ht="19.5" x14ac:dyDescent="0.2">
      <c r="B104" s="33"/>
      <c r="D104" s="149" t="s">
        <v>217</v>
      </c>
      <c r="F104" s="150" t="s">
        <v>914</v>
      </c>
      <c r="I104" s="147"/>
      <c r="L104" s="33"/>
      <c r="M104" s="148"/>
      <c r="T104" s="54"/>
      <c r="AT104" s="18" t="s">
        <v>217</v>
      </c>
      <c r="AU104" s="18" t="s">
        <v>80</v>
      </c>
    </row>
    <row r="105" spans="2:65" s="1" customFormat="1" ht="21.75" customHeight="1" x14ac:dyDescent="0.2">
      <c r="B105" s="33"/>
      <c r="C105" s="132" t="s">
        <v>268</v>
      </c>
      <c r="D105" s="132" t="s">
        <v>208</v>
      </c>
      <c r="E105" s="133" t="s">
        <v>915</v>
      </c>
      <c r="F105" s="134" t="s">
        <v>916</v>
      </c>
      <c r="G105" s="135" t="s">
        <v>247</v>
      </c>
      <c r="H105" s="136">
        <v>1464.2</v>
      </c>
      <c r="I105" s="137">
        <v>168.5</v>
      </c>
      <c r="J105" s="138">
        <f>ROUND(I105*H105,2)</f>
        <v>246717.7</v>
      </c>
      <c r="K105" s="134" t="s">
        <v>901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0.378</v>
      </c>
      <c r="R105" s="141">
        <f>Q105*H105</f>
        <v>553.46760000000006</v>
      </c>
      <c r="S105" s="141">
        <v>0</v>
      </c>
      <c r="T105" s="142">
        <f>S105*H105</f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>IF(N105="základní",J105,0)</f>
        <v>246717.7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246717.7</v>
      </c>
      <c r="BL105" s="18" t="s">
        <v>213</v>
      </c>
      <c r="BM105" s="143" t="s">
        <v>8</v>
      </c>
    </row>
    <row r="106" spans="2:65" s="1" customFormat="1" ht="21.75" customHeight="1" x14ac:dyDescent="0.2">
      <c r="B106" s="33"/>
      <c r="C106" s="132" t="s">
        <v>275</v>
      </c>
      <c r="D106" s="132" t="s">
        <v>208</v>
      </c>
      <c r="E106" s="133" t="s">
        <v>917</v>
      </c>
      <c r="F106" s="134" t="s">
        <v>918</v>
      </c>
      <c r="G106" s="135" t="s">
        <v>247</v>
      </c>
      <c r="H106" s="136">
        <v>2528</v>
      </c>
      <c r="I106" s="137">
        <v>202.2</v>
      </c>
      <c r="J106" s="138">
        <f>ROUND(I106*H106,2)</f>
        <v>511161.59999999998</v>
      </c>
      <c r="K106" s="134" t="s">
        <v>901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0.4536</v>
      </c>
      <c r="R106" s="141">
        <f>Q106*H106</f>
        <v>1146.7008000000001</v>
      </c>
      <c r="S106" s="141">
        <v>0</v>
      </c>
      <c r="T106" s="142">
        <f>S106*H106</f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511161.59999999998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511161.59999999998</v>
      </c>
      <c r="BL106" s="18" t="s">
        <v>213</v>
      </c>
      <c r="BM106" s="143" t="s">
        <v>332</v>
      </c>
    </row>
    <row r="107" spans="2:65" s="1" customFormat="1" ht="21.75" customHeight="1" x14ac:dyDescent="0.2">
      <c r="B107" s="33"/>
      <c r="C107" s="132" t="s">
        <v>289</v>
      </c>
      <c r="D107" s="132" t="s">
        <v>208</v>
      </c>
      <c r="E107" s="133" t="s">
        <v>919</v>
      </c>
      <c r="F107" s="134" t="s">
        <v>920</v>
      </c>
      <c r="G107" s="135" t="s">
        <v>247</v>
      </c>
      <c r="H107" s="136">
        <v>65</v>
      </c>
      <c r="I107" s="137">
        <v>206.7</v>
      </c>
      <c r="J107" s="138">
        <f>ROUND(I107*H107,2)</f>
        <v>13435.5</v>
      </c>
      <c r="K107" s="134" t="s">
        <v>901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0.4536</v>
      </c>
      <c r="R107" s="141">
        <f>Q107*H107</f>
        <v>29.484000000000002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13435.5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13435.5</v>
      </c>
      <c r="BL107" s="18" t="s">
        <v>213</v>
      </c>
      <c r="BM107" s="143" t="s">
        <v>350</v>
      </c>
    </row>
    <row r="108" spans="2:65" s="1" customFormat="1" ht="21.75" customHeight="1" x14ac:dyDescent="0.2">
      <c r="B108" s="33"/>
      <c r="C108" s="132" t="s">
        <v>295</v>
      </c>
      <c r="D108" s="132" t="s">
        <v>208</v>
      </c>
      <c r="E108" s="133" t="s">
        <v>921</v>
      </c>
      <c r="F108" s="134" t="s">
        <v>922</v>
      </c>
      <c r="G108" s="135" t="s">
        <v>247</v>
      </c>
      <c r="H108" s="136">
        <v>1132</v>
      </c>
      <c r="I108" s="137">
        <v>185</v>
      </c>
      <c r="J108" s="138">
        <f>ROUND(I108*H108,2)</f>
        <v>209420</v>
      </c>
      <c r="K108" s="134" t="s">
        <v>901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0.441</v>
      </c>
      <c r="R108" s="141">
        <f>Q108*H108</f>
        <v>499.21199999999999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209420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209420</v>
      </c>
      <c r="BL108" s="18" t="s">
        <v>213</v>
      </c>
      <c r="BM108" s="143" t="s">
        <v>365</v>
      </c>
    </row>
    <row r="109" spans="2:65" s="1" customFormat="1" ht="21.75" customHeight="1" x14ac:dyDescent="0.2">
      <c r="B109" s="33"/>
      <c r="C109" s="132" t="s">
        <v>304</v>
      </c>
      <c r="D109" s="132" t="s">
        <v>208</v>
      </c>
      <c r="E109" s="133" t="s">
        <v>923</v>
      </c>
      <c r="F109" s="134" t="s">
        <v>924</v>
      </c>
      <c r="G109" s="135" t="s">
        <v>247</v>
      </c>
      <c r="H109" s="136">
        <v>1224</v>
      </c>
      <c r="I109" s="137">
        <v>373.5</v>
      </c>
      <c r="J109" s="138">
        <f>ROUND(I109*H109,2)</f>
        <v>457164</v>
      </c>
      <c r="K109" s="134" t="s">
        <v>901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0.13188</v>
      </c>
      <c r="R109" s="141">
        <f>Q109*H109</f>
        <v>161.42112</v>
      </c>
      <c r="S109" s="141">
        <v>0</v>
      </c>
      <c r="T109" s="142">
        <f>S109*H109</f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457164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457164</v>
      </c>
      <c r="BL109" s="18" t="s">
        <v>213</v>
      </c>
      <c r="BM109" s="143" t="s">
        <v>382</v>
      </c>
    </row>
    <row r="110" spans="2:65" s="1" customFormat="1" ht="19.5" x14ac:dyDescent="0.2">
      <c r="B110" s="33"/>
      <c r="D110" s="149" t="s">
        <v>217</v>
      </c>
      <c r="F110" s="150" t="s">
        <v>925</v>
      </c>
      <c r="I110" s="147"/>
      <c r="L110" s="33"/>
      <c r="M110" s="148"/>
      <c r="T110" s="54"/>
      <c r="AT110" s="18" t="s">
        <v>217</v>
      </c>
      <c r="AU110" s="18" t="s">
        <v>80</v>
      </c>
    </row>
    <row r="111" spans="2:65" s="1" customFormat="1" ht="16.5" customHeight="1" x14ac:dyDescent="0.2">
      <c r="B111" s="33"/>
      <c r="C111" s="132" t="s">
        <v>313</v>
      </c>
      <c r="D111" s="132" t="s">
        <v>208</v>
      </c>
      <c r="E111" s="133" t="s">
        <v>926</v>
      </c>
      <c r="F111" s="134" t="s">
        <v>927</v>
      </c>
      <c r="G111" s="135" t="s">
        <v>247</v>
      </c>
      <c r="H111" s="136">
        <v>1224</v>
      </c>
      <c r="I111" s="137">
        <v>380</v>
      </c>
      <c r="J111" s="138">
        <f>ROUND(I111*H111,2)</f>
        <v>465120</v>
      </c>
      <c r="K111" s="134" t="s">
        <v>901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0.38313999999999998</v>
      </c>
      <c r="R111" s="141">
        <f>Q111*H111</f>
        <v>468.96335999999997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465120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465120</v>
      </c>
      <c r="BL111" s="18" t="s">
        <v>213</v>
      </c>
      <c r="BM111" s="143" t="s">
        <v>400</v>
      </c>
    </row>
    <row r="112" spans="2:65" s="1" customFormat="1" ht="19.5" x14ac:dyDescent="0.2">
      <c r="B112" s="33"/>
      <c r="D112" s="149" t="s">
        <v>217</v>
      </c>
      <c r="F112" s="150" t="s">
        <v>928</v>
      </c>
      <c r="I112" s="147"/>
      <c r="L112" s="33"/>
      <c r="M112" s="148"/>
      <c r="T112" s="54"/>
      <c r="AT112" s="18" t="s">
        <v>217</v>
      </c>
      <c r="AU112" s="18" t="s">
        <v>80</v>
      </c>
    </row>
    <row r="113" spans="2:65" s="1" customFormat="1" ht="16.5" customHeight="1" x14ac:dyDescent="0.2">
      <c r="B113" s="33"/>
      <c r="C113" s="132" t="s">
        <v>8</v>
      </c>
      <c r="D113" s="132" t="s">
        <v>208</v>
      </c>
      <c r="E113" s="133" t="s">
        <v>929</v>
      </c>
      <c r="F113" s="134" t="s">
        <v>930</v>
      </c>
      <c r="G113" s="135" t="s">
        <v>211</v>
      </c>
      <c r="H113" s="136">
        <v>160.25</v>
      </c>
      <c r="I113" s="137">
        <v>475.5</v>
      </c>
      <c r="J113" s="138">
        <f>ROUND(I113*H113,2)</f>
        <v>76198.880000000005</v>
      </c>
      <c r="K113" s="134" t="s">
        <v>901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76198.880000000005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76198.880000000005</v>
      </c>
      <c r="BL113" s="18" t="s">
        <v>213</v>
      </c>
      <c r="BM113" s="143" t="s">
        <v>415</v>
      </c>
    </row>
    <row r="114" spans="2:65" s="1" customFormat="1" ht="16.5" customHeight="1" x14ac:dyDescent="0.2">
      <c r="B114" s="33"/>
      <c r="C114" s="132" t="s">
        <v>324</v>
      </c>
      <c r="D114" s="132" t="s">
        <v>208</v>
      </c>
      <c r="E114" s="133" t="s">
        <v>931</v>
      </c>
      <c r="F114" s="134" t="s">
        <v>932</v>
      </c>
      <c r="G114" s="135" t="s">
        <v>247</v>
      </c>
      <c r="H114" s="136">
        <v>1224</v>
      </c>
      <c r="I114" s="137">
        <v>25.2</v>
      </c>
      <c r="J114" s="138">
        <f>ROUND(I114*H114,2)</f>
        <v>30844.799999999999</v>
      </c>
      <c r="K114" s="134" t="s">
        <v>901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6.5199999999999998E-3</v>
      </c>
      <c r="R114" s="141">
        <f>Q114*H114</f>
        <v>7.98048</v>
      </c>
      <c r="S114" s="141">
        <v>0</v>
      </c>
      <c r="T114" s="142">
        <f>S114*H114</f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30844.799999999999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30844.799999999999</v>
      </c>
      <c r="BL114" s="18" t="s">
        <v>213</v>
      </c>
      <c r="BM114" s="143" t="s">
        <v>429</v>
      </c>
    </row>
    <row r="115" spans="2:65" s="1" customFormat="1" ht="16.5" customHeight="1" x14ac:dyDescent="0.2">
      <c r="B115" s="33"/>
      <c r="C115" s="132" t="s">
        <v>332</v>
      </c>
      <c r="D115" s="132" t="s">
        <v>208</v>
      </c>
      <c r="E115" s="133" t="s">
        <v>933</v>
      </c>
      <c r="F115" s="134" t="s">
        <v>934</v>
      </c>
      <c r="G115" s="135" t="s">
        <v>247</v>
      </c>
      <c r="H115" s="136">
        <v>2448</v>
      </c>
      <c r="I115" s="137">
        <v>13.5</v>
      </c>
      <c r="J115" s="138">
        <f>ROUND(I115*H115,2)</f>
        <v>33048</v>
      </c>
      <c r="K115" s="134" t="s">
        <v>901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2.9999999999999997E-4</v>
      </c>
      <c r="R115" s="141">
        <f>Q115*H115</f>
        <v>0.73439999999999994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33048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33048</v>
      </c>
      <c r="BL115" s="18" t="s">
        <v>213</v>
      </c>
      <c r="BM115" s="143" t="s">
        <v>444</v>
      </c>
    </row>
    <row r="116" spans="2:65" s="1" customFormat="1" ht="19.5" x14ac:dyDescent="0.2">
      <c r="B116" s="33"/>
      <c r="D116" s="149" t="s">
        <v>217</v>
      </c>
      <c r="F116" s="150" t="s">
        <v>935</v>
      </c>
      <c r="I116" s="147"/>
      <c r="L116" s="33"/>
      <c r="M116" s="148"/>
      <c r="T116" s="54"/>
      <c r="AT116" s="18" t="s">
        <v>217</v>
      </c>
      <c r="AU116" s="18" t="s">
        <v>80</v>
      </c>
    </row>
    <row r="117" spans="2:65" s="1" customFormat="1" ht="24.2" customHeight="1" x14ac:dyDescent="0.2">
      <c r="B117" s="33"/>
      <c r="C117" s="132" t="s">
        <v>342</v>
      </c>
      <c r="D117" s="132" t="s">
        <v>208</v>
      </c>
      <c r="E117" s="133" t="s">
        <v>936</v>
      </c>
      <c r="F117" s="134" t="s">
        <v>937</v>
      </c>
      <c r="G117" s="135" t="s">
        <v>247</v>
      </c>
      <c r="H117" s="136">
        <v>1224</v>
      </c>
      <c r="I117" s="137">
        <v>297.5</v>
      </c>
      <c r="J117" s="138">
        <f>ROUND(I117*H117,2)</f>
        <v>364140</v>
      </c>
      <c r="K117" s="134" t="s">
        <v>901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0.10373</v>
      </c>
      <c r="R117" s="141">
        <f>Q117*H117</f>
        <v>126.96552</v>
      </c>
      <c r="S117" s="141">
        <v>0</v>
      </c>
      <c r="T117" s="142">
        <f>S117*H117</f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364140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364140</v>
      </c>
      <c r="BL117" s="18" t="s">
        <v>213</v>
      </c>
      <c r="BM117" s="143" t="s">
        <v>462</v>
      </c>
    </row>
    <row r="118" spans="2:65" s="1" customFormat="1" ht="24.2" customHeight="1" x14ac:dyDescent="0.2">
      <c r="B118" s="33"/>
      <c r="C118" s="132" t="s">
        <v>350</v>
      </c>
      <c r="D118" s="132" t="s">
        <v>208</v>
      </c>
      <c r="E118" s="133" t="s">
        <v>938</v>
      </c>
      <c r="F118" s="134" t="s">
        <v>939</v>
      </c>
      <c r="G118" s="135" t="s">
        <v>247</v>
      </c>
      <c r="H118" s="136">
        <v>1224</v>
      </c>
      <c r="I118" s="137">
        <v>327.7</v>
      </c>
      <c r="J118" s="138">
        <f>ROUND(I118*H118,2)</f>
        <v>401104.8</v>
      </c>
      <c r="K118" s="134" t="s">
        <v>901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0.15559000000000001</v>
      </c>
      <c r="R118" s="141">
        <f>Q118*H118</f>
        <v>190.44216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401104.8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401104.8</v>
      </c>
      <c r="BL118" s="18" t="s">
        <v>213</v>
      </c>
      <c r="BM118" s="143" t="s">
        <v>643</v>
      </c>
    </row>
    <row r="119" spans="2:65" s="1" customFormat="1" ht="16.5" customHeight="1" x14ac:dyDescent="0.2">
      <c r="B119" s="33"/>
      <c r="C119" s="132" t="s">
        <v>359</v>
      </c>
      <c r="D119" s="132" t="s">
        <v>208</v>
      </c>
      <c r="E119" s="133" t="s">
        <v>940</v>
      </c>
      <c r="F119" s="134" t="s">
        <v>941</v>
      </c>
      <c r="G119" s="135" t="s">
        <v>247</v>
      </c>
      <c r="H119" s="136">
        <v>39</v>
      </c>
      <c r="I119" s="137">
        <v>650</v>
      </c>
      <c r="J119" s="138">
        <f>ROUND(I119*H119,2)</f>
        <v>25350</v>
      </c>
      <c r="K119" s="134" t="s">
        <v>901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0.31387999999999999</v>
      </c>
      <c r="R119" s="141">
        <f>Q119*H119</f>
        <v>12.24132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25350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25350</v>
      </c>
      <c r="BL119" s="18" t="s">
        <v>213</v>
      </c>
      <c r="BM119" s="143" t="s">
        <v>663</v>
      </c>
    </row>
    <row r="120" spans="2:65" s="1" customFormat="1" ht="19.5" x14ac:dyDescent="0.2">
      <c r="B120" s="33"/>
      <c r="D120" s="149" t="s">
        <v>217</v>
      </c>
      <c r="F120" s="150" t="s">
        <v>942</v>
      </c>
      <c r="I120" s="147"/>
      <c r="L120" s="33"/>
      <c r="M120" s="148"/>
      <c r="T120" s="54"/>
      <c r="AT120" s="18" t="s">
        <v>217</v>
      </c>
      <c r="AU120" s="18" t="s">
        <v>80</v>
      </c>
    </row>
    <row r="121" spans="2:65" s="1" customFormat="1" ht="16.5" customHeight="1" x14ac:dyDescent="0.2">
      <c r="B121" s="33"/>
      <c r="C121" s="132" t="s">
        <v>365</v>
      </c>
      <c r="D121" s="132" t="s">
        <v>208</v>
      </c>
      <c r="E121" s="133" t="s">
        <v>943</v>
      </c>
      <c r="F121" s="134" t="s">
        <v>944</v>
      </c>
      <c r="G121" s="135" t="s">
        <v>247</v>
      </c>
      <c r="H121" s="136">
        <v>1011</v>
      </c>
      <c r="I121" s="137">
        <v>275</v>
      </c>
      <c r="J121" s="138">
        <f>ROUND(I121*H121,2)</f>
        <v>278025</v>
      </c>
      <c r="K121" s="134" t="s">
        <v>901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7.3899999999999993E-2</v>
      </c>
      <c r="R121" s="141">
        <f>Q121*H121</f>
        <v>74.712899999999991</v>
      </c>
      <c r="S121" s="141">
        <v>0</v>
      </c>
      <c r="T121" s="142">
        <f>S121*H121</f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278025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278025</v>
      </c>
      <c r="BL121" s="18" t="s">
        <v>213</v>
      </c>
      <c r="BM121" s="143" t="s">
        <v>681</v>
      </c>
    </row>
    <row r="122" spans="2:65" s="1" customFormat="1" ht="29.25" x14ac:dyDescent="0.2">
      <c r="B122" s="33"/>
      <c r="D122" s="149" t="s">
        <v>217</v>
      </c>
      <c r="F122" s="150" t="s">
        <v>945</v>
      </c>
      <c r="I122" s="147"/>
      <c r="L122" s="33"/>
      <c r="M122" s="148"/>
      <c r="T122" s="54"/>
      <c r="AT122" s="18" t="s">
        <v>217</v>
      </c>
      <c r="AU122" s="18" t="s">
        <v>80</v>
      </c>
    </row>
    <row r="123" spans="2:65" s="1" customFormat="1" ht="16.5" customHeight="1" x14ac:dyDescent="0.2">
      <c r="B123" s="33"/>
      <c r="C123" s="132" t="s">
        <v>372</v>
      </c>
      <c r="D123" s="132" t="s">
        <v>208</v>
      </c>
      <c r="E123" s="133" t="s">
        <v>946</v>
      </c>
      <c r="F123" s="134" t="s">
        <v>947</v>
      </c>
      <c r="G123" s="135" t="s">
        <v>247</v>
      </c>
      <c r="H123" s="136">
        <v>2593</v>
      </c>
      <c r="I123" s="137">
        <v>285</v>
      </c>
      <c r="J123" s="138">
        <f>ROUND(I123*H123,2)</f>
        <v>739005</v>
      </c>
      <c r="K123" s="134" t="s">
        <v>901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7.3899999999999993E-2</v>
      </c>
      <c r="R123" s="141">
        <f>Q123*H123</f>
        <v>191.62269999999998</v>
      </c>
      <c r="S123" s="141">
        <v>0</v>
      </c>
      <c r="T123" s="142">
        <f>S123*H123</f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739005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739005</v>
      </c>
      <c r="BL123" s="18" t="s">
        <v>213</v>
      </c>
      <c r="BM123" s="143" t="s">
        <v>693</v>
      </c>
    </row>
    <row r="124" spans="2:65" s="1" customFormat="1" ht="29.25" x14ac:dyDescent="0.2">
      <c r="B124" s="33"/>
      <c r="D124" s="149" t="s">
        <v>217</v>
      </c>
      <c r="F124" s="150" t="s">
        <v>945</v>
      </c>
      <c r="I124" s="147"/>
      <c r="L124" s="33"/>
      <c r="M124" s="148"/>
      <c r="T124" s="54"/>
      <c r="AT124" s="18" t="s">
        <v>217</v>
      </c>
      <c r="AU124" s="18" t="s">
        <v>80</v>
      </c>
    </row>
    <row r="125" spans="2:65" s="1" customFormat="1" ht="44.25" customHeight="1" x14ac:dyDescent="0.2">
      <c r="B125" s="33"/>
      <c r="C125" s="132" t="s">
        <v>382</v>
      </c>
      <c r="D125" s="132" t="s">
        <v>208</v>
      </c>
      <c r="E125" s="133" t="s">
        <v>948</v>
      </c>
      <c r="F125" s="134" t="s">
        <v>949</v>
      </c>
      <c r="G125" s="135" t="s">
        <v>375</v>
      </c>
      <c r="H125" s="136">
        <v>11.4</v>
      </c>
      <c r="I125" s="137">
        <v>2094.3000000000002</v>
      </c>
      <c r="J125" s="138">
        <f>ROUND(I125*H125,2)</f>
        <v>23875.02</v>
      </c>
      <c r="K125" s="134" t="s">
        <v>901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0.12404999999999999</v>
      </c>
      <c r="R125" s="141">
        <f>Q125*H125</f>
        <v>1.4141699999999999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23875.02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23875.02</v>
      </c>
      <c r="BL125" s="18" t="s">
        <v>213</v>
      </c>
      <c r="BM125" s="143" t="s">
        <v>706</v>
      </c>
    </row>
    <row r="126" spans="2:65" s="1" customFormat="1" ht="29.25" x14ac:dyDescent="0.2">
      <c r="B126" s="33"/>
      <c r="D126" s="149" t="s">
        <v>217</v>
      </c>
      <c r="F126" s="150" t="s">
        <v>950</v>
      </c>
      <c r="I126" s="147"/>
      <c r="L126" s="33"/>
      <c r="M126" s="148"/>
      <c r="T126" s="54"/>
      <c r="AT126" s="18" t="s">
        <v>217</v>
      </c>
      <c r="AU126" s="18" t="s">
        <v>80</v>
      </c>
    </row>
    <row r="127" spans="2:65" s="1" customFormat="1" ht="44.25" customHeight="1" x14ac:dyDescent="0.2">
      <c r="B127" s="33"/>
      <c r="C127" s="132" t="s">
        <v>7</v>
      </c>
      <c r="D127" s="132" t="s">
        <v>208</v>
      </c>
      <c r="E127" s="133" t="s">
        <v>951</v>
      </c>
      <c r="F127" s="134" t="s">
        <v>952</v>
      </c>
      <c r="G127" s="135" t="s">
        <v>375</v>
      </c>
      <c r="H127" s="136">
        <v>35</v>
      </c>
      <c r="I127" s="137">
        <v>6653.3</v>
      </c>
      <c r="J127" s="138">
        <f>ROUND(I127*H127,2)</f>
        <v>232865.5</v>
      </c>
      <c r="K127" s="134" t="s">
        <v>901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0.27853</v>
      </c>
      <c r="R127" s="141">
        <f>Q127*H127</f>
        <v>9.7485499999999998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232865.5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232865.5</v>
      </c>
      <c r="BL127" s="18" t="s">
        <v>213</v>
      </c>
      <c r="BM127" s="143" t="s">
        <v>720</v>
      </c>
    </row>
    <row r="128" spans="2:65" s="1" customFormat="1" ht="29.25" x14ac:dyDescent="0.2">
      <c r="B128" s="33"/>
      <c r="D128" s="149" t="s">
        <v>217</v>
      </c>
      <c r="F128" s="150" t="s">
        <v>950</v>
      </c>
      <c r="I128" s="147"/>
      <c r="L128" s="33"/>
      <c r="M128" s="148"/>
      <c r="T128" s="54"/>
      <c r="AT128" s="18" t="s">
        <v>217</v>
      </c>
      <c r="AU128" s="18" t="s">
        <v>80</v>
      </c>
    </row>
    <row r="129" spans="2:65" s="1" customFormat="1" ht="16.5" customHeight="1" x14ac:dyDescent="0.2">
      <c r="B129" s="33"/>
      <c r="C129" s="132" t="s">
        <v>400</v>
      </c>
      <c r="D129" s="132" t="s">
        <v>208</v>
      </c>
      <c r="E129" s="133" t="s">
        <v>953</v>
      </c>
      <c r="F129" s="134" t="s">
        <v>954</v>
      </c>
      <c r="G129" s="135" t="s">
        <v>247</v>
      </c>
      <c r="H129" s="136">
        <v>19.190000000000001</v>
      </c>
      <c r="I129" s="137">
        <v>634</v>
      </c>
      <c r="J129" s="138">
        <f t="shared" ref="J129:J135" si="0">ROUND(I129*H129,2)</f>
        <v>12166.46</v>
      </c>
      <c r="K129" s="134" t="s">
        <v>901</v>
      </c>
      <c r="L129" s="33"/>
      <c r="M129" s="139" t="s">
        <v>21</v>
      </c>
      <c r="N129" s="140" t="s">
        <v>44</v>
      </c>
      <c r="P129" s="141">
        <f t="shared" ref="P129:P135" si="1">O129*H129</f>
        <v>0</v>
      </c>
      <c r="Q129" s="141">
        <v>0.2</v>
      </c>
      <c r="R129" s="141">
        <f t="shared" ref="R129:R135" si="2">Q129*H129</f>
        <v>3.8380000000000005</v>
      </c>
      <c r="S129" s="141">
        <v>0</v>
      </c>
      <c r="T129" s="142">
        <f t="shared" ref="T129:T135" si="3">S129*H129</f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ref="BE129:BE135" si="4">IF(N129="základní",J129,0)</f>
        <v>12166.46</v>
      </c>
      <c r="BF129" s="144">
        <f t="shared" ref="BF129:BF135" si="5">IF(N129="snížená",J129,0)</f>
        <v>0</v>
      </c>
      <c r="BG129" s="144">
        <f t="shared" ref="BG129:BG135" si="6">IF(N129="zákl. přenesená",J129,0)</f>
        <v>0</v>
      </c>
      <c r="BH129" s="144">
        <f t="shared" ref="BH129:BH135" si="7">IF(N129="sníž. přenesená",J129,0)</f>
        <v>0</v>
      </c>
      <c r="BI129" s="144">
        <f t="shared" ref="BI129:BI135" si="8">IF(N129="nulová",J129,0)</f>
        <v>0</v>
      </c>
      <c r="BJ129" s="18" t="s">
        <v>80</v>
      </c>
      <c r="BK129" s="144">
        <f t="shared" ref="BK129:BK135" si="9">ROUND(I129*H129,2)</f>
        <v>12166.46</v>
      </c>
      <c r="BL129" s="18" t="s">
        <v>213</v>
      </c>
      <c r="BM129" s="143" t="s">
        <v>730</v>
      </c>
    </row>
    <row r="130" spans="2:65" s="1" customFormat="1" ht="16.5" customHeight="1" x14ac:dyDescent="0.2">
      <c r="B130" s="33"/>
      <c r="C130" s="132" t="s">
        <v>409</v>
      </c>
      <c r="D130" s="132" t="s">
        <v>208</v>
      </c>
      <c r="E130" s="133" t="s">
        <v>955</v>
      </c>
      <c r="F130" s="134" t="s">
        <v>956</v>
      </c>
      <c r="G130" s="135" t="s">
        <v>247</v>
      </c>
      <c r="H130" s="136">
        <v>1032.1500000000001</v>
      </c>
      <c r="I130" s="137">
        <v>215.1</v>
      </c>
      <c r="J130" s="138">
        <f t="shared" si="0"/>
        <v>222015.47</v>
      </c>
      <c r="K130" s="134" t="s">
        <v>901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0.129</v>
      </c>
      <c r="R130" s="141">
        <f t="shared" si="2"/>
        <v>133.14735000000002</v>
      </c>
      <c r="S130" s="141">
        <v>0</v>
      </c>
      <c r="T130" s="142">
        <f t="shared" si="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4"/>
        <v>222015.47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222015.47</v>
      </c>
      <c r="BL130" s="18" t="s">
        <v>213</v>
      </c>
      <c r="BM130" s="143" t="s">
        <v>741</v>
      </c>
    </row>
    <row r="131" spans="2:65" s="1" customFormat="1" ht="24.2" customHeight="1" x14ac:dyDescent="0.2">
      <c r="B131" s="33"/>
      <c r="C131" s="132" t="s">
        <v>415</v>
      </c>
      <c r="D131" s="132" t="s">
        <v>208</v>
      </c>
      <c r="E131" s="133" t="s">
        <v>957</v>
      </c>
      <c r="F131" s="134" t="s">
        <v>958</v>
      </c>
      <c r="G131" s="135" t="s">
        <v>247</v>
      </c>
      <c r="H131" s="136">
        <v>29.4</v>
      </c>
      <c r="I131" s="137">
        <v>395.6</v>
      </c>
      <c r="J131" s="138">
        <f t="shared" si="0"/>
        <v>11630.64</v>
      </c>
      <c r="K131" s="134" t="s">
        <v>901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0.13150000000000001</v>
      </c>
      <c r="R131" s="141">
        <f t="shared" si="2"/>
        <v>3.8660999999999999</v>
      </c>
      <c r="S131" s="141">
        <v>0</v>
      </c>
      <c r="T131" s="142">
        <f t="shared" si="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4"/>
        <v>11630.64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11630.64</v>
      </c>
      <c r="BL131" s="18" t="s">
        <v>213</v>
      </c>
      <c r="BM131" s="143" t="s">
        <v>760</v>
      </c>
    </row>
    <row r="132" spans="2:65" s="1" customFormat="1" ht="24.2" customHeight="1" x14ac:dyDescent="0.2">
      <c r="B132" s="33"/>
      <c r="C132" s="132" t="s">
        <v>422</v>
      </c>
      <c r="D132" s="132" t="s">
        <v>208</v>
      </c>
      <c r="E132" s="133" t="s">
        <v>959</v>
      </c>
      <c r="F132" s="134" t="s">
        <v>960</v>
      </c>
      <c r="G132" s="135" t="s">
        <v>247</v>
      </c>
      <c r="H132" s="136">
        <v>1.68</v>
      </c>
      <c r="I132" s="137">
        <v>434</v>
      </c>
      <c r="J132" s="138">
        <f t="shared" si="0"/>
        <v>729.12</v>
      </c>
      <c r="K132" s="134" t="s">
        <v>901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0.17824000000000001</v>
      </c>
      <c r="R132" s="141">
        <f t="shared" si="2"/>
        <v>0.29944320000000002</v>
      </c>
      <c r="S132" s="141">
        <v>0</v>
      </c>
      <c r="T132" s="142">
        <f t="shared" si="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4"/>
        <v>729.12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729.12</v>
      </c>
      <c r="BL132" s="18" t="s">
        <v>213</v>
      </c>
      <c r="BM132" s="143" t="s">
        <v>773</v>
      </c>
    </row>
    <row r="133" spans="2:65" s="1" customFormat="1" ht="16.5" customHeight="1" x14ac:dyDescent="0.2">
      <c r="B133" s="33"/>
      <c r="C133" s="132" t="s">
        <v>429</v>
      </c>
      <c r="D133" s="132" t="s">
        <v>208</v>
      </c>
      <c r="E133" s="133" t="s">
        <v>961</v>
      </c>
      <c r="F133" s="134" t="s">
        <v>962</v>
      </c>
      <c r="G133" s="135" t="s">
        <v>247</v>
      </c>
      <c r="H133" s="136">
        <v>75.599999999999994</v>
      </c>
      <c r="I133" s="137">
        <v>242</v>
      </c>
      <c r="J133" s="138">
        <f t="shared" si="0"/>
        <v>18295.2</v>
      </c>
      <c r="K133" s="134" t="s">
        <v>901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0.17244999999999999</v>
      </c>
      <c r="R133" s="141">
        <f t="shared" si="2"/>
        <v>13.037219999999998</v>
      </c>
      <c r="S133" s="141">
        <v>0</v>
      </c>
      <c r="T133" s="142">
        <f t="shared" si="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4"/>
        <v>18295.2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18295.2</v>
      </c>
      <c r="BL133" s="18" t="s">
        <v>213</v>
      </c>
      <c r="BM133" s="143" t="s">
        <v>787</v>
      </c>
    </row>
    <row r="134" spans="2:65" s="1" customFormat="1" ht="16.5" customHeight="1" x14ac:dyDescent="0.2">
      <c r="B134" s="33"/>
      <c r="C134" s="132" t="s">
        <v>436</v>
      </c>
      <c r="D134" s="132" t="s">
        <v>208</v>
      </c>
      <c r="E134" s="133" t="s">
        <v>963</v>
      </c>
      <c r="F134" s="134" t="s">
        <v>964</v>
      </c>
      <c r="G134" s="135" t="s">
        <v>247</v>
      </c>
      <c r="H134" s="136">
        <v>62.265000000000001</v>
      </c>
      <c r="I134" s="137">
        <v>292</v>
      </c>
      <c r="J134" s="138">
        <f t="shared" si="0"/>
        <v>18181.38</v>
      </c>
      <c r="K134" s="134" t="s">
        <v>901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0.17599999999999999</v>
      </c>
      <c r="R134" s="141">
        <f t="shared" si="2"/>
        <v>10.958639999999999</v>
      </c>
      <c r="S134" s="141">
        <v>0</v>
      </c>
      <c r="T134" s="142">
        <f t="shared" si="3"/>
        <v>0</v>
      </c>
      <c r="AR134" s="143" t="s">
        <v>213</v>
      </c>
      <c r="AT134" s="143" t="s">
        <v>208</v>
      </c>
      <c r="AU134" s="143" t="s">
        <v>80</v>
      </c>
      <c r="AY134" s="18" t="s">
        <v>206</v>
      </c>
      <c r="BE134" s="144">
        <f t="shared" si="4"/>
        <v>18181.38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18181.38</v>
      </c>
      <c r="BL134" s="18" t="s">
        <v>213</v>
      </c>
      <c r="BM134" s="143" t="s">
        <v>799</v>
      </c>
    </row>
    <row r="135" spans="2:65" s="1" customFormat="1" ht="16.5" customHeight="1" x14ac:dyDescent="0.2">
      <c r="B135" s="33"/>
      <c r="C135" s="132" t="s">
        <v>444</v>
      </c>
      <c r="D135" s="132" t="s">
        <v>208</v>
      </c>
      <c r="E135" s="133" t="s">
        <v>965</v>
      </c>
      <c r="F135" s="134" t="s">
        <v>966</v>
      </c>
      <c r="G135" s="135" t="s">
        <v>247</v>
      </c>
      <c r="H135" s="136">
        <v>2654.4</v>
      </c>
      <c r="I135" s="137">
        <v>322.7</v>
      </c>
      <c r="J135" s="138">
        <f t="shared" si="0"/>
        <v>856574.88</v>
      </c>
      <c r="K135" s="134" t="s">
        <v>967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0.14499999999999999</v>
      </c>
      <c r="R135" s="141">
        <f t="shared" si="2"/>
        <v>384.88799999999998</v>
      </c>
      <c r="S135" s="141">
        <v>0</v>
      </c>
      <c r="T135" s="142">
        <f t="shared" si="3"/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 t="shared" si="4"/>
        <v>856574.88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856574.88</v>
      </c>
      <c r="BL135" s="18" t="s">
        <v>213</v>
      </c>
      <c r="BM135" s="143" t="s">
        <v>811</v>
      </c>
    </row>
    <row r="136" spans="2:65" s="11" customFormat="1" ht="25.9" customHeight="1" x14ac:dyDescent="0.2">
      <c r="B136" s="120"/>
      <c r="D136" s="121" t="s">
        <v>72</v>
      </c>
      <c r="E136" s="122" t="s">
        <v>289</v>
      </c>
      <c r="F136" s="122" t="s">
        <v>968</v>
      </c>
      <c r="I136" s="123"/>
      <c r="J136" s="124">
        <f>BK136</f>
        <v>39705</v>
      </c>
      <c r="L136" s="120"/>
      <c r="M136" s="125"/>
      <c r="P136" s="126">
        <f>SUM(P137:P138)</f>
        <v>0</v>
      </c>
      <c r="R136" s="126">
        <f>SUM(R137:R138)</f>
        <v>3.9943</v>
      </c>
      <c r="T136" s="127">
        <f>SUM(T137:T138)</f>
        <v>0</v>
      </c>
      <c r="AR136" s="121" t="s">
        <v>80</v>
      </c>
      <c r="AT136" s="128" t="s">
        <v>72</v>
      </c>
      <c r="AU136" s="128" t="s">
        <v>73</v>
      </c>
      <c r="AY136" s="121" t="s">
        <v>206</v>
      </c>
      <c r="BK136" s="129">
        <f>SUM(BK137:BK138)</f>
        <v>39705</v>
      </c>
    </row>
    <row r="137" spans="2:65" s="1" customFormat="1" ht="24.2" customHeight="1" x14ac:dyDescent="0.2">
      <c r="B137" s="33"/>
      <c r="C137" s="132" t="s">
        <v>453</v>
      </c>
      <c r="D137" s="132" t="s">
        <v>208</v>
      </c>
      <c r="E137" s="133" t="s">
        <v>969</v>
      </c>
      <c r="F137" s="134" t="s">
        <v>970</v>
      </c>
      <c r="G137" s="135" t="s">
        <v>723</v>
      </c>
      <c r="H137" s="136">
        <v>5</v>
      </c>
      <c r="I137" s="137">
        <v>7941</v>
      </c>
      <c r="J137" s="138">
        <f>ROUND(I137*H137,2)</f>
        <v>39705</v>
      </c>
      <c r="K137" s="134" t="s">
        <v>901</v>
      </c>
      <c r="L137" s="33"/>
      <c r="M137" s="139" t="s">
        <v>21</v>
      </c>
      <c r="N137" s="140" t="s">
        <v>44</v>
      </c>
      <c r="P137" s="141">
        <f>O137*H137</f>
        <v>0</v>
      </c>
      <c r="Q137" s="141">
        <v>0.79886000000000001</v>
      </c>
      <c r="R137" s="141">
        <f>Q137*H137</f>
        <v>3.9943</v>
      </c>
      <c r="S137" s="141">
        <v>0</v>
      </c>
      <c r="T137" s="142">
        <f>S137*H137</f>
        <v>0</v>
      </c>
      <c r="AR137" s="143" t="s">
        <v>213</v>
      </c>
      <c r="AT137" s="143" t="s">
        <v>208</v>
      </c>
      <c r="AU137" s="143" t="s">
        <v>80</v>
      </c>
      <c r="AY137" s="18" t="s">
        <v>206</v>
      </c>
      <c r="BE137" s="144">
        <f>IF(N137="základní",J137,0)</f>
        <v>39705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39705</v>
      </c>
      <c r="BL137" s="18" t="s">
        <v>213</v>
      </c>
      <c r="BM137" s="143" t="s">
        <v>825</v>
      </c>
    </row>
    <row r="138" spans="2:65" s="1" customFormat="1" ht="29.25" x14ac:dyDescent="0.2">
      <c r="B138" s="33"/>
      <c r="D138" s="149" t="s">
        <v>217</v>
      </c>
      <c r="F138" s="150" t="s">
        <v>971</v>
      </c>
      <c r="I138" s="147"/>
      <c r="L138" s="33"/>
      <c r="M138" s="148"/>
      <c r="T138" s="54"/>
      <c r="AT138" s="18" t="s">
        <v>217</v>
      </c>
      <c r="AU138" s="18" t="s">
        <v>80</v>
      </c>
    </row>
    <row r="139" spans="2:65" s="11" customFormat="1" ht="25.9" customHeight="1" x14ac:dyDescent="0.2">
      <c r="B139" s="120"/>
      <c r="D139" s="121" t="s">
        <v>72</v>
      </c>
      <c r="E139" s="122" t="s">
        <v>972</v>
      </c>
      <c r="F139" s="122" t="s">
        <v>973</v>
      </c>
      <c r="I139" s="123"/>
      <c r="J139" s="124">
        <f>BK139</f>
        <v>629404.04</v>
      </c>
      <c r="L139" s="120"/>
      <c r="M139" s="125"/>
      <c r="P139" s="126">
        <f>SUM(P140:P167)</f>
        <v>0</v>
      </c>
      <c r="R139" s="126">
        <f>SUM(R140:R167)</f>
        <v>351.10484400000013</v>
      </c>
      <c r="T139" s="127">
        <f>SUM(T140:T167)</f>
        <v>0</v>
      </c>
      <c r="AR139" s="121" t="s">
        <v>80</v>
      </c>
      <c r="AT139" s="128" t="s">
        <v>72</v>
      </c>
      <c r="AU139" s="128" t="s">
        <v>73</v>
      </c>
      <c r="AY139" s="121" t="s">
        <v>206</v>
      </c>
      <c r="BK139" s="129">
        <f>SUM(BK140:BK167)</f>
        <v>629404.04</v>
      </c>
    </row>
    <row r="140" spans="2:65" s="1" customFormat="1" ht="16.5" customHeight="1" x14ac:dyDescent="0.2">
      <c r="B140" s="33"/>
      <c r="C140" s="132" t="s">
        <v>462</v>
      </c>
      <c r="D140" s="132" t="s">
        <v>208</v>
      </c>
      <c r="E140" s="133" t="s">
        <v>974</v>
      </c>
      <c r="F140" s="134" t="s">
        <v>975</v>
      </c>
      <c r="G140" s="135" t="s">
        <v>723</v>
      </c>
      <c r="H140" s="136">
        <v>8</v>
      </c>
      <c r="I140" s="137">
        <v>1241</v>
      </c>
      <c r="J140" s="138">
        <f>ROUND(I140*H140,2)</f>
        <v>9928</v>
      </c>
      <c r="K140" s="134" t="s">
        <v>901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0.1133</v>
      </c>
      <c r="R140" s="141">
        <f>Q140*H140</f>
        <v>0.90639999999999998</v>
      </c>
      <c r="S140" s="141">
        <v>0</v>
      </c>
      <c r="T140" s="142">
        <f>S140*H140</f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9928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9928</v>
      </c>
      <c r="BL140" s="18" t="s">
        <v>213</v>
      </c>
      <c r="BM140" s="143" t="s">
        <v>837</v>
      </c>
    </row>
    <row r="141" spans="2:65" s="1" customFormat="1" ht="16.5" customHeight="1" x14ac:dyDescent="0.2">
      <c r="B141" s="33"/>
      <c r="C141" s="132" t="s">
        <v>646</v>
      </c>
      <c r="D141" s="132" t="s">
        <v>208</v>
      </c>
      <c r="E141" s="133" t="s">
        <v>976</v>
      </c>
      <c r="F141" s="134" t="s">
        <v>977</v>
      </c>
      <c r="G141" s="135" t="s">
        <v>375</v>
      </c>
      <c r="H141" s="136">
        <v>180</v>
      </c>
      <c r="I141" s="137">
        <v>47.2</v>
      </c>
      <c r="J141" s="138">
        <f>ROUND(I141*H141,2)</f>
        <v>8496</v>
      </c>
      <c r="K141" s="134" t="s">
        <v>901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1.2999999999999999E-4</v>
      </c>
      <c r="R141" s="141">
        <f>Q141*H141</f>
        <v>2.3399999999999997E-2</v>
      </c>
      <c r="S141" s="141">
        <v>0</v>
      </c>
      <c r="T141" s="142">
        <f>S141*H141</f>
        <v>0</v>
      </c>
      <c r="AR141" s="143" t="s">
        <v>213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8496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8496</v>
      </c>
      <c r="BL141" s="18" t="s">
        <v>213</v>
      </c>
      <c r="BM141" s="143" t="s">
        <v>847</v>
      </c>
    </row>
    <row r="142" spans="2:65" s="1" customFormat="1" ht="16.5" customHeight="1" x14ac:dyDescent="0.2">
      <c r="B142" s="33"/>
      <c r="C142" s="132" t="s">
        <v>643</v>
      </c>
      <c r="D142" s="132" t="s">
        <v>208</v>
      </c>
      <c r="E142" s="133" t="s">
        <v>978</v>
      </c>
      <c r="F142" s="134" t="s">
        <v>979</v>
      </c>
      <c r="G142" s="135" t="s">
        <v>375</v>
      </c>
      <c r="H142" s="136">
        <v>32</v>
      </c>
      <c r="I142" s="137">
        <v>68</v>
      </c>
      <c r="J142" s="138">
        <f>ROUND(I142*H142,2)</f>
        <v>2176</v>
      </c>
      <c r="K142" s="134" t="s">
        <v>901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3.6999999999999999E-4</v>
      </c>
      <c r="R142" s="141">
        <f>Q142*H142</f>
        <v>1.184E-2</v>
      </c>
      <c r="S142" s="141">
        <v>0</v>
      </c>
      <c r="T142" s="142">
        <f>S142*H142</f>
        <v>0</v>
      </c>
      <c r="AR142" s="143" t="s">
        <v>213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2176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2176</v>
      </c>
      <c r="BL142" s="18" t="s">
        <v>213</v>
      </c>
      <c r="BM142" s="143" t="s">
        <v>866</v>
      </c>
    </row>
    <row r="143" spans="2:65" s="1" customFormat="1" ht="21.75" customHeight="1" x14ac:dyDescent="0.2">
      <c r="B143" s="33"/>
      <c r="C143" s="132" t="s">
        <v>656</v>
      </c>
      <c r="D143" s="132" t="s">
        <v>208</v>
      </c>
      <c r="E143" s="133" t="s">
        <v>980</v>
      </c>
      <c r="F143" s="134" t="s">
        <v>981</v>
      </c>
      <c r="G143" s="135" t="s">
        <v>247</v>
      </c>
      <c r="H143" s="136">
        <v>1</v>
      </c>
      <c r="I143" s="137">
        <v>510</v>
      </c>
      <c r="J143" s="138">
        <f>ROUND(I143*H143,2)</f>
        <v>510</v>
      </c>
      <c r="K143" s="134" t="s">
        <v>901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7.6000000000000004E-4</v>
      </c>
      <c r="R143" s="141">
        <f>Q143*H143</f>
        <v>7.6000000000000004E-4</v>
      </c>
      <c r="S143" s="141">
        <v>0</v>
      </c>
      <c r="T143" s="142">
        <f>S143*H143</f>
        <v>0</v>
      </c>
      <c r="AR143" s="143" t="s">
        <v>213</v>
      </c>
      <c r="AT143" s="143" t="s">
        <v>208</v>
      </c>
      <c r="AU143" s="143" t="s">
        <v>80</v>
      </c>
      <c r="AY143" s="18" t="s">
        <v>206</v>
      </c>
      <c r="BE143" s="144">
        <f>IF(N143="základní",J143,0)</f>
        <v>510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510</v>
      </c>
      <c r="BL143" s="18" t="s">
        <v>213</v>
      </c>
      <c r="BM143" s="143" t="s">
        <v>880</v>
      </c>
    </row>
    <row r="144" spans="2:65" s="1" customFormat="1" ht="24.2" customHeight="1" x14ac:dyDescent="0.2">
      <c r="B144" s="33"/>
      <c r="C144" s="132" t="s">
        <v>663</v>
      </c>
      <c r="D144" s="132" t="s">
        <v>208</v>
      </c>
      <c r="E144" s="133" t="s">
        <v>982</v>
      </c>
      <c r="F144" s="134" t="s">
        <v>983</v>
      </c>
      <c r="G144" s="135" t="s">
        <v>375</v>
      </c>
      <c r="H144" s="136">
        <v>1392.7</v>
      </c>
      <c r="I144" s="137">
        <v>315</v>
      </c>
      <c r="J144" s="138">
        <f>ROUND(I144*H144,2)</f>
        <v>438700.5</v>
      </c>
      <c r="K144" s="134" t="s">
        <v>901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0.188</v>
      </c>
      <c r="R144" s="141">
        <f>Q144*H144</f>
        <v>261.82760000000002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438700.5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438700.5</v>
      </c>
      <c r="BL144" s="18" t="s">
        <v>213</v>
      </c>
      <c r="BM144" s="143" t="s">
        <v>522</v>
      </c>
    </row>
    <row r="145" spans="2:65" s="1" customFormat="1" ht="19.5" x14ac:dyDescent="0.2">
      <c r="B145" s="33"/>
      <c r="D145" s="149" t="s">
        <v>217</v>
      </c>
      <c r="F145" s="150" t="s">
        <v>984</v>
      </c>
      <c r="I145" s="147"/>
      <c r="L145" s="33"/>
      <c r="M145" s="148"/>
      <c r="T145" s="54"/>
      <c r="AT145" s="18" t="s">
        <v>217</v>
      </c>
      <c r="AU145" s="18" t="s">
        <v>80</v>
      </c>
    </row>
    <row r="146" spans="2:65" s="1" customFormat="1" ht="21.75" customHeight="1" x14ac:dyDescent="0.2">
      <c r="B146" s="33"/>
      <c r="C146" s="132" t="s">
        <v>676</v>
      </c>
      <c r="D146" s="132" t="s">
        <v>208</v>
      </c>
      <c r="E146" s="133" t="s">
        <v>985</v>
      </c>
      <c r="F146" s="134" t="s">
        <v>986</v>
      </c>
      <c r="G146" s="135" t="s">
        <v>375</v>
      </c>
      <c r="H146" s="136">
        <v>56.25</v>
      </c>
      <c r="I146" s="137">
        <v>33.700000000000003</v>
      </c>
      <c r="J146" s="138">
        <f>ROUND(I146*H146,2)</f>
        <v>1895.63</v>
      </c>
      <c r="K146" s="134" t="s">
        <v>901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2.0000000000000002E-5</v>
      </c>
      <c r="R146" s="141">
        <f>Q146*H146</f>
        <v>1.1250000000000001E-3</v>
      </c>
      <c r="S146" s="141">
        <v>0</v>
      </c>
      <c r="T146" s="142">
        <f>S146*H146</f>
        <v>0</v>
      </c>
      <c r="AR146" s="143" t="s">
        <v>213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1895.63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1895.63</v>
      </c>
      <c r="BL146" s="18" t="s">
        <v>213</v>
      </c>
      <c r="BM146" s="143" t="s">
        <v>549</v>
      </c>
    </row>
    <row r="147" spans="2:65" s="1" customFormat="1" ht="19.5" x14ac:dyDescent="0.2">
      <c r="B147" s="33"/>
      <c r="D147" s="149" t="s">
        <v>217</v>
      </c>
      <c r="F147" s="150" t="s">
        <v>987</v>
      </c>
      <c r="I147" s="147"/>
      <c r="L147" s="33"/>
      <c r="M147" s="148"/>
      <c r="T147" s="54"/>
      <c r="AT147" s="18" t="s">
        <v>217</v>
      </c>
      <c r="AU147" s="18" t="s">
        <v>80</v>
      </c>
    </row>
    <row r="148" spans="2:65" s="1" customFormat="1" ht="16.5" customHeight="1" x14ac:dyDescent="0.2">
      <c r="B148" s="33"/>
      <c r="C148" s="132" t="s">
        <v>681</v>
      </c>
      <c r="D148" s="132" t="s">
        <v>208</v>
      </c>
      <c r="E148" s="133" t="s">
        <v>988</v>
      </c>
      <c r="F148" s="134" t="s">
        <v>989</v>
      </c>
      <c r="G148" s="135" t="s">
        <v>375</v>
      </c>
      <c r="H148" s="136">
        <v>56.25</v>
      </c>
      <c r="I148" s="137">
        <v>81.900000000000006</v>
      </c>
      <c r="J148" s="138">
        <f>ROUND(I148*H148,2)</f>
        <v>4606.88</v>
      </c>
      <c r="K148" s="134" t="s">
        <v>901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4606.88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4606.88</v>
      </c>
      <c r="BL148" s="18" t="s">
        <v>213</v>
      </c>
      <c r="BM148" s="143" t="s">
        <v>542</v>
      </c>
    </row>
    <row r="149" spans="2:65" s="1" customFormat="1" ht="19.5" x14ac:dyDescent="0.2">
      <c r="B149" s="33"/>
      <c r="D149" s="149" t="s">
        <v>217</v>
      </c>
      <c r="F149" s="150" t="s">
        <v>990</v>
      </c>
      <c r="I149" s="147"/>
      <c r="L149" s="33"/>
      <c r="M149" s="148"/>
      <c r="T149" s="54"/>
      <c r="AT149" s="18" t="s">
        <v>217</v>
      </c>
      <c r="AU149" s="18" t="s">
        <v>80</v>
      </c>
    </row>
    <row r="150" spans="2:65" s="1" customFormat="1" ht="33" customHeight="1" x14ac:dyDescent="0.2">
      <c r="B150" s="33"/>
      <c r="C150" s="132" t="s">
        <v>687</v>
      </c>
      <c r="D150" s="132" t="s">
        <v>208</v>
      </c>
      <c r="E150" s="133" t="s">
        <v>991</v>
      </c>
      <c r="F150" s="134" t="s">
        <v>992</v>
      </c>
      <c r="G150" s="135" t="s">
        <v>327</v>
      </c>
      <c r="H150" s="136">
        <v>1.2E-2</v>
      </c>
      <c r="I150" s="137">
        <v>36720</v>
      </c>
      <c r="J150" s="138">
        <f t="shared" ref="J150:J167" si="10">ROUND(I150*H150,2)</f>
        <v>440.64</v>
      </c>
      <c r="K150" s="134" t="s">
        <v>901</v>
      </c>
      <c r="L150" s="33"/>
      <c r="M150" s="139" t="s">
        <v>21</v>
      </c>
      <c r="N150" s="140" t="s">
        <v>44</v>
      </c>
      <c r="P150" s="141">
        <f t="shared" ref="P150:P167" si="11">O150*H150</f>
        <v>0</v>
      </c>
      <c r="Q150" s="141">
        <v>1</v>
      </c>
      <c r="R150" s="141">
        <f t="shared" ref="R150:R167" si="12">Q150*H150</f>
        <v>1.2E-2</v>
      </c>
      <c r="S150" s="141">
        <v>0</v>
      </c>
      <c r="T150" s="142">
        <f t="shared" ref="T150:T167" si="13">S150*H150</f>
        <v>0</v>
      </c>
      <c r="AR150" s="143" t="s">
        <v>213</v>
      </c>
      <c r="AT150" s="143" t="s">
        <v>208</v>
      </c>
      <c r="AU150" s="143" t="s">
        <v>80</v>
      </c>
      <c r="AY150" s="18" t="s">
        <v>206</v>
      </c>
      <c r="BE150" s="144">
        <f t="shared" ref="BE150:BE167" si="14">IF(N150="základní",J150,0)</f>
        <v>440.64</v>
      </c>
      <c r="BF150" s="144">
        <f t="shared" ref="BF150:BF167" si="15">IF(N150="snížená",J150,0)</f>
        <v>0</v>
      </c>
      <c r="BG150" s="144">
        <f t="shared" ref="BG150:BG167" si="16">IF(N150="zákl. přenesená",J150,0)</f>
        <v>0</v>
      </c>
      <c r="BH150" s="144">
        <f t="shared" ref="BH150:BH167" si="17">IF(N150="sníž. přenesená",J150,0)</f>
        <v>0</v>
      </c>
      <c r="BI150" s="144">
        <f t="shared" ref="BI150:BI167" si="18">IF(N150="nulová",J150,0)</f>
        <v>0</v>
      </c>
      <c r="BJ150" s="18" t="s">
        <v>80</v>
      </c>
      <c r="BK150" s="144">
        <f t="shared" ref="BK150:BK167" si="19">ROUND(I150*H150,2)</f>
        <v>440.64</v>
      </c>
      <c r="BL150" s="18" t="s">
        <v>213</v>
      </c>
      <c r="BM150" s="143" t="s">
        <v>993</v>
      </c>
    </row>
    <row r="151" spans="2:65" s="1" customFormat="1" ht="24.2" customHeight="1" x14ac:dyDescent="0.2">
      <c r="B151" s="33"/>
      <c r="C151" s="132" t="s">
        <v>693</v>
      </c>
      <c r="D151" s="132" t="s">
        <v>208</v>
      </c>
      <c r="E151" s="133" t="s">
        <v>994</v>
      </c>
      <c r="F151" s="134" t="s">
        <v>995</v>
      </c>
      <c r="G151" s="135" t="s">
        <v>723</v>
      </c>
      <c r="H151" s="136">
        <v>1</v>
      </c>
      <c r="I151" s="137">
        <v>1157</v>
      </c>
      <c r="J151" s="138">
        <f t="shared" si="10"/>
        <v>1157</v>
      </c>
      <c r="K151" s="134" t="s">
        <v>901</v>
      </c>
      <c r="L151" s="33"/>
      <c r="M151" s="139" t="s">
        <v>21</v>
      </c>
      <c r="N151" s="140" t="s">
        <v>44</v>
      </c>
      <c r="P151" s="141">
        <f t="shared" si="11"/>
        <v>0</v>
      </c>
      <c r="Q151" s="141">
        <v>5.1000000000000004E-3</v>
      </c>
      <c r="R151" s="141">
        <f t="shared" si="12"/>
        <v>5.1000000000000004E-3</v>
      </c>
      <c r="S151" s="141">
        <v>0</v>
      </c>
      <c r="T151" s="142">
        <f t="shared" si="13"/>
        <v>0</v>
      </c>
      <c r="AR151" s="143" t="s">
        <v>213</v>
      </c>
      <c r="AT151" s="143" t="s">
        <v>208</v>
      </c>
      <c r="AU151" s="143" t="s">
        <v>80</v>
      </c>
      <c r="AY151" s="18" t="s">
        <v>206</v>
      </c>
      <c r="BE151" s="144">
        <f t="shared" si="14"/>
        <v>1157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80</v>
      </c>
      <c r="BK151" s="144">
        <f t="shared" si="19"/>
        <v>1157</v>
      </c>
      <c r="BL151" s="18" t="s">
        <v>213</v>
      </c>
      <c r="BM151" s="143" t="s">
        <v>996</v>
      </c>
    </row>
    <row r="152" spans="2:65" s="1" customFormat="1" ht="24.2" customHeight="1" x14ac:dyDescent="0.2">
      <c r="B152" s="33"/>
      <c r="C152" s="132" t="s">
        <v>699</v>
      </c>
      <c r="D152" s="132" t="s">
        <v>208</v>
      </c>
      <c r="E152" s="133" t="s">
        <v>997</v>
      </c>
      <c r="F152" s="134" t="s">
        <v>998</v>
      </c>
      <c r="G152" s="135" t="s">
        <v>723</v>
      </c>
      <c r="H152" s="136">
        <v>2</v>
      </c>
      <c r="I152" s="137">
        <v>721</v>
      </c>
      <c r="J152" s="138">
        <f t="shared" si="10"/>
        <v>1442</v>
      </c>
      <c r="K152" s="134" t="s">
        <v>901</v>
      </c>
      <c r="L152" s="33"/>
      <c r="M152" s="139" t="s">
        <v>21</v>
      </c>
      <c r="N152" s="140" t="s">
        <v>44</v>
      </c>
      <c r="P152" s="141">
        <f t="shared" si="11"/>
        <v>0</v>
      </c>
      <c r="Q152" s="141">
        <v>5.1000000000000004E-3</v>
      </c>
      <c r="R152" s="141">
        <f t="shared" si="12"/>
        <v>1.0200000000000001E-2</v>
      </c>
      <c r="S152" s="141">
        <v>0</v>
      </c>
      <c r="T152" s="142">
        <f t="shared" si="13"/>
        <v>0</v>
      </c>
      <c r="AR152" s="143" t="s">
        <v>213</v>
      </c>
      <c r="AT152" s="143" t="s">
        <v>208</v>
      </c>
      <c r="AU152" s="143" t="s">
        <v>80</v>
      </c>
      <c r="AY152" s="18" t="s">
        <v>206</v>
      </c>
      <c r="BE152" s="144">
        <f t="shared" si="14"/>
        <v>1442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80</v>
      </c>
      <c r="BK152" s="144">
        <f t="shared" si="19"/>
        <v>1442</v>
      </c>
      <c r="BL152" s="18" t="s">
        <v>213</v>
      </c>
      <c r="BM152" s="143" t="s">
        <v>999</v>
      </c>
    </row>
    <row r="153" spans="2:65" s="1" customFormat="1" ht="24.2" customHeight="1" x14ac:dyDescent="0.2">
      <c r="B153" s="33"/>
      <c r="C153" s="132" t="s">
        <v>706</v>
      </c>
      <c r="D153" s="132" t="s">
        <v>208</v>
      </c>
      <c r="E153" s="133" t="s">
        <v>1000</v>
      </c>
      <c r="F153" s="134" t="s">
        <v>1001</v>
      </c>
      <c r="G153" s="135" t="s">
        <v>723</v>
      </c>
      <c r="H153" s="136">
        <v>4</v>
      </c>
      <c r="I153" s="137">
        <v>1642</v>
      </c>
      <c r="J153" s="138">
        <f t="shared" si="10"/>
        <v>6568</v>
      </c>
      <c r="K153" s="134" t="s">
        <v>901</v>
      </c>
      <c r="L153" s="33"/>
      <c r="M153" s="139" t="s">
        <v>21</v>
      </c>
      <c r="N153" s="140" t="s">
        <v>44</v>
      </c>
      <c r="P153" s="141">
        <f t="shared" si="11"/>
        <v>0</v>
      </c>
      <c r="Q153" s="141">
        <v>5.1000000000000004E-3</v>
      </c>
      <c r="R153" s="141">
        <f t="shared" si="12"/>
        <v>2.0400000000000001E-2</v>
      </c>
      <c r="S153" s="141">
        <v>0</v>
      </c>
      <c r="T153" s="142">
        <f t="shared" si="13"/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 t="shared" si="14"/>
        <v>6568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80</v>
      </c>
      <c r="BK153" s="144">
        <f t="shared" si="19"/>
        <v>6568</v>
      </c>
      <c r="BL153" s="18" t="s">
        <v>213</v>
      </c>
      <c r="BM153" s="143" t="s">
        <v>1002</v>
      </c>
    </row>
    <row r="154" spans="2:65" s="1" customFormat="1" ht="24.2" customHeight="1" x14ac:dyDescent="0.2">
      <c r="B154" s="33"/>
      <c r="C154" s="132" t="s">
        <v>713</v>
      </c>
      <c r="D154" s="132" t="s">
        <v>208</v>
      </c>
      <c r="E154" s="133" t="s">
        <v>1003</v>
      </c>
      <c r="F154" s="134" t="s">
        <v>1004</v>
      </c>
      <c r="G154" s="135" t="s">
        <v>723</v>
      </c>
      <c r="H154" s="136">
        <v>1</v>
      </c>
      <c r="I154" s="137">
        <v>745</v>
      </c>
      <c r="J154" s="138">
        <f t="shared" si="10"/>
        <v>745</v>
      </c>
      <c r="K154" s="134" t="s">
        <v>901</v>
      </c>
      <c r="L154" s="33"/>
      <c r="M154" s="139" t="s">
        <v>21</v>
      </c>
      <c r="N154" s="140" t="s">
        <v>44</v>
      </c>
      <c r="P154" s="141">
        <f t="shared" si="11"/>
        <v>0</v>
      </c>
      <c r="Q154" s="141">
        <v>5.1000000000000004E-3</v>
      </c>
      <c r="R154" s="141">
        <f t="shared" si="12"/>
        <v>5.1000000000000004E-3</v>
      </c>
      <c r="S154" s="141">
        <v>0</v>
      </c>
      <c r="T154" s="142">
        <f t="shared" si="13"/>
        <v>0</v>
      </c>
      <c r="AR154" s="143" t="s">
        <v>213</v>
      </c>
      <c r="AT154" s="143" t="s">
        <v>208</v>
      </c>
      <c r="AU154" s="143" t="s">
        <v>80</v>
      </c>
      <c r="AY154" s="18" t="s">
        <v>206</v>
      </c>
      <c r="BE154" s="144">
        <f t="shared" si="14"/>
        <v>745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80</v>
      </c>
      <c r="BK154" s="144">
        <f t="shared" si="19"/>
        <v>745</v>
      </c>
      <c r="BL154" s="18" t="s">
        <v>213</v>
      </c>
      <c r="BM154" s="143" t="s">
        <v>1005</v>
      </c>
    </row>
    <row r="155" spans="2:65" s="1" customFormat="1" ht="24.2" customHeight="1" x14ac:dyDescent="0.2">
      <c r="B155" s="33"/>
      <c r="C155" s="132" t="s">
        <v>720</v>
      </c>
      <c r="D155" s="132" t="s">
        <v>208</v>
      </c>
      <c r="E155" s="133" t="s">
        <v>1006</v>
      </c>
      <c r="F155" s="134" t="s">
        <v>1007</v>
      </c>
      <c r="G155" s="135" t="s">
        <v>723</v>
      </c>
      <c r="H155" s="136">
        <v>1</v>
      </c>
      <c r="I155" s="137">
        <v>803</v>
      </c>
      <c r="J155" s="138">
        <f t="shared" si="10"/>
        <v>803</v>
      </c>
      <c r="K155" s="134" t="s">
        <v>901</v>
      </c>
      <c r="L155" s="33"/>
      <c r="M155" s="139" t="s">
        <v>21</v>
      </c>
      <c r="N155" s="140" t="s">
        <v>44</v>
      </c>
      <c r="P155" s="141">
        <f t="shared" si="11"/>
        <v>0</v>
      </c>
      <c r="Q155" s="141">
        <v>5.1000000000000004E-3</v>
      </c>
      <c r="R155" s="141">
        <f t="shared" si="12"/>
        <v>5.1000000000000004E-3</v>
      </c>
      <c r="S155" s="141">
        <v>0</v>
      </c>
      <c r="T155" s="142">
        <f t="shared" si="13"/>
        <v>0</v>
      </c>
      <c r="AR155" s="143" t="s">
        <v>213</v>
      </c>
      <c r="AT155" s="143" t="s">
        <v>208</v>
      </c>
      <c r="AU155" s="143" t="s">
        <v>80</v>
      </c>
      <c r="AY155" s="18" t="s">
        <v>206</v>
      </c>
      <c r="BE155" s="144">
        <f t="shared" si="14"/>
        <v>803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80</v>
      </c>
      <c r="BK155" s="144">
        <f t="shared" si="19"/>
        <v>803</v>
      </c>
      <c r="BL155" s="18" t="s">
        <v>213</v>
      </c>
      <c r="BM155" s="143" t="s">
        <v>1008</v>
      </c>
    </row>
    <row r="156" spans="2:65" s="1" customFormat="1" ht="24.2" customHeight="1" x14ac:dyDescent="0.2">
      <c r="B156" s="33"/>
      <c r="C156" s="132" t="s">
        <v>380</v>
      </c>
      <c r="D156" s="132" t="s">
        <v>208</v>
      </c>
      <c r="E156" s="133" t="s">
        <v>1009</v>
      </c>
      <c r="F156" s="134" t="s">
        <v>1010</v>
      </c>
      <c r="G156" s="135" t="s">
        <v>723</v>
      </c>
      <c r="H156" s="136">
        <v>4</v>
      </c>
      <c r="I156" s="137">
        <v>213</v>
      </c>
      <c r="J156" s="138">
        <f t="shared" si="10"/>
        <v>852</v>
      </c>
      <c r="K156" s="134" t="s">
        <v>901</v>
      </c>
      <c r="L156" s="33"/>
      <c r="M156" s="139" t="s">
        <v>21</v>
      </c>
      <c r="N156" s="140" t="s">
        <v>44</v>
      </c>
      <c r="P156" s="141">
        <f t="shared" si="11"/>
        <v>0</v>
      </c>
      <c r="Q156" s="141">
        <v>2E-3</v>
      </c>
      <c r="R156" s="141">
        <f t="shared" si="12"/>
        <v>8.0000000000000002E-3</v>
      </c>
      <c r="S156" s="141">
        <v>0</v>
      </c>
      <c r="T156" s="142">
        <f t="shared" si="13"/>
        <v>0</v>
      </c>
      <c r="AR156" s="143" t="s">
        <v>213</v>
      </c>
      <c r="AT156" s="143" t="s">
        <v>208</v>
      </c>
      <c r="AU156" s="143" t="s">
        <v>80</v>
      </c>
      <c r="AY156" s="18" t="s">
        <v>206</v>
      </c>
      <c r="BE156" s="144">
        <f t="shared" si="14"/>
        <v>852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80</v>
      </c>
      <c r="BK156" s="144">
        <f t="shared" si="19"/>
        <v>852</v>
      </c>
      <c r="BL156" s="18" t="s">
        <v>213</v>
      </c>
      <c r="BM156" s="143" t="s">
        <v>1011</v>
      </c>
    </row>
    <row r="157" spans="2:65" s="1" customFormat="1" ht="24.2" customHeight="1" x14ac:dyDescent="0.2">
      <c r="B157" s="33"/>
      <c r="C157" s="132" t="s">
        <v>730</v>
      </c>
      <c r="D157" s="132" t="s">
        <v>208</v>
      </c>
      <c r="E157" s="133" t="s">
        <v>1012</v>
      </c>
      <c r="F157" s="134" t="s">
        <v>1013</v>
      </c>
      <c r="G157" s="135" t="s">
        <v>723</v>
      </c>
      <c r="H157" s="136">
        <v>5</v>
      </c>
      <c r="I157" s="137">
        <v>213</v>
      </c>
      <c r="J157" s="138">
        <f t="shared" si="10"/>
        <v>1065</v>
      </c>
      <c r="K157" s="134" t="s">
        <v>901</v>
      </c>
      <c r="L157" s="33"/>
      <c r="M157" s="139" t="s">
        <v>21</v>
      </c>
      <c r="N157" s="140" t="s">
        <v>44</v>
      </c>
      <c r="P157" s="141">
        <f t="shared" si="11"/>
        <v>0</v>
      </c>
      <c r="Q157" s="141">
        <v>2E-3</v>
      </c>
      <c r="R157" s="141">
        <f t="shared" si="12"/>
        <v>0.01</v>
      </c>
      <c r="S157" s="141">
        <v>0</v>
      </c>
      <c r="T157" s="142">
        <f t="shared" si="13"/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 t="shared" si="14"/>
        <v>1065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80</v>
      </c>
      <c r="BK157" s="144">
        <f t="shared" si="19"/>
        <v>1065</v>
      </c>
      <c r="BL157" s="18" t="s">
        <v>213</v>
      </c>
      <c r="BM157" s="143" t="s">
        <v>1014</v>
      </c>
    </row>
    <row r="158" spans="2:65" s="1" customFormat="1" ht="16.5" customHeight="1" x14ac:dyDescent="0.2">
      <c r="B158" s="33"/>
      <c r="C158" s="132" t="s">
        <v>736</v>
      </c>
      <c r="D158" s="132" t="s">
        <v>208</v>
      </c>
      <c r="E158" s="133" t="s">
        <v>1015</v>
      </c>
      <c r="F158" s="134" t="s">
        <v>1016</v>
      </c>
      <c r="G158" s="135" t="s">
        <v>723</v>
      </c>
      <c r="H158" s="136">
        <v>8</v>
      </c>
      <c r="I158" s="137">
        <v>736</v>
      </c>
      <c r="J158" s="138">
        <f t="shared" si="10"/>
        <v>5888</v>
      </c>
      <c r="K158" s="134" t="s">
        <v>901</v>
      </c>
      <c r="L158" s="33"/>
      <c r="M158" s="139" t="s">
        <v>21</v>
      </c>
      <c r="N158" s="140" t="s">
        <v>44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213</v>
      </c>
      <c r="AT158" s="143" t="s">
        <v>208</v>
      </c>
      <c r="AU158" s="143" t="s">
        <v>80</v>
      </c>
      <c r="AY158" s="18" t="s">
        <v>206</v>
      </c>
      <c r="BE158" s="144">
        <f t="shared" si="14"/>
        <v>5888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80</v>
      </c>
      <c r="BK158" s="144">
        <f t="shared" si="19"/>
        <v>5888</v>
      </c>
      <c r="BL158" s="18" t="s">
        <v>213</v>
      </c>
      <c r="BM158" s="143" t="s">
        <v>1017</v>
      </c>
    </row>
    <row r="159" spans="2:65" s="1" customFormat="1" ht="21.75" customHeight="1" x14ac:dyDescent="0.2">
      <c r="B159" s="33"/>
      <c r="C159" s="132" t="s">
        <v>741</v>
      </c>
      <c r="D159" s="132" t="s">
        <v>208</v>
      </c>
      <c r="E159" s="133" t="s">
        <v>1018</v>
      </c>
      <c r="F159" s="134" t="s">
        <v>1019</v>
      </c>
      <c r="G159" s="135" t="s">
        <v>723</v>
      </c>
      <c r="H159" s="136">
        <v>21.21</v>
      </c>
      <c r="I159" s="137">
        <v>86</v>
      </c>
      <c r="J159" s="138">
        <f t="shared" si="10"/>
        <v>1824.06</v>
      </c>
      <c r="K159" s="134" t="s">
        <v>901</v>
      </c>
      <c r="L159" s="33"/>
      <c r="M159" s="139" t="s">
        <v>21</v>
      </c>
      <c r="N159" s="140" t="s">
        <v>44</v>
      </c>
      <c r="P159" s="141">
        <f t="shared" si="11"/>
        <v>0</v>
      </c>
      <c r="Q159" s="141">
        <v>4.5999999999999999E-2</v>
      </c>
      <c r="R159" s="141">
        <f t="shared" si="12"/>
        <v>0.97565999999999997</v>
      </c>
      <c r="S159" s="141">
        <v>0</v>
      </c>
      <c r="T159" s="142">
        <f t="shared" si="13"/>
        <v>0</v>
      </c>
      <c r="AR159" s="143" t="s">
        <v>213</v>
      </c>
      <c r="AT159" s="143" t="s">
        <v>208</v>
      </c>
      <c r="AU159" s="143" t="s">
        <v>80</v>
      </c>
      <c r="AY159" s="18" t="s">
        <v>206</v>
      </c>
      <c r="BE159" s="144">
        <f t="shared" si="14"/>
        <v>1824.06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80</v>
      </c>
      <c r="BK159" s="144">
        <f t="shared" si="19"/>
        <v>1824.06</v>
      </c>
      <c r="BL159" s="18" t="s">
        <v>213</v>
      </c>
      <c r="BM159" s="143" t="s">
        <v>1020</v>
      </c>
    </row>
    <row r="160" spans="2:65" s="1" customFormat="1" ht="21.75" customHeight="1" x14ac:dyDescent="0.2">
      <c r="B160" s="33"/>
      <c r="C160" s="132" t="s">
        <v>747</v>
      </c>
      <c r="D160" s="132" t="s">
        <v>208</v>
      </c>
      <c r="E160" s="133" t="s">
        <v>1021</v>
      </c>
      <c r="F160" s="134" t="s">
        <v>1022</v>
      </c>
      <c r="G160" s="135" t="s">
        <v>723</v>
      </c>
      <c r="H160" s="136">
        <v>176.75</v>
      </c>
      <c r="I160" s="137">
        <v>80</v>
      </c>
      <c r="J160" s="138">
        <f t="shared" si="10"/>
        <v>14140</v>
      </c>
      <c r="K160" s="134" t="s">
        <v>901</v>
      </c>
      <c r="L160" s="33"/>
      <c r="M160" s="139" t="s">
        <v>21</v>
      </c>
      <c r="N160" s="140" t="s">
        <v>44</v>
      </c>
      <c r="P160" s="141">
        <f t="shared" si="11"/>
        <v>0</v>
      </c>
      <c r="Q160" s="141">
        <v>3.5999999999999997E-2</v>
      </c>
      <c r="R160" s="141">
        <f t="shared" si="12"/>
        <v>6.3629999999999995</v>
      </c>
      <c r="S160" s="141">
        <v>0</v>
      </c>
      <c r="T160" s="142">
        <f t="shared" si="13"/>
        <v>0</v>
      </c>
      <c r="AR160" s="143" t="s">
        <v>213</v>
      </c>
      <c r="AT160" s="143" t="s">
        <v>208</v>
      </c>
      <c r="AU160" s="143" t="s">
        <v>80</v>
      </c>
      <c r="AY160" s="18" t="s">
        <v>206</v>
      </c>
      <c r="BE160" s="144">
        <f t="shared" si="14"/>
        <v>14140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8" t="s">
        <v>80</v>
      </c>
      <c r="BK160" s="144">
        <f t="shared" si="19"/>
        <v>14140</v>
      </c>
      <c r="BL160" s="18" t="s">
        <v>213</v>
      </c>
      <c r="BM160" s="143" t="s">
        <v>611</v>
      </c>
    </row>
    <row r="161" spans="2:65" s="1" customFormat="1" ht="21.75" customHeight="1" x14ac:dyDescent="0.2">
      <c r="B161" s="33"/>
      <c r="C161" s="132" t="s">
        <v>760</v>
      </c>
      <c r="D161" s="132" t="s">
        <v>208</v>
      </c>
      <c r="E161" s="133" t="s">
        <v>1023</v>
      </c>
      <c r="F161" s="134" t="s">
        <v>1024</v>
      </c>
      <c r="G161" s="135" t="s">
        <v>723</v>
      </c>
      <c r="H161" s="136">
        <v>312.08999999999997</v>
      </c>
      <c r="I161" s="137">
        <v>82.3</v>
      </c>
      <c r="J161" s="138">
        <f t="shared" si="10"/>
        <v>25685.01</v>
      </c>
      <c r="K161" s="134" t="s">
        <v>901</v>
      </c>
      <c r="L161" s="33"/>
      <c r="M161" s="139" t="s">
        <v>21</v>
      </c>
      <c r="N161" s="140" t="s">
        <v>44</v>
      </c>
      <c r="P161" s="141">
        <f t="shared" si="11"/>
        <v>0</v>
      </c>
      <c r="Q161" s="141">
        <v>4.4999999999999998E-2</v>
      </c>
      <c r="R161" s="141">
        <f t="shared" si="12"/>
        <v>14.044049999999999</v>
      </c>
      <c r="S161" s="141">
        <v>0</v>
      </c>
      <c r="T161" s="142">
        <f t="shared" si="13"/>
        <v>0</v>
      </c>
      <c r="AR161" s="143" t="s">
        <v>213</v>
      </c>
      <c r="AT161" s="143" t="s">
        <v>208</v>
      </c>
      <c r="AU161" s="143" t="s">
        <v>80</v>
      </c>
      <c r="AY161" s="18" t="s">
        <v>206</v>
      </c>
      <c r="BE161" s="144">
        <f t="shared" si="14"/>
        <v>25685.01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8" t="s">
        <v>80</v>
      </c>
      <c r="BK161" s="144">
        <f t="shared" si="19"/>
        <v>25685.01</v>
      </c>
      <c r="BL161" s="18" t="s">
        <v>213</v>
      </c>
      <c r="BM161" s="143" t="s">
        <v>1025</v>
      </c>
    </row>
    <row r="162" spans="2:65" s="1" customFormat="1" ht="16.5" customHeight="1" x14ac:dyDescent="0.2">
      <c r="B162" s="33"/>
      <c r="C162" s="132" t="s">
        <v>765</v>
      </c>
      <c r="D162" s="132" t="s">
        <v>208</v>
      </c>
      <c r="E162" s="133" t="s">
        <v>1026</v>
      </c>
      <c r="F162" s="134" t="s">
        <v>1027</v>
      </c>
      <c r="G162" s="135" t="s">
        <v>723</v>
      </c>
      <c r="H162" s="136">
        <v>702.96</v>
      </c>
      <c r="I162" s="137">
        <v>110</v>
      </c>
      <c r="J162" s="138">
        <f t="shared" si="10"/>
        <v>77325.600000000006</v>
      </c>
      <c r="K162" s="134" t="s">
        <v>901</v>
      </c>
      <c r="L162" s="33"/>
      <c r="M162" s="139" t="s">
        <v>21</v>
      </c>
      <c r="N162" s="140" t="s">
        <v>44</v>
      </c>
      <c r="P162" s="141">
        <f t="shared" si="11"/>
        <v>0</v>
      </c>
      <c r="Q162" s="141">
        <v>0.08</v>
      </c>
      <c r="R162" s="141">
        <f t="shared" si="12"/>
        <v>56.236800000000002</v>
      </c>
      <c r="S162" s="141">
        <v>0</v>
      </c>
      <c r="T162" s="142">
        <f t="shared" si="13"/>
        <v>0</v>
      </c>
      <c r="AR162" s="143" t="s">
        <v>213</v>
      </c>
      <c r="AT162" s="143" t="s">
        <v>208</v>
      </c>
      <c r="AU162" s="143" t="s">
        <v>80</v>
      </c>
      <c r="AY162" s="18" t="s">
        <v>206</v>
      </c>
      <c r="BE162" s="144">
        <f t="shared" si="14"/>
        <v>77325.600000000006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8" t="s">
        <v>80</v>
      </c>
      <c r="BK162" s="144">
        <f t="shared" si="19"/>
        <v>77325.600000000006</v>
      </c>
      <c r="BL162" s="18" t="s">
        <v>213</v>
      </c>
      <c r="BM162" s="143" t="s">
        <v>1028</v>
      </c>
    </row>
    <row r="163" spans="2:65" s="1" customFormat="1" ht="21.75" customHeight="1" x14ac:dyDescent="0.2">
      <c r="B163" s="33"/>
      <c r="C163" s="132" t="s">
        <v>773</v>
      </c>
      <c r="D163" s="132" t="s">
        <v>208</v>
      </c>
      <c r="E163" s="133" t="s">
        <v>1029</v>
      </c>
      <c r="F163" s="134" t="s">
        <v>1030</v>
      </c>
      <c r="G163" s="135" t="s">
        <v>723</v>
      </c>
      <c r="H163" s="136">
        <v>169.68</v>
      </c>
      <c r="I163" s="137">
        <v>96</v>
      </c>
      <c r="J163" s="138">
        <f t="shared" si="10"/>
        <v>16289.28</v>
      </c>
      <c r="K163" s="134" t="s">
        <v>901</v>
      </c>
      <c r="L163" s="33"/>
      <c r="M163" s="139" t="s">
        <v>21</v>
      </c>
      <c r="N163" s="140" t="s">
        <v>44</v>
      </c>
      <c r="P163" s="141">
        <f t="shared" si="11"/>
        <v>0</v>
      </c>
      <c r="Q163" s="141">
        <v>5.1999999999999998E-2</v>
      </c>
      <c r="R163" s="141">
        <f t="shared" si="12"/>
        <v>8.8233599999999992</v>
      </c>
      <c r="S163" s="141">
        <v>0</v>
      </c>
      <c r="T163" s="142">
        <f t="shared" si="13"/>
        <v>0</v>
      </c>
      <c r="AR163" s="143" t="s">
        <v>213</v>
      </c>
      <c r="AT163" s="143" t="s">
        <v>208</v>
      </c>
      <c r="AU163" s="143" t="s">
        <v>80</v>
      </c>
      <c r="AY163" s="18" t="s">
        <v>206</v>
      </c>
      <c r="BE163" s="144">
        <f t="shared" si="14"/>
        <v>16289.28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8" t="s">
        <v>80</v>
      </c>
      <c r="BK163" s="144">
        <f t="shared" si="19"/>
        <v>16289.28</v>
      </c>
      <c r="BL163" s="18" t="s">
        <v>213</v>
      </c>
      <c r="BM163" s="143" t="s">
        <v>1031</v>
      </c>
    </row>
    <row r="164" spans="2:65" s="1" customFormat="1" ht="24.2" customHeight="1" x14ac:dyDescent="0.2">
      <c r="B164" s="33"/>
      <c r="C164" s="132" t="s">
        <v>781</v>
      </c>
      <c r="D164" s="132" t="s">
        <v>208</v>
      </c>
      <c r="E164" s="133" t="s">
        <v>1032</v>
      </c>
      <c r="F164" s="134" t="s">
        <v>1033</v>
      </c>
      <c r="G164" s="135" t="s">
        <v>723</v>
      </c>
      <c r="H164" s="136">
        <v>3</v>
      </c>
      <c r="I164" s="137">
        <v>309</v>
      </c>
      <c r="J164" s="138">
        <f t="shared" si="10"/>
        <v>927</v>
      </c>
      <c r="K164" s="134" t="s">
        <v>901</v>
      </c>
      <c r="L164" s="33"/>
      <c r="M164" s="139" t="s">
        <v>21</v>
      </c>
      <c r="N164" s="140" t="s">
        <v>44</v>
      </c>
      <c r="P164" s="141">
        <f t="shared" si="11"/>
        <v>0</v>
      </c>
      <c r="Q164" s="141">
        <v>6.9000000000000006E-2</v>
      </c>
      <c r="R164" s="141">
        <f t="shared" si="12"/>
        <v>0.20700000000000002</v>
      </c>
      <c r="S164" s="141">
        <v>0</v>
      </c>
      <c r="T164" s="142">
        <f t="shared" si="13"/>
        <v>0</v>
      </c>
      <c r="AR164" s="143" t="s">
        <v>213</v>
      </c>
      <c r="AT164" s="143" t="s">
        <v>208</v>
      </c>
      <c r="AU164" s="143" t="s">
        <v>80</v>
      </c>
      <c r="AY164" s="18" t="s">
        <v>206</v>
      </c>
      <c r="BE164" s="144">
        <f t="shared" si="14"/>
        <v>927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8" t="s">
        <v>80</v>
      </c>
      <c r="BK164" s="144">
        <f t="shared" si="19"/>
        <v>927</v>
      </c>
      <c r="BL164" s="18" t="s">
        <v>213</v>
      </c>
      <c r="BM164" s="143" t="s">
        <v>1034</v>
      </c>
    </row>
    <row r="165" spans="2:65" s="1" customFormat="1" ht="24.2" customHeight="1" x14ac:dyDescent="0.2">
      <c r="B165" s="33"/>
      <c r="C165" s="132" t="s">
        <v>787</v>
      </c>
      <c r="D165" s="132" t="s">
        <v>208</v>
      </c>
      <c r="E165" s="133" t="s">
        <v>1035</v>
      </c>
      <c r="F165" s="134" t="s">
        <v>1036</v>
      </c>
      <c r="G165" s="135" t="s">
        <v>723</v>
      </c>
      <c r="H165" s="136">
        <v>4</v>
      </c>
      <c r="I165" s="137">
        <v>309</v>
      </c>
      <c r="J165" s="138">
        <f t="shared" si="10"/>
        <v>1236</v>
      </c>
      <c r="K165" s="134" t="s">
        <v>901</v>
      </c>
      <c r="L165" s="33"/>
      <c r="M165" s="139" t="s">
        <v>21</v>
      </c>
      <c r="N165" s="140" t="s">
        <v>44</v>
      </c>
      <c r="P165" s="141">
        <f t="shared" si="11"/>
        <v>0</v>
      </c>
      <c r="Q165" s="141">
        <v>6.9000000000000006E-2</v>
      </c>
      <c r="R165" s="141">
        <f t="shared" si="12"/>
        <v>0.27600000000000002</v>
      </c>
      <c r="S165" s="141">
        <v>0</v>
      </c>
      <c r="T165" s="142">
        <f t="shared" si="13"/>
        <v>0</v>
      </c>
      <c r="AR165" s="143" t="s">
        <v>213</v>
      </c>
      <c r="AT165" s="143" t="s">
        <v>208</v>
      </c>
      <c r="AU165" s="143" t="s">
        <v>80</v>
      </c>
      <c r="AY165" s="18" t="s">
        <v>206</v>
      </c>
      <c r="BE165" s="144">
        <f t="shared" si="14"/>
        <v>1236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8" t="s">
        <v>80</v>
      </c>
      <c r="BK165" s="144">
        <f t="shared" si="19"/>
        <v>1236</v>
      </c>
      <c r="BL165" s="18" t="s">
        <v>213</v>
      </c>
      <c r="BM165" s="143" t="s">
        <v>1037</v>
      </c>
    </row>
    <row r="166" spans="2:65" s="1" customFormat="1" ht="24.2" customHeight="1" x14ac:dyDescent="0.2">
      <c r="B166" s="33"/>
      <c r="C166" s="132" t="s">
        <v>792</v>
      </c>
      <c r="D166" s="132" t="s">
        <v>208</v>
      </c>
      <c r="E166" s="133" t="s">
        <v>1038</v>
      </c>
      <c r="F166" s="134" t="s">
        <v>1039</v>
      </c>
      <c r="G166" s="135" t="s">
        <v>723</v>
      </c>
      <c r="H166" s="136">
        <v>2.9129999999999998</v>
      </c>
      <c r="I166" s="137">
        <v>310</v>
      </c>
      <c r="J166" s="138">
        <f t="shared" si="10"/>
        <v>903.03</v>
      </c>
      <c r="K166" s="134" t="s">
        <v>901</v>
      </c>
      <c r="L166" s="33"/>
      <c r="M166" s="139" t="s">
        <v>21</v>
      </c>
      <c r="N166" s="140" t="s">
        <v>44</v>
      </c>
      <c r="P166" s="141">
        <f t="shared" si="11"/>
        <v>0</v>
      </c>
      <c r="Q166" s="141">
        <v>5.8999999999999997E-2</v>
      </c>
      <c r="R166" s="141">
        <f t="shared" si="12"/>
        <v>0.17186699999999999</v>
      </c>
      <c r="S166" s="141">
        <v>0</v>
      </c>
      <c r="T166" s="142">
        <f t="shared" si="13"/>
        <v>0</v>
      </c>
      <c r="AR166" s="143" t="s">
        <v>213</v>
      </c>
      <c r="AT166" s="143" t="s">
        <v>208</v>
      </c>
      <c r="AU166" s="143" t="s">
        <v>80</v>
      </c>
      <c r="AY166" s="18" t="s">
        <v>206</v>
      </c>
      <c r="BE166" s="144">
        <f t="shared" si="14"/>
        <v>903.03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8" t="s">
        <v>80</v>
      </c>
      <c r="BK166" s="144">
        <f t="shared" si="19"/>
        <v>903.03</v>
      </c>
      <c r="BL166" s="18" t="s">
        <v>213</v>
      </c>
      <c r="BM166" s="143" t="s">
        <v>1040</v>
      </c>
    </row>
    <row r="167" spans="2:65" s="1" customFormat="1" ht="24.2" customHeight="1" x14ac:dyDescent="0.2">
      <c r="B167" s="33"/>
      <c r="C167" s="132" t="s">
        <v>799</v>
      </c>
      <c r="D167" s="132" t="s">
        <v>208</v>
      </c>
      <c r="E167" s="133" t="s">
        <v>1041</v>
      </c>
      <c r="F167" s="134" t="s">
        <v>1042</v>
      </c>
      <c r="G167" s="135" t="s">
        <v>723</v>
      </c>
      <c r="H167" s="136">
        <v>18.710999999999999</v>
      </c>
      <c r="I167" s="137">
        <v>310</v>
      </c>
      <c r="J167" s="138">
        <f t="shared" si="10"/>
        <v>5800.41</v>
      </c>
      <c r="K167" s="134" t="s">
        <v>901</v>
      </c>
      <c r="L167" s="33"/>
      <c r="M167" s="139" t="s">
        <v>21</v>
      </c>
      <c r="N167" s="140" t="s">
        <v>44</v>
      </c>
      <c r="P167" s="141">
        <f t="shared" si="11"/>
        <v>0</v>
      </c>
      <c r="Q167" s="141">
        <v>6.2E-2</v>
      </c>
      <c r="R167" s="141">
        <f t="shared" si="12"/>
        <v>1.1600819999999998</v>
      </c>
      <c r="S167" s="141">
        <v>0</v>
      </c>
      <c r="T167" s="142">
        <f t="shared" si="13"/>
        <v>0</v>
      </c>
      <c r="AR167" s="143" t="s">
        <v>213</v>
      </c>
      <c r="AT167" s="143" t="s">
        <v>208</v>
      </c>
      <c r="AU167" s="143" t="s">
        <v>80</v>
      </c>
      <c r="AY167" s="18" t="s">
        <v>206</v>
      </c>
      <c r="BE167" s="144">
        <f t="shared" si="14"/>
        <v>5800.41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8" t="s">
        <v>80</v>
      </c>
      <c r="BK167" s="144">
        <f t="shared" si="19"/>
        <v>5800.41</v>
      </c>
      <c r="BL167" s="18" t="s">
        <v>213</v>
      </c>
      <c r="BM167" s="143" t="s">
        <v>1043</v>
      </c>
    </row>
    <row r="168" spans="2:65" s="11" customFormat="1" ht="25.9" customHeight="1" x14ac:dyDescent="0.2">
      <c r="B168" s="120"/>
      <c r="D168" s="121" t="s">
        <v>72</v>
      </c>
      <c r="E168" s="122" t="s">
        <v>1044</v>
      </c>
      <c r="F168" s="122" t="s">
        <v>1045</v>
      </c>
      <c r="I168" s="123"/>
      <c r="J168" s="124">
        <f>BK168</f>
        <v>497882.56</v>
      </c>
      <c r="L168" s="120"/>
      <c r="M168" s="125"/>
      <c r="P168" s="126">
        <f>SUM(P169:P170)</f>
        <v>0</v>
      </c>
      <c r="R168" s="126">
        <f>SUM(R169:R170)</f>
        <v>0</v>
      </c>
      <c r="T168" s="127">
        <f>SUM(T169:T170)</f>
        <v>0</v>
      </c>
      <c r="AR168" s="121" t="s">
        <v>80</v>
      </c>
      <c r="AT168" s="128" t="s">
        <v>72</v>
      </c>
      <c r="AU168" s="128" t="s">
        <v>73</v>
      </c>
      <c r="AY168" s="121" t="s">
        <v>206</v>
      </c>
      <c r="BK168" s="129">
        <f>SUM(BK169:BK170)</f>
        <v>497882.56</v>
      </c>
    </row>
    <row r="169" spans="2:65" s="1" customFormat="1" ht="16.5" customHeight="1" x14ac:dyDescent="0.2">
      <c r="B169" s="33"/>
      <c r="C169" s="132" t="s">
        <v>805</v>
      </c>
      <c r="D169" s="132" t="s">
        <v>208</v>
      </c>
      <c r="E169" s="133" t="s">
        <v>1046</v>
      </c>
      <c r="F169" s="134" t="s">
        <v>1047</v>
      </c>
      <c r="G169" s="135" t="s">
        <v>327</v>
      </c>
      <c r="H169" s="136">
        <v>5240.8689999999997</v>
      </c>
      <c r="I169" s="137">
        <v>95</v>
      </c>
      <c r="J169" s="138">
        <f>ROUND(I169*H169,2)</f>
        <v>497882.56</v>
      </c>
      <c r="K169" s="134" t="s">
        <v>901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213</v>
      </c>
      <c r="AT169" s="143" t="s">
        <v>208</v>
      </c>
      <c r="AU169" s="143" t="s">
        <v>80</v>
      </c>
      <c r="AY169" s="18" t="s">
        <v>206</v>
      </c>
      <c r="BE169" s="144">
        <f>IF(N169="základní",J169,0)</f>
        <v>497882.56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497882.56</v>
      </c>
      <c r="BL169" s="18" t="s">
        <v>213</v>
      </c>
      <c r="BM169" s="143" t="s">
        <v>1048</v>
      </c>
    </row>
    <row r="170" spans="2:65" s="1" customFormat="1" ht="19.5" x14ac:dyDescent="0.2">
      <c r="B170" s="33"/>
      <c r="D170" s="149" t="s">
        <v>217</v>
      </c>
      <c r="F170" s="150" t="s">
        <v>1049</v>
      </c>
      <c r="I170" s="147"/>
      <c r="L170" s="33"/>
      <c r="M170" s="148"/>
      <c r="T170" s="54"/>
      <c r="AT170" s="18" t="s">
        <v>217</v>
      </c>
      <c r="AU170" s="18" t="s">
        <v>80</v>
      </c>
    </row>
    <row r="171" spans="2:65" s="11" customFormat="1" ht="25.9" customHeight="1" x14ac:dyDescent="0.2">
      <c r="B171" s="120"/>
      <c r="D171" s="121" t="s">
        <v>72</v>
      </c>
      <c r="E171" s="122" t="s">
        <v>1050</v>
      </c>
      <c r="F171" s="122" t="s">
        <v>1051</v>
      </c>
      <c r="I171" s="123"/>
      <c r="J171" s="124">
        <f>BK171</f>
        <v>38382.629999999997</v>
      </c>
      <c r="L171" s="120"/>
      <c r="M171" s="125"/>
      <c r="P171" s="126">
        <f>SUM(P172:P174)</f>
        <v>0</v>
      </c>
      <c r="R171" s="126">
        <f>SUM(R172:R174)</f>
        <v>0</v>
      </c>
      <c r="T171" s="127">
        <f>SUM(T172:T174)</f>
        <v>0</v>
      </c>
      <c r="AR171" s="121" t="s">
        <v>80</v>
      </c>
      <c r="AT171" s="128" t="s">
        <v>72</v>
      </c>
      <c r="AU171" s="128" t="s">
        <v>73</v>
      </c>
      <c r="AY171" s="121" t="s">
        <v>206</v>
      </c>
      <c r="BK171" s="129">
        <f>SUM(BK172:BK174)</f>
        <v>38382.629999999997</v>
      </c>
    </row>
    <row r="172" spans="2:65" s="1" customFormat="1" ht="16.5" customHeight="1" x14ac:dyDescent="0.2">
      <c r="B172" s="33"/>
      <c r="C172" s="132" t="s">
        <v>811</v>
      </c>
      <c r="D172" s="132" t="s">
        <v>208</v>
      </c>
      <c r="E172" s="133" t="s">
        <v>1052</v>
      </c>
      <c r="F172" s="134" t="s">
        <v>1053</v>
      </c>
      <c r="G172" s="135" t="s">
        <v>327</v>
      </c>
      <c r="H172" s="136">
        <v>8.58</v>
      </c>
      <c r="I172" s="137">
        <v>4090</v>
      </c>
      <c r="J172" s="138">
        <f>ROUND(I172*H172,2)</f>
        <v>35092.199999999997</v>
      </c>
      <c r="K172" s="134" t="s">
        <v>901</v>
      </c>
      <c r="L172" s="33"/>
      <c r="M172" s="139" t="s">
        <v>21</v>
      </c>
      <c r="N172" s="140" t="s">
        <v>44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213</v>
      </c>
      <c r="AT172" s="143" t="s">
        <v>208</v>
      </c>
      <c r="AU172" s="143" t="s">
        <v>80</v>
      </c>
      <c r="AY172" s="18" t="s">
        <v>206</v>
      </c>
      <c r="BE172" s="144">
        <f>IF(N172="základní",J172,0)</f>
        <v>35092.199999999997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8" t="s">
        <v>80</v>
      </c>
      <c r="BK172" s="144">
        <f>ROUND(I172*H172,2)</f>
        <v>35092.199999999997</v>
      </c>
      <c r="BL172" s="18" t="s">
        <v>213</v>
      </c>
      <c r="BM172" s="143" t="s">
        <v>1054</v>
      </c>
    </row>
    <row r="173" spans="2:65" s="1" customFormat="1" ht="16.5" customHeight="1" x14ac:dyDescent="0.2">
      <c r="B173" s="33"/>
      <c r="C173" s="132" t="s">
        <v>818</v>
      </c>
      <c r="D173" s="132" t="s">
        <v>208</v>
      </c>
      <c r="E173" s="133" t="s">
        <v>1055</v>
      </c>
      <c r="F173" s="134" t="s">
        <v>1056</v>
      </c>
      <c r="G173" s="135" t="s">
        <v>327</v>
      </c>
      <c r="H173" s="136">
        <v>8.58</v>
      </c>
      <c r="I173" s="137">
        <v>383.5</v>
      </c>
      <c r="J173" s="138">
        <f>ROUND(I173*H173,2)</f>
        <v>3290.43</v>
      </c>
      <c r="K173" s="134" t="s">
        <v>901</v>
      </c>
      <c r="L173" s="33"/>
      <c r="M173" s="139" t="s">
        <v>21</v>
      </c>
      <c r="N173" s="140" t="s">
        <v>44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213</v>
      </c>
      <c r="AT173" s="143" t="s">
        <v>208</v>
      </c>
      <c r="AU173" s="143" t="s">
        <v>80</v>
      </c>
      <c r="AY173" s="18" t="s">
        <v>206</v>
      </c>
      <c r="BE173" s="144">
        <f>IF(N173="základní",J173,0)</f>
        <v>3290.43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80</v>
      </c>
      <c r="BK173" s="144">
        <f>ROUND(I173*H173,2)</f>
        <v>3290.43</v>
      </c>
      <c r="BL173" s="18" t="s">
        <v>213</v>
      </c>
      <c r="BM173" s="143" t="s">
        <v>1057</v>
      </c>
    </row>
    <row r="174" spans="2:65" s="1" customFormat="1" ht="19.5" x14ac:dyDescent="0.2">
      <c r="B174" s="33"/>
      <c r="D174" s="149" t="s">
        <v>217</v>
      </c>
      <c r="F174" s="150" t="s">
        <v>1058</v>
      </c>
      <c r="I174" s="147"/>
      <c r="L174" s="33"/>
      <c r="M174" s="188"/>
      <c r="N174" s="189"/>
      <c r="O174" s="189"/>
      <c r="P174" s="189"/>
      <c r="Q174" s="189"/>
      <c r="R174" s="189"/>
      <c r="S174" s="189"/>
      <c r="T174" s="190"/>
      <c r="AT174" s="18" t="s">
        <v>217</v>
      </c>
      <c r="AU174" s="18" t="s">
        <v>80</v>
      </c>
    </row>
    <row r="175" spans="2:65" s="1" customFormat="1" ht="6.95" customHeight="1" x14ac:dyDescent="0.2">
      <c r="B175" s="42"/>
      <c r="C175" s="43"/>
      <c r="D175" s="43"/>
      <c r="E175" s="43"/>
      <c r="F175" s="43"/>
      <c r="G175" s="43"/>
      <c r="H175" s="43"/>
      <c r="I175" s="43"/>
      <c r="J175" s="43"/>
      <c r="K175" s="43"/>
      <c r="L175" s="33"/>
    </row>
  </sheetData>
  <sheetProtection algorithmName="SHA-512" hashValue="WeaE1IZ4wKPMp1ni3rCxRHlUMDM0i+MH7Fc98Yfg9e4QSIFBypDueTkLTFqIW+yt4EEEsSLlLVDCnJEDm6k46g==" saltValue="GduZ0kWbhV8fQsxdiKFbWdeOO2kKSi5bYEuSXD/2XIB5g71wQGG9z4uGKF3UUK6FXiAS3RdFKBdGPXIP4ZknOQ==" spinCount="100000" sheet="1" objects="1" scenarios="1" formatColumns="0" formatRows="0" autoFilter="0"/>
  <autoFilter ref="C90:K174" xr:uid="{00000000-0009-0000-0000-000003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7"/>
  <sheetViews>
    <sheetView showGridLines="0" topLeftCell="G121" workbookViewId="0">
      <selection activeCell="I91" sqref="I91:I13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103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1059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1060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ROUND(J89, 2)</f>
        <v>1787847.67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ROUND((SUM(BE89:BE136)),  2)</f>
        <v>1787847.67</v>
      </c>
      <c r="I35" s="94">
        <v>0.21</v>
      </c>
      <c r="J35" s="84">
        <f>ROUND(((SUM(BE89:BE136))*I35),  2)</f>
        <v>375448.01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ROUND((SUM(BF89:BF136)),  2)</f>
        <v>0</v>
      </c>
      <c r="I36" s="94">
        <v>0.12</v>
      </c>
      <c r="J36" s="84">
        <f>ROUND(((SUM(BF89:BF136))*I36),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ROUND((SUM(BG89:BG136)),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ROUND((SUM(BH89:BH136)),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ROUND((SUM(BI89:BI136)),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2163295.6799999997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1059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D.2.2 - Chodníky, zpevněné plochy, parkoviště - II. etapa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J89</f>
        <v>1787847.67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892</v>
      </c>
      <c r="E64" s="106"/>
      <c r="F64" s="106"/>
      <c r="G64" s="106"/>
      <c r="H64" s="106"/>
      <c r="I64" s="106"/>
      <c r="J64" s="107">
        <f>J90</f>
        <v>31800.97</v>
      </c>
      <c r="L64" s="104"/>
    </row>
    <row r="65" spans="2:12" s="8" customFormat="1" ht="24.95" customHeight="1" x14ac:dyDescent="0.2">
      <c r="B65" s="104"/>
      <c r="D65" s="105" t="s">
        <v>893</v>
      </c>
      <c r="E65" s="106"/>
      <c r="F65" s="106"/>
      <c r="G65" s="106"/>
      <c r="H65" s="106"/>
      <c r="I65" s="106"/>
      <c r="J65" s="107">
        <f>J99</f>
        <v>1438657.75</v>
      </c>
      <c r="L65" s="104"/>
    </row>
    <row r="66" spans="2:12" s="8" customFormat="1" ht="24.95" customHeight="1" x14ac:dyDescent="0.2">
      <c r="B66" s="104"/>
      <c r="D66" s="105" t="s">
        <v>895</v>
      </c>
      <c r="E66" s="106"/>
      <c r="F66" s="106"/>
      <c r="G66" s="106"/>
      <c r="H66" s="106"/>
      <c r="I66" s="106"/>
      <c r="J66" s="107">
        <f>J116</f>
        <v>168060.91999999998</v>
      </c>
      <c r="L66" s="104"/>
    </row>
    <row r="67" spans="2:12" s="8" customFormat="1" ht="24.95" customHeight="1" x14ac:dyDescent="0.2">
      <c r="B67" s="104"/>
      <c r="D67" s="105" t="s">
        <v>896</v>
      </c>
      <c r="E67" s="106"/>
      <c r="F67" s="106"/>
      <c r="G67" s="106"/>
      <c r="H67" s="106"/>
      <c r="I67" s="106"/>
      <c r="J67" s="107">
        <f>J134</f>
        <v>149328.03</v>
      </c>
      <c r="L67" s="104"/>
    </row>
    <row r="68" spans="2:12" s="1" customFormat="1" ht="21.75" customHeight="1" x14ac:dyDescent="0.2">
      <c r="B68" s="33"/>
      <c r="L68" s="33"/>
    </row>
    <row r="69" spans="2:12" s="1" customFormat="1" ht="6.9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5" customHeigh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5" customHeight="1" x14ac:dyDescent="0.2">
      <c r="B74" s="33"/>
      <c r="C74" s="22" t="s">
        <v>191</v>
      </c>
      <c r="L74" s="33"/>
    </row>
    <row r="75" spans="2:12" s="1" customFormat="1" ht="6.95" customHeight="1" x14ac:dyDescent="0.2">
      <c r="B75" s="33"/>
      <c r="L75" s="33"/>
    </row>
    <row r="76" spans="2:12" s="1" customFormat="1" ht="12" customHeight="1" x14ac:dyDescent="0.2">
      <c r="B76" s="33"/>
      <c r="C76" s="28" t="s">
        <v>16</v>
      </c>
      <c r="L76" s="33"/>
    </row>
    <row r="77" spans="2:12" s="1" customFormat="1" ht="26.25" customHeight="1" x14ac:dyDescent="0.2">
      <c r="B77" s="33"/>
      <c r="E77" s="315" t="str">
        <f>E7</f>
        <v>Novostavba Onkologické kliniky P4 - Přeložky, Přípojky, OS, Komunikace, chodníky a přístřešky, Sadové úpravy</v>
      </c>
      <c r="F77" s="316"/>
      <c r="G77" s="316"/>
      <c r="H77" s="316"/>
      <c r="L77" s="33"/>
    </row>
    <row r="78" spans="2:12" ht="12" customHeight="1" x14ac:dyDescent="0.2">
      <c r="B78" s="21"/>
      <c r="C78" s="28" t="s">
        <v>174</v>
      </c>
      <c r="L78" s="21"/>
    </row>
    <row r="79" spans="2:12" s="1" customFormat="1" ht="16.5" customHeight="1" x14ac:dyDescent="0.2">
      <c r="B79" s="33"/>
      <c r="E79" s="315" t="s">
        <v>1059</v>
      </c>
      <c r="F79" s="314"/>
      <c r="G79" s="314"/>
      <c r="H79" s="314"/>
      <c r="L79" s="33"/>
    </row>
    <row r="80" spans="2:12" s="1" customFormat="1" ht="12" customHeight="1" x14ac:dyDescent="0.2">
      <c r="B80" s="33"/>
      <c r="C80" s="28" t="s">
        <v>176</v>
      </c>
      <c r="L80" s="33"/>
    </row>
    <row r="81" spans="2:65" s="1" customFormat="1" ht="16.5" customHeight="1" x14ac:dyDescent="0.2">
      <c r="B81" s="33"/>
      <c r="E81" s="307" t="str">
        <f>E11</f>
        <v>D.2.2 - Chodníky, zpevněné plochy, parkoviště - II. etapa</v>
      </c>
      <c r="F81" s="314"/>
      <c r="G81" s="314"/>
      <c r="H81" s="314"/>
      <c r="L81" s="33"/>
    </row>
    <row r="82" spans="2:65" s="1" customFormat="1" ht="6.95" customHeight="1" x14ac:dyDescent="0.2">
      <c r="B82" s="33"/>
      <c r="L82" s="33"/>
    </row>
    <row r="83" spans="2:65" s="1" customFormat="1" ht="12" customHeight="1" x14ac:dyDescent="0.2">
      <c r="B83" s="33"/>
      <c r="C83" s="28" t="s">
        <v>22</v>
      </c>
      <c r="F83" s="26" t="str">
        <f>F14</f>
        <v>Olomouc</v>
      </c>
      <c r="I83" s="28" t="s">
        <v>24</v>
      </c>
      <c r="J83" s="50" t="str">
        <f>IF(J14="","",J14)</f>
        <v>16. 2. 2024</v>
      </c>
      <c r="L83" s="33"/>
    </row>
    <row r="84" spans="2:65" s="1" customFormat="1" ht="6.95" customHeight="1" x14ac:dyDescent="0.2">
      <c r="B84" s="33"/>
      <c r="L84" s="33"/>
    </row>
    <row r="85" spans="2:65" s="1" customFormat="1" ht="25.7" customHeight="1" x14ac:dyDescent="0.2">
      <c r="B85" s="33"/>
      <c r="C85" s="28" t="s">
        <v>26</v>
      </c>
      <c r="F85" s="26" t="str">
        <f>E17</f>
        <v>Fakultní nemocnice Olomouc</v>
      </c>
      <c r="I85" s="28" t="s">
        <v>32</v>
      </c>
      <c r="J85" s="31" t="str">
        <f>E23</f>
        <v>Adam Rujbr Architects</v>
      </c>
      <c r="L85" s="33"/>
    </row>
    <row r="86" spans="2:65" s="1" customFormat="1" ht="15.2" customHeight="1" x14ac:dyDescent="0.2">
      <c r="B86" s="33"/>
      <c r="C86" s="28" t="s">
        <v>30</v>
      </c>
      <c r="F86" s="26" t="str">
        <f>IF(E20="","",E20)</f>
        <v>Vyplň údaj</v>
      </c>
      <c r="I86" s="28" t="s">
        <v>35</v>
      </c>
      <c r="J86" s="31" t="str">
        <f>E26</f>
        <v xml:space="preserve"> </v>
      </c>
      <c r="L86" s="33"/>
    </row>
    <row r="87" spans="2:65" s="1" customFormat="1" ht="10.35" customHeight="1" x14ac:dyDescent="0.2">
      <c r="B87" s="33"/>
      <c r="L87" s="33"/>
    </row>
    <row r="88" spans="2:65" s="10" customFormat="1" ht="29.25" customHeight="1" x14ac:dyDescent="0.2">
      <c r="B88" s="112"/>
      <c r="C88" s="113" t="s">
        <v>192</v>
      </c>
      <c r="D88" s="114" t="s">
        <v>58</v>
      </c>
      <c r="E88" s="114" t="s">
        <v>54</v>
      </c>
      <c r="F88" s="114" t="s">
        <v>55</v>
      </c>
      <c r="G88" s="114" t="s">
        <v>193</v>
      </c>
      <c r="H88" s="114" t="s">
        <v>194</v>
      </c>
      <c r="I88" s="114" t="s">
        <v>195</v>
      </c>
      <c r="J88" s="114" t="s">
        <v>180</v>
      </c>
      <c r="K88" s="115" t="s">
        <v>196</v>
      </c>
      <c r="L88" s="112"/>
      <c r="M88" s="57" t="s">
        <v>21</v>
      </c>
      <c r="N88" s="58" t="s">
        <v>43</v>
      </c>
      <c r="O88" s="58" t="s">
        <v>197</v>
      </c>
      <c r="P88" s="58" t="s">
        <v>198</v>
      </c>
      <c r="Q88" s="58" t="s">
        <v>199</v>
      </c>
      <c r="R88" s="58" t="s">
        <v>200</v>
      </c>
      <c r="S88" s="58" t="s">
        <v>201</v>
      </c>
      <c r="T88" s="59" t="s">
        <v>202</v>
      </c>
    </row>
    <row r="89" spans="2:65" s="1" customFormat="1" ht="22.9" customHeight="1" x14ac:dyDescent="0.25">
      <c r="B89" s="33"/>
      <c r="C89" s="62" t="s">
        <v>203</v>
      </c>
      <c r="J89" s="116">
        <f>BK89</f>
        <v>1787847.67</v>
      </c>
      <c r="L89" s="33"/>
      <c r="M89" s="60"/>
      <c r="N89" s="51"/>
      <c r="O89" s="51"/>
      <c r="P89" s="117">
        <f>P90+P99+P116+P134</f>
        <v>0</v>
      </c>
      <c r="Q89" s="51"/>
      <c r="R89" s="117">
        <f>R90+R99+R116+R134</f>
        <v>1571.8739700000001</v>
      </c>
      <c r="S89" s="51"/>
      <c r="T89" s="118">
        <f>T90+T99+T116+T134</f>
        <v>0</v>
      </c>
      <c r="AT89" s="18" t="s">
        <v>72</v>
      </c>
      <c r="AU89" s="18" t="s">
        <v>181</v>
      </c>
      <c r="BK89" s="119">
        <f>BK90+BK99+BK116+BK134</f>
        <v>1787847.67</v>
      </c>
    </row>
    <row r="90" spans="2:65" s="11" customFormat="1" ht="25.9" customHeight="1" x14ac:dyDescent="0.2">
      <c r="B90" s="120"/>
      <c r="D90" s="121" t="s">
        <v>72</v>
      </c>
      <c r="E90" s="122" t="s">
        <v>80</v>
      </c>
      <c r="F90" s="122" t="s">
        <v>898</v>
      </c>
      <c r="I90" s="123"/>
      <c r="J90" s="124">
        <f>BK90</f>
        <v>31800.97</v>
      </c>
      <c r="L90" s="120"/>
      <c r="M90" s="125"/>
      <c r="P90" s="126">
        <f>SUM(P91:P98)</f>
        <v>0</v>
      </c>
      <c r="R90" s="126">
        <f>SUM(R91:R98)</f>
        <v>0</v>
      </c>
      <c r="T90" s="127">
        <f>SUM(T91:T98)</f>
        <v>0</v>
      </c>
      <c r="AR90" s="121" t="s">
        <v>80</v>
      </c>
      <c r="AT90" s="128" t="s">
        <v>72</v>
      </c>
      <c r="AU90" s="128" t="s">
        <v>73</v>
      </c>
      <c r="AY90" s="121" t="s">
        <v>206</v>
      </c>
      <c r="BK90" s="129">
        <f>SUM(BK91:BK98)</f>
        <v>31800.97</v>
      </c>
    </row>
    <row r="91" spans="2:65" s="1" customFormat="1" ht="16.5" customHeight="1" x14ac:dyDescent="0.2">
      <c r="B91" s="33"/>
      <c r="C91" s="132" t="s">
        <v>80</v>
      </c>
      <c r="D91" s="132" t="s">
        <v>208</v>
      </c>
      <c r="E91" s="133" t="s">
        <v>902</v>
      </c>
      <c r="F91" s="134" t="s">
        <v>903</v>
      </c>
      <c r="G91" s="135" t="s">
        <v>247</v>
      </c>
      <c r="H91" s="136">
        <v>223</v>
      </c>
      <c r="I91" s="137">
        <v>8.3000000000000007</v>
      </c>
      <c r="J91" s="138">
        <f>ROUND(I91*H91,2)</f>
        <v>1850.9</v>
      </c>
      <c r="K91" s="134" t="s">
        <v>901</v>
      </c>
      <c r="L91" s="33"/>
      <c r="M91" s="139" t="s">
        <v>21</v>
      </c>
      <c r="N91" s="140" t="s">
        <v>44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213</v>
      </c>
      <c r="AT91" s="143" t="s">
        <v>208</v>
      </c>
      <c r="AU91" s="143" t="s">
        <v>80</v>
      </c>
      <c r="AY91" s="18" t="s">
        <v>206</v>
      </c>
      <c r="BE91" s="144">
        <f>IF(N91="základní",J91,0)</f>
        <v>1850.9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80</v>
      </c>
      <c r="BK91" s="144">
        <f>ROUND(I91*H91,2)</f>
        <v>1850.9</v>
      </c>
      <c r="BL91" s="18" t="s">
        <v>213</v>
      </c>
      <c r="BM91" s="143" t="s">
        <v>82</v>
      </c>
    </row>
    <row r="92" spans="2:65" s="1" customFormat="1" ht="19.5" x14ac:dyDescent="0.2">
      <c r="B92" s="33"/>
      <c r="D92" s="149" t="s">
        <v>217</v>
      </c>
      <c r="F92" s="150" t="s">
        <v>904</v>
      </c>
      <c r="I92" s="147"/>
      <c r="L92" s="33"/>
      <c r="M92" s="148"/>
      <c r="T92" s="54"/>
      <c r="AT92" s="18" t="s">
        <v>217</v>
      </c>
      <c r="AU92" s="18" t="s">
        <v>80</v>
      </c>
    </row>
    <row r="93" spans="2:65" s="1" customFormat="1" ht="16.5" customHeight="1" x14ac:dyDescent="0.2">
      <c r="B93" s="33"/>
      <c r="C93" s="132" t="s">
        <v>82</v>
      </c>
      <c r="D93" s="132" t="s">
        <v>208</v>
      </c>
      <c r="E93" s="133" t="s">
        <v>905</v>
      </c>
      <c r="F93" s="134" t="s">
        <v>906</v>
      </c>
      <c r="G93" s="135" t="s">
        <v>247</v>
      </c>
      <c r="H93" s="136">
        <v>1581.65</v>
      </c>
      <c r="I93" s="137">
        <v>15.8</v>
      </c>
      <c r="J93" s="138">
        <f>ROUND(I93*H93,2)</f>
        <v>24990.07</v>
      </c>
      <c r="K93" s="134" t="s">
        <v>901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213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24990.07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24990.07</v>
      </c>
      <c r="BL93" s="18" t="s">
        <v>213</v>
      </c>
      <c r="BM93" s="143" t="s">
        <v>213</v>
      </c>
    </row>
    <row r="94" spans="2:65" s="1" customFormat="1" ht="19.5" x14ac:dyDescent="0.2">
      <c r="B94" s="33"/>
      <c r="D94" s="149" t="s">
        <v>217</v>
      </c>
      <c r="F94" s="150" t="s">
        <v>904</v>
      </c>
      <c r="I94" s="147"/>
      <c r="L94" s="33"/>
      <c r="M94" s="148"/>
      <c r="T94" s="54"/>
      <c r="AT94" s="18" t="s">
        <v>217</v>
      </c>
      <c r="AU94" s="18" t="s">
        <v>80</v>
      </c>
    </row>
    <row r="95" spans="2:65" s="1" customFormat="1" ht="16.5" customHeight="1" x14ac:dyDescent="0.2">
      <c r="B95" s="33"/>
      <c r="C95" s="132" t="s">
        <v>244</v>
      </c>
      <c r="D95" s="132" t="s">
        <v>208</v>
      </c>
      <c r="E95" s="133" t="s">
        <v>907</v>
      </c>
      <c r="F95" s="134" t="s">
        <v>908</v>
      </c>
      <c r="G95" s="135" t="s">
        <v>247</v>
      </c>
      <c r="H95" s="136">
        <v>124</v>
      </c>
      <c r="I95" s="137">
        <v>40</v>
      </c>
      <c r="J95" s="138">
        <f>ROUND(I95*H95,2)</f>
        <v>4960</v>
      </c>
      <c r="K95" s="134" t="s">
        <v>901</v>
      </c>
      <c r="L95" s="33"/>
      <c r="M95" s="139" t="s">
        <v>21</v>
      </c>
      <c r="N95" s="140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213</v>
      </c>
      <c r="AT95" s="143" t="s">
        <v>208</v>
      </c>
      <c r="AU95" s="143" t="s">
        <v>80</v>
      </c>
      <c r="AY95" s="18" t="s">
        <v>206</v>
      </c>
      <c r="BE95" s="144">
        <f>IF(N95="základní",J95,0)</f>
        <v>4960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4960</v>
      </c>
      <c r="BL95" s="18" t="s">
        <v>213</v>
      </c>
      <c r="BM95" s="143" t="s">
        <v>268</v>
      </c>
    </row>
    <row r="96" spans="2:65" s="1" customFormat="1" ht="19.5" x14ac:dyDescent="0.2">
      <c r="B96" s="33"/>
      <c r="D96" s="149" t="s">
        <v>217</v>
      </c>
      <c r="F96" s="150" t="s">
        <v>909</v>
      </c>
      <c r="I96" s="147"/>
      <c r="L96" s="33"/>
      <c r="M96" s="148"/>
      <c r="T96" s="54"/>
      <c r="AT96" s="18" t="s">
        <v>217</v>
      </c>
      <c r="AU96" s="18" t="s">
        <v>80</v>
      </c>
    </row>
    <row r="97" spans="2:65" s="13" customFormat="1" x14ac:dyDescent="0.2">
      <c r="B97" s="157"/>
      <c r="D97" s="149" t="s">
        <v>219</v>
      </c>
      <c r="E97" s="158" t="s">
        <v>21</v>
      </c>
      <c r="F97" s="159" t="s">
        <v>1061</v>
      </c>
      <c r="H97" s="160">
        <v>124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 x14ac:dyDescent="0.2">
      <c r="B98" s="164"/>
      <c r="D98" s="149" t="s">
        <v>219</v>
      </c>
      <c r="E98" s="165" t="s">
        <v>21</v>
      </c>
      <c r="F98" s="166" t="s">
        <v>236</v>
      </c>
      <c r="H98" s="167">
        <v>124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1" customFormat="1" ht="25.9" customHeight="1" x14ac:dyDescent="0.2">
      <c r="B99" s="120"/>
      <c r="D99" s="121" t="s">
        <v>72</v>
      </c>
      <c r="E99" s="122" t="s">
        <v>257</v>
      </c>
      <c r="F99" s="122" t="s">
        <v>911</v>
      </c>
      <c r="I99" s="123"/>
      <c r="J99" s="124">
        <f>BK99</f>
        <v>1438657.75</v>
      </c>
      <c r="L99" s="120"/>
      <c r="M99" s="125"/>
      <c r="P99" s="126">
        <f>SUM(P100:P115)</f>
        <v>0</v>
      </c>
      <c r="R99" s="126">
        <f>SUM(R100:R115)</f>
        <v>1484.74523</v>
      </c>
      <c r="T99" s="127">
        <f>SUM(T100:T115)</f>
        <v>0</v>
      </c>
      <c r="AR99" s="121" t="s">
        <v>80</v>
      </c>
      <c r="AT99" s="128" t="s">
        <v>72</v>
      </c>
      <c r="AU99" s="128" t="s">
        <v>73</v>
      </c>
      <c r="AY99" s="121" t="s">
        <v>206</v>
      </c>
      <c r="BK99" s="129">
        <f>SUM(BK100:BK115)</f>
        <v>1438657.75</v>
      </c>
    </row>
    <row r="100" spans="2:65" s="1" customFormat="1" ht="16.5" customHeight="1" x14ac:dyDescent="0.2">
      <c r="B100" s="33"/>
      <c r="C100" s="132" t="s">
        <v>213</v>
      </c>
      <c r="D100" s="132" t="s">
        <v>208</v>
      </c>
      <c r="E100" s="133" t="s">
        <v>912</v>
      </c>
      <c r="F100" s="134" t="s">
        <v>913</v>
      </c>
      <c r="G100" s="135" t="s">
        <v>247</v>
      </c>
      <c r="H100" s="136">
        <v>1271.4000000000001</v>
      </c>
      <c r="I100" s="137">
        <v>157.19999999999999</v>
      </c>
      <c r="J100" s="138">
        <f>ROUND(I100*H100,2)</f>
        <v>199864.08</v>
      </c>
      <c r="K100" s="134" t="s">
        <v>901</v>
      </c>
      <c r="L100" s="33"/>
      <c r="M100" s="139" t="s">
        <v>21</v>
      </c>
      <c r="N100" s="140" t="s">
        <v>44</v>
      </c>
      <c r="P100" s="141">
        <f>O100*H100</f>
        <v>0</v>
      </c>
      <c r="Q100" s="141">
        <v>0.32250000000000001</v>
      </c>
      <c r="R100" s="141">
        <f>Q100*H100</f>
        <v>410.02650000000006</v>
      </c>
      <c r="S100" s="141">
        <v>0</v>
      </c>
      <c r="T100" s="142">
        <f>S100*H100</f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>IF(N100="základní",J100,0)</f>
        <v>199864.08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199864.08</v>
      </c>
      <c r="BL100" s="18" t="s">
        <v>213</v>
      </c>
      <c r="BM100" s="143" t="s">
        <v>289</v>
      </c>
    </row>
    <row r="101" spans="2:65" s="1" customFormat="1" ht="19.5" x14ac:dyDescent="0.2">
      <c r="B101" s="33"/>
      <c r="D101" s="149" t="s">
        <v>217</v>
      </c>
      <c r="F101" s="150" t="s">
        <v>914</v>
      </c>
      <c r="I101" s="147"/>
      <c r="L101" s="33"/>
      <c r="M101" s="148"/>
      <c r="T101" s="54"/>
      <c r="AT101" s="18" t="s">
        <v>217</v>
      </c>
      <c r="AU101" s="18" t="s">
        <v>80</v>
      </c>
    </row>
    <row r="102" spans="2:65" s="1" customFormat="1" ht="21.75" customHeight="1" x14ac:dyDescent="0.2">
      <c r="B102" s="33"/>
      <c r="C102" s="132" t="s">
        <v>257</v>
      </c>
      <c r="D102" s="132" t="s">
        <v>208</v>
      </c>
      <c r="E102" s="133" t="s">
        <v>915</v>
      </c>
      <c r="F102" s="134" t="s">
        <v>916</v>
      </c>
      <c r="G102" s="135" t="s">
        <v>247</v>
      </c>
      <c r="H102" s="136">
        <v>190</v>
      </c>
      <c r="I102" s="137">
        <v>168.6</v>
      </c>
      <c r="J102" s="138">
        <f t="shared" ref="J102:J107" si="0">ROUND(I102*H102,2)</f>
        <v>32034</v>
      </c>
      <c r="K102" s="134" t="s">
        <v>901</v>
      </c>
      <c r="L102" s="33"/>
      <c r="M102" s="139" t="s">
        <v>21</v>
      </c>
      <c r="N102" s="140" t="s">
        <v>44</v>
      </c>
      <c r="P102" s="141">
        <f t="shared" ref="P102:P107" si="1">O102*H102</f>
        <v>0</v>
      </c>
      <c r="Q102" s="141">
        <v>0.378</v>
      </c>
      <c r="R102" s="141">
        <f t="shared" ref="R102:R107" si="2">Q102*H102</f>
        <v>71.820000000000007</v>
      </c>
      <c r="S102" s="141">
        <v>0</v>
      </c>
      <c r="T102" s="142">
        <f t="shared" ref="T102:T107" si="3">S102*H102</f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 t="shared" ref="BE102:BE107" si="4">IF(N102="základní",J102,0)</f>
        <v>32034</v>
      </c>
      <c r="BF102" s="144">
        <f t="shared" ref="BF102:BF107" si="5">IF(N102="snížená",J102,0)</f>
        <v>0</v>
      </c>
      <c r="BG102" s="144">
        <f t="shared" ref="BG102:BG107" si="6">IF(N102="zákl. přenesená",J102,0)</f>
        <v>0</v>
      </c>
      <c r="BH102" s="144">
        <f t="shared" ref="BH102:BH107" si="7">IF(N102="sníž. přenesená",J102,0)</f>
        <v>0</v>
      </c>
      <c r="BI102" s="144">
        <f t="shared" ref="BI102:BI107" si="8">IF(N102="nulová",J102,0)</f>
        <v>0</v>
      </c>
      <c r="BJ102" s="18" t="s">
        <v>80</v>
      </c>
      <c r="BK102" s="144">
        <f t="shared" ref="BK102:BK107" si="9">ROUND(I102*H102,2)</f>
        <v>32034</v>
      </c>
      <c r="BL102" s="18" t="s">
        <v>213</v>
      </c>
      <c r="BM102" s="143" t="s">
        <v>304</v>
      </c>
    </row>
    <row r="103" spans="2:65" s="1" customFormat="1" ht="21.75" customHeight="1" x14ac:dyDescent="0.2">
      <c r="B103" s="33"/>
      <c r="C103" s="132" t="s">
        <v>268</v>
      </c>
      <c r="D103" s="132" t="s">
        <v>208</v>
      </c>
      <c r="E103" s="133" t="s">
        <v>917</v>
      </c>
      <c r="F103" s="134" t="s">
        <v>918</v>
      </c>
      <c r="G103" s="135" t="s">
        <v>247</v>
      </c>
      <c r="H103" s="136">
        <v>1179</v>
      </c>
      <c r="I103" s="137">
        <v>202.2</v>
      </c>
      <c r="J103" s="138">
        <f t="shared" si="0"/>
        <v>238393.8</v>
      </c>
      <c r="K103" s="134" t="s">
        <v>901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0.4536</v>
      </c>
      <c r="R103" s="141">
        <f t="shared" si="2"/>
        <v>534.7944</v>
      </c>
      <c r="S103" s="141">
        <v>0</v>
      </c>
      <c r="T103" s="142">
        <f t="shared" si="3"/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 t="shared" si="4"/>
        <v>238393.8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238393.8</v>
      </c>
      <c r="BL103" s="18" t="s">
        <v>213</v>
      </c>
      <c r="BM103" s="143" t="s">
        <v>8</v>
      </c>
    </row>
    <row r="104" spans="2:65" s="1" customFormat="1" ht="21.75" customHeight="1" x14ac:dyDescent="0.2">
      <c r="B104" s="33"/>
      <c r="C104" s="132" t="s">
        <v>275</v>
      </c>
      <c r="D104" s="132" t="s">
        <v>208</v>
      </c>
      <c r="E104" s="133" t="s">
        <v>919</v>
      </c>
      <c r="F104" s="134" t="s">
        <v>920</v>
      </c>
      <c r="G104" s="135" t="s">
        <v>247</v>
      </c>
      <c r="H104" s="136">
        <v>174</v>
      </c>
      <c r="I104" s="137">
        <v>206.8</v>
      </c>
      <c r="J104" s="138">
        <f t="shared" si="0"/>
        <v>35983.199999999997</v>
      </c>
      <c r="K104" s="134" t="s">
        <v>901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0.4536</v>
      </c>
      <c r="R104" s="141">
        <f t="shared" si="2"/>
        <v>78.926400000000001</v>
      </c>
      <c r="S104" s="141">
        <v>0</v>
      </c>
      <c r="T104" s="142">
        <f t="shared" si="3"/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 t="shared" si="4"/>
        <v>35983.199999999997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35983.199999999997</v>
      </c>
      <c r="BL104" s="18" t="s">
        <v>213</v>
      </c>
      <c r="BM104" s="143" t="s">
        <v>332</v>
      </c>
    </row>
    <row r="105" spans="2:65" s="1" customFormat="1" ht="21.75" customHeight="1" x14ac:dyDescent="0.2">
      <c r="B105" s="33"/>
      <c r="C105" s="132" t="s">
        <v>289</v>
      </c>
      <c r="D105" s="132" t="s">
        <v>208</v>
      </c>
      <c r="E105" s="133" t="s">
        <v>921</v>
      </c>
      <c r="F105" s="134" t="s">
        <v>922</v>
      </c>
      <c r="G105" s="135" t="s">
        <v>247</v>
      </c>
      <c r="H105" s="136">
        <v>120.25</v>
      </c>
      <c r="I105" s="137">
        <v>185</v>
      </c>
      <c r="J105" s="138">
        <f t="shared" si="0"/>
        <v>22246.25</v>
      </c>
      <c r="K105" s="134" t="s">
        <v>901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0.441</v>
      </c>
      <c r="R105" s="141">
        <f t="shared" si="2"/>
        <v>53.030250000000002</v>
      </c>
      <c r="S105" s="141">
        <v>0</v>
      </c>
      <c r="T105" s="142">
        <f t="shared" si="3"/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 t="shared" si="4"/>
        <v>22246.25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22246.25</v>
      </c>
      <c r="BL105" s="18" t="s">
        <v>213</v>
      </c>
      <c r="BM105" s="143" t="s">
        <v>350</v>
      </c>
    </row>
    <row r="106" spans="2:65" s="1" customFormat="1" ht="16.5" customHeight="1" x14ac:dyDescent="0.2">
      <c r="B106" s="33"/>
      <c r="C106" s="132" t="s">
        <v>295</v>
      </c>
      <c r="D106" s="132" t="s">
        <v>208</v>
      </c>
      <c r="E106" s="133" t="s">
        <v>929</v>
      </c>
      <c r="F106" s="134" t="s">
        <v>930</v>
      </c>
      <c r="G106" s="135" t="s">
        <v>211</v>
      </c>
      <c r="H106" s="136">
        <v>43.9</v>
      </c>
      <c r="I106" s="137">
        <v>392</v>
      </c>
      <c r="J106" s="138">
        <f t="shared" si="0"/>
        <v>17208.8</v>
      </c>
      <c r="K106" s="134" t="s">
        <v>901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 t="shared" si="4"/>
        <v>17208.8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17208.8</v>
      </c>
      <c r="BL106" s="18" t="s">
        <v>213</v>
      </c>
      <c r="BM106" s="143" t="s">
        <v>365</v>
      </c>
    </row>
    <row r="107" spans="2:65" s="1" customFormat="1" ht="16.5" customHeight="1" x14ac:dyDescent="0.2">
      <c r="B107" s="33"/>
      <c r="C107" s="132" t="s">
        <v>304</v>
      </c>
      <c r="D107" s="132" t="s">
        <v>208</v>
      </c>
      <c r="E107" s="133" t="s">
        <v>943</v>
      </c>
      <c r="F107" s="134" t="s">
        <v>944</v>
      </c>
      <c r="G107" s="135" t="s">
        <v>247</v>
      </c>
      <c r="H107" s="136">
        <v>104</v>
      </c>
      <c r="I107" s="137">
        <v>275</v>
      </c>
      <c r="J107" s="138">
        <f t="shared" si="0"/>
        <v>28600</v>
      </c>
      <c r="K107" s="134" t="s">
        <v>901</v>
      </c>
      <c r="L107" s="33"/>
      <c r="M107" s="139" t="s">
        <v>21</v>
      </c>
      <c r="N107" s="140" t="s">
        <v>44</v>
      </c>
      <c r="P107" s="141">
        <f t="shared" si="1"/>
        <v>0</v>
      </c>
      <c r="Q107" s="141">
        <v>7.3899999999999993E-2</v>
      </c>
      <c r="R107" s="141">
        <f t="shared" si="2"/>
        <v>7.6855999999999991</v>
      </c>
      <c r="S107" s="141">
        <v>0</v>
      </c>
      <c r="T107" s="142">
        <f t="shared" si="3"/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 t="shared" si="4"/>
        <v>28600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80</v>
      </c>
      <c r="BK107" s="144">
        <f t="shared" si="9"/>
        <v>28600</v>
      </c>
      <c r="BL107" s="18" t="s">
        <v>213</v>
      </c>
      <c r="BM107" s="143" t="s">
        <v>382</v>
      </c>
    </row>
    <row r="108" spans="2:65" s="1" customFormat="1" ht="29.25" x14ac:dyDescent="0.2">
      <c r="B108" s="33"/>
      <c r="D108" s="149" t="s">
        <v>217</v>
      </c>
      <c r="F108" s="150" t="s">
        <v>945</v>
      </c>
      <c r="I108" s="147"/>
      <c r="L108" s="33"/>
      <c r="M108" s="148"/>
      <c r="T108" s="54"/>
      <c r="AT108" s="18" t="s">
        <v>217</v>
      </c>
      <c r="AU108" s="18" t="s">
        <v>80</v>
      </c>
    </row>
    <row r="109" spans="2:65" s="1" customFormat="1" ht="16.5" customHeight="1" x14ac:dyDescent="0.2">
      <c r="B109" s="33"/>
      <c r="C109" s="132" t="s">
        <v>313</v>
      </c>
      <c r="D109" s="132" t="s">
        <v>208</v>
      </c>
      <c r="E109" s="133" t="s">
        <v>946</v>
      </c>
      <c r="F109" s="134" t="s">
        <v>947</v>
      </c>
      <c r="G109" s="135" t="s">
        <v>247</v>
      </c>
      <c r="H109" s="136">
        <v>1353</v>
      </c>
      <c r="I109" s="137">
        <v>285</v>
      </c>
      <c r="J109" s="138">
        <f>ROUND(I109*H109,2)</f>
        <v>385605</v>
      </c>
      <c r="K109" s="134" t="s">
        <v>901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7.3899999999999993E-2</v>
      </c>
      <c r="R109" s="141">
        <f>Q109*H109</f>
        <v>99.986699999999985</v>
      </c>
      <c r="S109" s="141">
        <v>0</v>
      </c>
      <c r="T109" s="142">
        <f>S109*H109</f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385605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385605</v>
      </c>
      <c r="BL109" s="18" t="s">
        <v>213</v>
      </c>
      <c r="BM109" s="143" t="s">
        <v>400</v>
      </c>
    </row>
    <row r="110" spans="2:65" s="1" customFormat="1" ht="29.25" x14ac:dyDescent="0.2">
      <c r="B110" s="33"/>
      <c r="D110" s="149" t="s">
        <v>217</v>
      </c>
      <c r="F110" s="150" t="s">
        <v>945</v>
      </c>
      <c r="I110" s="147"/>
      <c r="L110" s="33"/>
      <c r="M110" s="148"/>
      <c r="T110" s="54"/>
      <c r="AT110" s="18" t="s">
        <v>217</v>
      </c>
      <c r="AU110" s="18" t="s">
        <v>80</v>
      </c>
    </row>
    <row r="111" spans="2:65" s="1" customFormat="1" ht="16.5" customHeight="1" x14ac:dyDescent="0.2">
      <c r="B111" s="33"/>
      <c r="C111" s="132" t="s">
        <v>8</v>
      </c>
      <c r="D111" s="132" t="s">
        <v>208</v>
      </c>
      <c r="E111" s="133" t="s">
        <v>955</v>
      </c>
      <c r="F111" s="134" t="s">
        <v>956</v>
      </c>
      <c r="G111" s="135" t="s">
        <v>247</v>
      </c>
      <c r="H111" s="136">
        <v>86.1</v>
      </c>
      <c r="I111" s="137">
        <v>215.1</v>
      </c>
      <c r="J111" s="138">
        <f>ROUND(I111*H111,2)</f>
        <v>18520.11</v>
      </c>
      <c r="K111" s="134" t="s">
        <v>901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0.129</v>
      </c>
      <c r="R111" s="141">
        <f>Q111*H111</f>
        <v>11.1069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18520.11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18520.11</v>
      </c>
      <c r="BL111" s="18" t="s">
        <v>213</v>
      </c>
      <c r="BM111" s="143" t="s">
        <v>415</v>
      </c>
    </row>
    <row r="112" spans="2:65" s="1" customFormat="1" ht="24.2" customHeight="1" x14ac:dyDescent="0.2">
      <c r="B112" s="33"/>
      <c r="C112" s="132" t="s">
        <v>324</v>
      </c>
      <c r="D112" s="132" t="s">
        <v>208</v>
      </c>
      <c r="E112" s="133" t="s">
        <v>957</v>
      </c>
      <c r="F112" s="134" t="s">
        <v>958</v>
      </c>
      <c r="G112" s="135" t="s">
        <v>247</v>
      </c>
      <c r="H112" s="136">
        <v>24.15</v>
      </c>
      <c r="I112" s="137">
        <v>395.6</v>
      </c>
      <c r="J112" s="138">
        <f>ROUND(I112*H112,2)</f>
        <v>9553.74</v>
      </c>
      <c r="K112" s="134" t="s">
        <v>901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0.13150000000000001</v>
      </c>
      <c r="R112" s="141">
        <f>Q112*H112</f>
        <v>3.1757249999999999</v>
      </c>
      <c r="S112" s="141">
        <v>0</v>
      </c>
      <c r="T112" s="142">
        <f>S112*H112</f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9553.74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9553.74</v>
      </c>
      <c r="BL112" s="18" t="s">
        <v>213</v>
      </c>
      <c r="BM112" s="143" t="s">
        <v>429</v>
      </c>
    </row>
    <row r="113" spans="2:65" s="1" customFormat="1" ht="16.5" customHeight="1" x14ac:dyDescent="0.2">
      <c r="B113" s="33"/>
      <c r="C113" s="132" t="s">
        <v>332</v>
      </c>
      <c r="D113" s="132" t="s">
        <v>208</v>
      </c>
      <c r="E113" s="133" t="s">
        <v>961</v>
      </c>
      <c r="F113" s="134" t="s">
        <v>962</v>
      </c>
      <c r="G113" s="135" t="s">
        <v>247</v>
      </c>
      <c r="H113" s="136">
        <v>144.9</v>
      </c>
      <c r="I113" s="137">
        <v>242</v>
      </c>
      <c r="J113" s="138">
        <f>ROUND(I113*H113,2)</f>
        <v>35065.800000000003</v>
      </c>
      <c r="K113" s="134" t="s">
        <v>901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0.17244999999999999</v>
      </c>
      <c r="R113" s="141">
        <f>Q113*H113</f>
        <v>24.988005000000001</v>
      </c>
      <c r="S113" s="141">
        <v>0</v>
      </c>
      <c r="T113" s="142">
        <f>S113*H113</f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35065.800000000003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35065.800000000003</v>
      </c>
      <c r="BL113" s="18" t="s">
        <v>213</v>
      </c>
      <c r="BM113" s="143" t="s">
        <v>444</v>
      </c>
    </row>
    <row r="114" spans="2:65" s="1" customFormat="1" ht="16.5" customHeight="1" x14ac:dyDescent="0.2">
      <c r="B114" s="33"/>
      <c r="C114" s="132" t="s">
        <v>342</v>
      </c>
      <c r="D114" s="132" t="s">
        <v>208</v>
      </c>
      <c r="E114" s="133" t="s">
        <v>963</v>
      </c>
      <c r="F114" s="134" t="s">
        <v>964</v>
      </c>
      <c r="G114" s="135" t="s">
        <v>247</v>
      </c>
      <c r="H114" s="136">
        <v>55.125</v>
      </c>
      <c r="I114" s="137">
        <v>292</v>
      </c>
      <c r="J114" s="138">
        <f>ROUND(I114*H114,2)</f>
        <v>16096.5</v>
      </c>
      <c r="K114" s="134" t="s">
        <v>901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0.17599999999999999</v>
      </c>
      <c r="R114" s="141">
        <f>Q114*H114</f>
        <v>9.702</v>
      </c>
      <c r="S114" s="141">
        <v>0</v>
      </c>
      <c r="T114" s="142">
        <f>S114*H114</f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16096.5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16096.5</v>
      </c>
      <c r="BL114" s="18" t="s">
        <v>213</v>
      </c>
      <c r="BM114" s="143" t="s">
        <v>462</v>
      </c>
    </row>
    <row r="115" spans="2:65" s="1" customFormat="1" ht="16.5" customHeight="1" x14ac:dyDescent="0.2">
      <c r="B115" s="33"/>
      <c r="C115" s="132" t="s">
        <v>350</v>
      </c>
      <c r="D115" s="132" t="s">
        <v>208</v>
      </c>
      <c r="E115" s="133" t="s">
        <v>965</v>
      </c>
      <c r="F115" s="134" t="s">
        <v>966</v>
      </c>
      <c r="G115" s="135" t="s">
        <v>247</v>
      </c>
      <c r="H115" s="136">
        <v>1237.95</v>
      </c>
      <c r="I115" s="137">
        <v>322.7</v>
      </c>
      <c r="J115" s="138">
        <f>ROUND(I115*H115,2)</f>
        <v>399486.47</v>
      </c>
      <c r="K115" s="134" t="s">
        <v>967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0.14499999999999999</v>
      </c>
      <c r="R115" s="141">
        <f>Q115*H115</f>
        <v>179.50274999999999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399486.47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399486.47</v>
      </c>
      <c r="BL115" s="18" t="s">
        <v>213</v>
      </c>
      <c r="BM115" s="143" t="s">
        <v>643</v>
      </c>
    </row>
    <row r="116" spans="2:65" s="11" customFormat="1" ht="25.9" customHeight="1" x14ac:dyDescent="0.2">
      <c r="B116" s="120"/>
      <c r="D116" s="121" t="s">
        <v>72</v>
      </c>
      <c r="E116" s="122" t="s">
        <v>972</v>
      </c>
      <c r="F116" s="122" t="s">
        <v>973</v>
      </c>
      <c r="I116" s="123"/>
      <c r="J116" s="124">
        <f>BK116</f>
        <v>168060.91999999998</v>
      </c>
      <c r="L116" s="120"/>
      <c r="M116" s="125"/>
      <c r="P116" s="126">
        <f>SUM(P117:P133)</f>
        <v>0</v>
      </c>
      <c r="R116" s="126">
        <f>SUM(R117:R133)</f>
        <v>87.128740000000008</v>
      </c>
      <c r="T116" s="127">
        <f>SUM(T117:T133)</f>
        <v>0</v>
      </c>
      <c r="AR116" s="121" t="s">
        <v>80</v>
      </c>
      <c r="AT116" s="128" t="s">
        <v>72</v>
      </c>
      <c r="AU116" s="128" t="s">
        <v>73</v>
      </c>
      <c r="AY116" s="121" t="s">
        <v>206</v>
      </c>
      <c r="BK116" s="129">
        <f>SUM(BK117:BK133)</f>
        <v>168060.91999999998</v>
      </c>
    </row>
    <row r="117" spans="2:65" s="1" customFormat="1" ht="16.5" customHeight="1" x14ac:dyDescent="0.2">
      <c r="B117" s="33"/>
      <c r="C117" s="132" t="s">
        <v>359</v>
      </c>
      <c r="D117" s="132" t="s">
        <v>208</v>
      </c>
      <c r="E117" s="133" t="s">
        <v>974</v>
      </c>
      <c r="F117" s="134" t="s">
        <v>975</v>
      </c>
      <c r="G117" s="135" t="s">
        <v>723</v>
      </c>
      <c r="H117" s="136">
        <v>4</v>
      </c>
      <c r="I117" s="137">
        <v>1241</v>
      </c>
      <c r="J117" s="138">
        <f>ROUND(I117*H117,2)</f>
        <v>4964</v>
      </c>
      <c r="K117" s="134" t="s">
        <v>901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0.1133</v>
      </c>
      <c r="R117" s="141">
        <f>Q117*H117</f>
        <v>0.45319999999999999</v>
      </c>
      <c r="S117" s="141">
        <v>0</v>
      </c>
      <c r="T117" s="142">
        <f>S117*H117</f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4964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4964</v>
      </c>
      <c r="BL117" s="18" t="s">
        <v>213</v>
      </c>
      <c r="BM117" s="143" t="s">
        <v>663</v>
      </c>
    </row>
    <row r="118" spans="2:65" s="1" customFormat="1" ht="21.75" customHeight="1" x14ac:dyDescent="0.2">
      <c r="B118" s="33"/>
      <c r="C118" s="132" t="s">
        <v>365</v>
      </c>
      <c r="D118" s="132" t="s">
        <v>208</v>
      </c>
      <c r="E118" s="133" t="s">
        <v>980</v>
      </c>
      <c r="F118" s="134" t="s">
        <v>981</v>
      </c>
      <c r="G118" s="135" t="s">
        <v>247</v>
      </c>
      <c r="H118" s="136">
        <v>20</v>
      </c>
      <c r="I118" s="137">
        <v>510</v>
      </c>
      <c r="J118" s="138">
        <f>ROUND(I118*H118,2)</f>
        <v>10200</v>
      </c>
      <c r="K118" s="134" t="s">
        <v>901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7.6000000000000004E-4</v>
      </c>
      <c r="R118" s="141">
        <f>Q118*H118</f>
        <v>1.5200000000000002E-2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10200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10200</v>
      </c>
      <c r="BL118" s="18" t="s">
        <v>213</v>
      </c>
      <c r="BM118" s="143" t="s">
        <v>681</v>
      </c>
    </row>
    <row r="119" spans="2:65" s="1" customFormat="1" ht="24.2" customHeight="1" x14ac:dyDescent="0.2">
      <c r="B119" s="33"/>
      <c r="C119" s="132" t="s">
        <v>372</v>
      </c>
      <c r="D119" s="132" t="s">
        <v>208</v>
      </c>
      <c r="E119" s="133" t="s">
        <v>982</v>
      </c>
      <c r="F119" s="134" t="s">
        <v>983</v>
      </c>
      <c r="G119" s="135" t="s">
        <v>375</v>
      </c>
      <c r="H119" s="136">
        <v>337.2</v>
      </c>
      <c r="I119" s="137">
        <v>315</v>
      </c>
      <c r="J119" s="138">
        <f>ROUND(I119*H119,2)</f>
        <v>106218</v>
      </c>
      <c r="K119" s="134" t="s">
        <v>901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0.188</v>
      </c>
      <c r="R119" s="141">
        <f>Q119*H119</f>
        <v>63.393599999999999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106218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106218</v>
      </c>
      <c r="BL119" s="18" t="s">
        <v>213</v>
      </c>
      <c r="BM119" s="143" t="s">
        <v>693</v>
      </c>
    </row>
    <row r="120" spans="2:65" s="1" customFormat="1" ht="19.5" x14ac:dyDescent="0.2">
      <c r="B120" s="33"/>
      <c r="D120" s="149" t="s">
        <v>217</v>
      </c>
      <c r="F120" s="150" t="s">
        <v>984</v>
      </c>
      <c r="I120" s="147"/>
      <c r="L120" s="33"/>
      <c r="M120" s="148"/>
      <c r="T120" s="54"/>
      <c r="AT120" s="18" t="s">
        <v>217</v>
      </c>
      <c r="AU120" s="18" t="s">
        <v>80</v>
      </c>
    </row>
    <row r="121" spans="2:65" s="1" customFormat="1" ht="24.2" customHeight="1" x14ac:dyDescent="0.2">
      <c r="B121" s="33"/>
      <c r="C121" s="132" t="s">
        <v>382</v>
      </c>
      <c r="D121" s="132" t="s">
        <v>208</v>
      </c>
      <c r="E121" s="133" t="s">
        <v>1006</v>
      </c>
      <c r="F121" s="134" t="s">
        <v>1007</v>
      </c>
      <c r="G121" s="135" t="s">
        <v>723</v>
      </c>
      <c r="H121" s="136">
        <v>2</v>
      </c>
      <c r="I121" s="137">
        <v>803</v>
      </c>
      <c r="J121" s="138">
        <f t="shared" ref="J121:J133" si="10">ROUND(I121*H121,2)</f>
        <v>1606</v>
      </c>
      <c r="K121" s="134" t="s">
        <v>901</v>
      </c>
      <c r="L121" s="33"/>
      <c r="M121" s="139" t="s">
        <v>21</v>
      </c>
      <c r="N121" s="140" t="s">
        <v>44</v>
      </c>
      <c r="P121" s="141">
        <f t="shared" ref="P121:P133" si="11">O121*H121</f>
        <v>0</v>
      </c>
      <c r="Q121" s="141">
        <v>5.1000000000000004E-3</v>
      </c>
      <c r="R121" s="141">
        <f t="shared" ref="R121:R133" si="12">Q121*H121</f>
        <v>1.0200000000000001E-2</v>
      </c>
      <c r="S121" s="141">
        <v>0</v>
      </c>
      <c r="T121" s="142">
        <f t="shared" ref="T121:T133" si="13">S121*H121</f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 t="shared" ref="BE121:BE133" si="14">IF(N121="základní",J121,0)</f>
        <v>1606</v>
      </c>
      <c r="BF121" s="144">
        <f t="shared" ref="BF121:BF133" si="15">IF(N121="snížená",J121,0)</f>
        <v>0</v>
      </c>
      <c r="BG121" s="144">
        <f t="shared" ref="BG121:BG133" si="16">IF(N121="zákl. přenesená",J121,0)</f>
        <v>0</v>
      </c>
      <c r="BH121" s="144">
        <f t="shared" ref="BH121:BH133" si="17">IF(N121="sníž. přenesená",J121,0)</f>
        <v>0</v>
      </c>
      <c r="BI121" s="144">
        <f t="shared" ref="BI121:BI133" si="18">IF(N121="nulová",J121,0)</f>
        <v>0</v>
      </c>
      <c r="BJ121" s="18" t="s">
        <v>80</v>
      </c>
      <c r="BK121" s="144">
        <f t="shared" ref="BK121:BK133" si="19">ROUND(I121*H121,2)</f>
        <v>1606</v>
      </c>
      <c r="BL121" s="18" t="s">
        <v>213</v>
      </c>
      <c r="BM121" s="143" t="s">
        <v>706</v>
      </c>
    </row>
    <row r="122" spans="2:65" s="1" customFormat="1" ht="24.2" customHeight="1" x14ac:dyDescent="0.2">
      <c r="B122" s="33"/>
      <c r="C122" s="132" t="s">
        <v>7</v>
      </c>
      <c r="D122" s="132" t="s">
        <v>208</v>
      </c>
      <c r="E122" s="133" t="s">
        <v>1062</v>
      </c>
      <c r="F122" s="134" t="s">
        <v>1063</v>
      </c>
      <c r="G122" s="135" t="s">
        <v>723</v>
      </c>
      <c r="H122" s="136">
        <v>1</v>
      </c>
      <c r="I122" s="137">
        <v>732</v>
      </c>
      <c r="J122" s="138">
        <f t="shared" si="10"/>
        <v>732</v>
      </c>
      <c r="K122" s="134" t="s">
        <v>901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5.1000000000000004E-3</v>
      </c>
      <c r="R122" s="141">
        <f t="shared" si="12"/>
        <v>5.1000000000000004E-3</v>
      </c>
      <c r="S122" s="141">
        <v>0</v>
      </c>
      <c r="T122" s="142">
        <f t="shared" si="13"/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 t="shared" si="14"/>
        <v>732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732</v>
      </c>
      <c r="BL122" s="18" t="s">
        <v>213</v>
      </c>
      <c r="BM122" s="143" t="s">
        <v>720</v>
      </c>
    </row>
    <row r="123" spans="2:65" s="1" customFormat="1" ht="24.2" customHeight="1" x14ac:dyDescent="0.2">
      <c r="B123" s="33"/>
      <c r="C123" s="132" t="s">
        <v>400</v>
      </c>
      <c r="D123" s="132" t="s">
        <v>208</v>
      </c>
      <c r="E123" s="133" t="s">
        <v>1012</v>
      </c>
      <c r="F123" s="134" t="s">
        <v>1013</v>
      </c>
      <c r="G123" s="135" t="s">
        <v>723</v>
      </c>
      <c r="H123" s="136">
        <v>2</v>
      </c>
      <c r="I123" s="137">
        <v>213</v>
      </c>
      <c r="J123" s="138">
        <f t="shared" si="10"/>
        <v>426</v>
      </c>
      <c r="K123" s="134" t="s">
        <v>901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2E-3</v>
      </c>
      <c r="R123" s="141">
        <f t="shared" si="12"/>
        <v>4.0000000000000001E-3</v>
      </c>
      <c r="S123" s="141">
        <v>0</v>
      </c>
      <c r="T123" s="142">
        <f t="shared" si="13"/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 t="shared" si="14"/>
        <v>426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426</v>
      </c>
      <c r="BL123" s="18" t="s">
        <v>213</v>
      </c>
      <c r="BM123" s="143" t="s">
        <v>730</v>
      </c>
    </row>
    <row r="124" spans="2:65" s="1" customFormat="1" ht="24.2" customHeight="1" x14ac:dyDescent="0.2">
      <c r="B124" s="33"/>
      <c r="C124" s="132" t="s">
        <v>409</v>
      </c>
      <c r="D124" s="132" t="s">
        <v>208</v>
      </c>
      <c r="E124" s="133" t="s">
        <v>1064</v>
      </c>
      <c r="F124" s="134" t="s">
        <v>1065</v>
      </c>
      <c r="G124" s="135" t="s">
        <v>723</v>
      </c>
      <c r="H124" s="136">
        <v>3</v>
      </c>
      <c r="I124" s="137">
        <v>213</v>
      </c>
      <c r="J124" s="138">
        <f t="shared" si="10"/>
        <v>639</v>
      </c>
      <c r="K124" s="134" t="s">
        <v>901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3.0000000000000001E-3</v>
      </c>
      <c r="R124" s="141">
        <f t="shared" si="12"/>
        <v>9.0000000000000011E-3</v>
      </c>
      <c r="S124" s="141">
        <v>0</v>
      </c>
      <c r="T124" s="142">
        <f t="shared" si="13"/>
        <v>0</v>
      </c>
      <c r="AR124" s="143" t="s">
        <v>213</v>
      </c>
      <c r="AT124" s="143" t="s">
        <v>208</v>
      </c>
      <c r="AU124" s="143" t="s">
        <v>80</v>
      </c>
      <c r="AY124" s="18" t="s">
        <v>206</v>
      </c>
      <c r="BE124" s="144">
        <f t="shared" si="14"/>
        <v>639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639</v>
      </c>
      <c r="BL124" s="18" t="s">
        <v>213</v>
      </c>
      <c r="BM124" s="143" t="s">
        <v>741</v>
      </c>
    </row>
    <row r="125" spans="2:65" s="1" customFormat="1" ht="16.5" customHeight="1" x14ac:dyDescent="0.2">
      <c r="B125" s="33"/>
      <c r="C125" s="132" t="s">
        <v>415</v>
      </c>
      <c r="D125" s="132" t="s">
        <v>208</v>
      </c>
      <c r="E125" s="133" t="s">
        <v>1015</v>
      </c>
      <c r="F125" s="134" t="s">
        <v>1016</v>
      </c>
      <c r="G125" s="135" t="s">
        <v>723</v>
      </c>
      <c r="H125" s="136">
        <v>4</v>
      </c>
      <c r="I125" s="137">
        <v>736</v>
      </c>
      <c r="J125" s="138">
        <f t="shared" si="10"/>
        <v>2944</v>
      </c>
      <c r="K125" s="134" t="s">
        <v>901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 t="shared" si="14"/>
        <v>2944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2944</v>
      </c>
      <c r="BL125" s="18" t="s">
        <v>213</v>
      </c>
      <c r="BM125" s="143" t="s">
        <v>760</v>
      </c>
    </row>
    <row r="126" spans="2:65" s="1" customFormat="1" ht="21.75" customHeight="1" x14ac:dyDescent="0.2">
      <c r="B126" s="33"/>
      <c r="C126" s="132" t="s">
        <v>422</v>
      </c>
      <c r="D126" s="132" t="s">
        <v>208</v>
      </c>
      <c r="E126" s="133" t="s">
        <v>1018</v>
      </c>
      <c r="F126" s="134" t="s">
        <v>1019</v>
      </c>
      <c r="G126" s="135" t="s">
        <v>723</v>
      </c>
      <c r="H126" s="136">
        <v>11</v>
      </c>
      <c r="I126" s="137">
        <v>86</v>
      </c>
      <c r="J126" s="138">
        <f t="shared" si="10"/>
        <v>946</v>
      </c>
      <c r="K126" s="134" t="s">
        <v>901</v>
      </c>
      <c r="L126" s="33"/>
      <c r="M126" s="139" t="s">
        <v>21</v>
      </c>
      <c r="N126" s="140" t="s">
        <v>44</v>
      </c>
      <c r="P126" s="141">
        <f t="shared" si="11"/>
        <v>0</v>
      </c>
      <c r="Q126" s="141">
        <v>4.5999999999999999E-2</v>
      </c>
      <c r="R126" s="141">
        <f t="shared" si="12"/>
        <v>0.50600000000000001</v>
      </c>
      <c r="S126" s="141">
        <v>0</v>
      </c>
      <c r="T126" s="142">
        <f t="shared" si="13"/>
        <v>0</v>
      </c>
      <c r="AR126" s="143" t="s">
        <v>213</v>
      </c>
      <c r="AT126" s="143" t="s">
        <v>208</v>
      </c>
      <c r="AU126" s="143" t="s">
        <v>80</v>
      </c>
      <c r="AY126" s="18" t="s">
        <v>206</v>
      </c>
      <c r="BE126" s="144">
        <f t="shared" si="14"/>
        <v>946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80</v>
      </c>
      <c r="BK126" s="144">
        <f t="shared" si="19"/>
        <v>946</v>
      </c>
      <c r="BL126" s="18" t="s">
        <v>213</v>
      </c>
      <c r="BM126" s="143" t="s">
        <v>773</v>
      </c>
    </row>
    <row r="127" spans="2:65" s="1" customFormat="1" ht="21.75" customHeight="1" x14ac:dyDescent="0.2">
      <c r="B127" s="33"/>
      <c r="C127" s="132" t="s">
        <v>429</v>
      </c>
      <c r="D127" s="132" t="s">
        <v>208</v>
      </c>
      <c r="E127" s="133" t="s">
        <v>1021</v>
      </c>
      <c r="F127" s="134" t="s">
        <v>1022</v>
      </c>
      <c r="G127" s="135" t="s">
        <v>723</v>
      </c>
      <c r="H127" s="136">
        <v>5</v>
      </c>
      <c r="I127" s="137">
        <v>80</v>
      </c>
      <c r="J127" s="138">
        <f t="shared" si="10"/>
        <v>400</v>
      </c>
      <c r="K127" s="134" t="s">
        <v>901</v>
      </c>
      <c r="L127" s="33"/>
      <c r="M127" s="139" t="s">
        <v>21</v>
      </c>
      <c r="N127" s="140" t="s">
        <v>44</v>
      </c>
      <c r="P127" s="141">
        <f t="shared" si="11"/>
        <v>0</v>
      </c>
      <c r="Q127" s="141">
        <v>3.5999999999999997E-2</v>
      </c>
      <c r="R127" s="141">
        <f t="shared" si="12"/>
        <v>0.18</v>
      </c>
      <c r="S127" s="141">
        <v>0</v>
      </c>
      <c r="T127" s="142">
        <f t="shared" si="13"/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 t="shared" si="14"/>
        <v>400</v>
      </c>
      <c r="BF127" s="144">
        <f t="shared" si="15"/>
        <v>0</v>
      </c>
      <c r="BG127" s="144">
        <f t="shared" si="16"/>
        <v>0</v>
      </c>
      <c r="BH127" s="144">
        <f t="shared" si="17"/>
        <v>0</v>
      </c>
      <c r="BI127" s="144">
        <f t="shared" si="18"/>
        <v>0</v>
      </c>
      <c r="BJ127" s="18" t="s">
        <v>80</v>
      </c>
      <c r="BK127" s="144">
        <f t="shared" si="19"/>
        <v>400</v>
      </c>
      <c r="BL127" s="18" t="s">
        <v>213</v>
      </c>
      <c r="BM127" s="143" t="s">
        <v>787</v>
      </c>
    </row>
    <row r="128" spans="2:65" s="1" customFormat="1" ht="21.75" customHeight="1" x14ac:dyDescent="0.2">
      <c r="B128" s="33"/>
      <c r="C128" s="132" t="s">
        <v>436</v>
      </c>
      <c r="D128" s="132" t="s">
        <v>208</v>
      </c>
      <c r="E128" s="133" t="s">
        <v>1023</v>
      </c>
      <c r="F128" s="134" t="s">
        <v>1024</v>
      </c>
      <c r="G128" s="135" t="s">
        <v>723</v>
      </c>
      <c r="H128" s="136">
        <v>61</v>
      </c>
      <c r="I128" s="137">
        <v>82.3</v>
      </c>
      <c r="J128" s="138">
        <f t="shared" si="10"/>
        <v>5020.3</v>
      </c>
      <c r="K128" s="134" t="s">
        <v>901</v>
      </c>
      <c r="L128" s="33"/>
      <c r="M128" s="139" t="s">
        <v>21</v>
      </c>
      <c r="N128" s="140" t="s">
        <v>44</v>
      </c>
      <c r="P128" s="141">
        <f t="shared" si="11"/>
        <v>0</v>
      </c>
      <c r="Q128" s="141">
        <v>4.4999999999999998E-2</v>
      </c>
      <c r="R128" s="141">
        <f t="shared" si="12"/>
        <v>2.7450000000000001</v>
      </c>
      <c r="S128" s="141">
        <v>0</v>
      </c>
      <c r="T128" s="142">
        <f t="shared" si="13"/>
        <v>0</v>
      </c>
      <c r="AR128" s="143" t="s">
        <v>213</v>
      </c>
      <c r="AT128" s="143" t="s">
        <v>208</v>
      </c>
      <c r="AU128" s="143" t="s">
        <v>80</v>
      </c>
      <c r="AY128" s="18" t="s">
        <v>206</v>
      </c>
      <c r="BE128" s="144">
        <f t="shared" si="14"/>
        <v>5020.3</v>
      </c>
      <c r="BF128" s="144">
        <f t="shared" si="15"/>
        <v>0</v>
      </c>
      <c r="BG128" s="144">
        <f t="shared" si="16"/>
        <v>0</v>
      </c>
      <c r="BH128" s="144">
        <f t="shared" si="17"/>
        <v>0</v>
      </c>
      <c r="BI128" s="144">
        <f t="shared" si="18"/>
        <v>0</v>
      </c>
      <c r="BJ128" s="18" t="s">
        <v>80</v>
      </c>
      <c r="BK128" s="144">
        <f t="shared" si="19"/>
        <v>5020.3</v>
      </c>
      <c r="BL128" s="18" t="s">
        <v>213</v>
      </c>
      <c r="BM128" s="143" t="s">
        <v>799</v>
      </c>
    </row>
    <row r="129" spans="2:65" s="1" customFormat="1" ht="16.5" customHeight="1" x14ac:dyDescent="0.2">
      <c r="B129" s="33"/>
      <c r="C129" s="132" t="s">
        <v>444</v>
      </c>
      <c r="D129" s="132" t="s">
        <v>208</v>
      </c>
      <c r="E129" s="133" t="s">
        <v>1026</v>
      </c>
      <c r="F129" s="134" t="s">
        <v>1027</v>
      </c>
      <c r="G129" s="135" t="s">
        <v>723</v>
      </c>
      <c r="H129" s="136">
        <v>196.95</v>
      </c>
      <c r="I129" s="137">
        <v>110</v>
      </c>
      <c r="J129" s="138">
        <f t="shared" si="10"/>
        <v>21664.5</v>
      </c>
      <c r="K129" s="134" t="s">
        <v>901</v>
      </c>
      <c r="L129" s="33"/>
      <c r="M129" s="139" t="s">
        <v>21</v>
      </c>
      <c r="N129" s="140" t="s">
        <v>44</v>
      </c>
      <c r="P129" s="141">
        <f t="shared" si="11"/>
        <v>0</v>
      </c>
      <c r="Q129" s="141">
        <v>0.08</v>
      </c>
      <c r="R129" s="141">
        <f t="shared" si="12"/>
        <v>15.756</v>
      </c>
      <c r="S129" s="141">
        <v>0</v>
      </c>
      <c r="T129" s="142">
        <f t="shared" si="13"/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si="14"/>
        <v>21664.5</v>
      </c>
      <c r="BF129" s="144">
        <f t="shared" si="15"/>
        <v>0</v>
      </c>
      <c r="BG129" s="144">
        <f t="shared" si="16"/>
        <v>0</v>
      </c>
      <c r="BH129" s="144">
        <f t="shared" si="17"/>
        <v>0</v>
      </c>
      <c r="BI129" s="144">
        <f t="shared" si="18"/>
        <v>0</v>
      </c>
      <c r="BJ129" s="18" t="s">
        <v>80</v>
      </c>
      <c r="BK129" s="144">
        <f t="shared" si="19"/>
        <v>21664.5</v>
      </c>
      <c r="BL129" s="18" t="s">
        <v>213</v>
      </c>
      <c r="BM129" s="143" t="s">
        <v>811</v>
      </c>
    </row>
    <row r="130" spans="2:65" s="1" customFormat="1" ht="21.75" customHeight="1" x14ac:dyDescent="0.2">
      <c r="B130" s="33"/>
      <c r="C130" s="132" t="s">
        <v>453</v>
      </c>
      <c r="D130" s="132" t="s">
        <v>208</v>
      </c>
      <c r="E130" s="133" t="s">
        <v>1029</v>
      </c>
      <c r="F130" s="134" t="s">
        <v>1030</v>
      </c>
      <c r="G130" s="135" t="s">
        <v>723</v>
      </c>
      <c r="H130" s="136">
        <v>47.47</v>
      </c>
      <c r="I130" s="137">
        <v>96</v>
      </c>
      <c r="J130" s="138">
        <f t="shared" si="10"/>
        <v>4557.12</v>
      </c>
      <c r="K130" s="134" t="s">
        <v>901</v>
      </c>
      <c r="L130" s="33"/>
      <c r="M130" s="139" t="s">
        <v>21</v>
      </c>
      <c r="N130" s="140" t="s">
        <v>44</v>
      </c>
      <c r="P130" s="141">
        <f t="shared" si="11"/>
        <v>0</v>
      </c>
      <c r="Q130" s="141">
        <v>5.1999999999999998E-2</v>
      </c>
      <c r="R130" s="141">
        <f t="shared" si="12"/>
        <v>2.4684399999999997</v>
      </c>
      <c r="S130" s="141">
        <v>0</v>
      </c>
      <c r="T130" s="142">
        <f t="shared" si="1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14"/>
        <v>4557.12</v>
      </c>
      <c r="BF130" s="144">
        <f t="shared" si="15"/>
        <v>0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8" t="s">
        <v>80</v>
      </c>
      <c r="BK130" s="144">
        <f t="shared" si="19"/>
        <v>4557.12</v>
      </c>
      <c r="BL130" s="18" t="s">
        <v>213</v>
      </c>
      <c r="BM130" s="143" t="s">
        <v>825</v>
      </c>
    </row>
    <row r="131" spans="2:65" s="1" customFormat="1" ht="24.2" customHeight="1" x14ac:dyDescent="0.2">
      <c r="B131" s="33"/>
      <c r="C131" s="132" t="s">
        <v>462</v>
      </c>
      <c r="D131" s="132" t="s">
        <v>208</v>
      </c>
      <c r="E131" s="133" t="s">
        <v>1066</v>
      </c>
      <c r="F131" s="134" t="s">
        <v>1067</v>
      </c>
      <c r="G131" s="135" t="s">
        <v>723</v>
      </c>
      <c r="H131" s="136">
        <v>1</v>
      </c>
      <c r="I131" s="137">
        <v>304</v>
      </c>
      <c r="J131" s="138">
        <f t="shared" si="10"/>
        <v>304</v>
      </c>
      <c r="K131" s="134" t="s">
        <v>901</v>
      </c>
      <c r="L131" s="33"/>
      <c r="M131" s="139" t="s">
        <v>21</v>
      </c>
      <c r="N131" s="140" t="s">
        <v>44</v>
      </c>
      <c r="P131" s="141">
        <f t="shared" si="11"/>
        <v>0</v>
      </c>
      <c r="Q131" s="141">
        <v>5.5E-2</v>
      </c>
      <c r="R131" s="141">
        <f t="shared" si="12"/>
        <v>5.5E-2</v>
      </c>
      <c r="S131" s="141">
        <v>0</v>
      </c>
      <c r="T131" s="142">
        <f t="shared" si="1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14"/>
        <v>304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8" t="s">
        <v>80</v>
      </c>
      <c r="BK131" s="144">
        <f t="shared" si="19"/>
        <v>304</v>
      </c>
      <c r="BL131" s="18" t="s">
        <v>213</v>
      </c>
      <c r="BM131" s="143" t="s">
        <v>837</v>
      </c>
    </row>
    <row r="132" spans="2:65" s="1" customFormat="1" ht="24.2" customHeight="1" x14ac:dyDescent="0.2">
      <c r="B132" s="33"/>
      <c r="C132" s="132" t="s">
        <v>646</v>
      </c>
      <c r="D132" s="132" t="s">
        <v>208</v>
      </c>
      <c r="E132" s="133" t="s">
        <v>1068</v>
      </c>
      <c r="F132" s="134" t="s">
        <v>1069</v>
      </c>
      <c r="G132" s="135" t="s">
        <v>723</v>
      </c>
      <c r="H132" s="136">
        <v>5</v>
      </c>
      <c r="I132" s="137">
        <v>310</v>
      </c>
      <c r="J132" s="138">
        <f t="shared" si="10"/>
        <v>1550</v>
      </c>
      <c r="K132" s="134" t="s">
        <v>901</v>
      </c>
      <c r="L132" s="33"/>
      <c r="M132" s="139" t="s">
        <v>21</v>
      </c>
      <c r="N132" s="140" t="s">
        <v>44</v>
      </c>
      <c r="P132" s="141">
        <f t="shared" si="11"/>
        <v>0</v>
      </c>
      <c r="Q132" s="141">
        <v>7.0000000000000007E-2</v>
      </c>
      <c r="R132" s="141">
        <f t="shared" si="12"/>
        <v>0.35000000000000003</v>
      </c>
      <c r="S132" s="141">
        <v>0</v>
      </c>
      <c r="T132" s="142">
        <f t="shared" si="1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14"/>
        <v>1550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8" t="s">
        <v>80</v>
      </c>
      <c r="BK132" s="144">
        <f t="shared" si="19"/>
        <v>1550</v>
      </c>
      <c r="BL132" s="18" t="s">
        <v>213</v>
      </c>
      <c r="BM132" s="143" t="s">
        <v>847</v>
      </c>
    </row>
    <row r="133" spans="2:65" s="1" customFormat="1" ht="24.2" customHeight="1" x14ac:dyDescent="0.2">
      <c r="B133" s="33"/>
      <c r="C133" s="132" t="s">
        <v>643</v>
      </c>
      <c r="D133" s="132" t="s">
        <v>208</v>
      </c>
      <c r="E133" s="133" t="s">
        <v>1041</v>
      </c>
      <c r="F133" s="134" t="s">
        <v>1042</v>
      </c>
      <c r="G133" s="135" t="s">
        <v>723</v>
      </c>
      <c r="H133" s="136">
        <v>19</v>
      </c>
      <c r="I133" s="137">
        <v>310</v>
      </c>
      <c r="J133" s="138">
        <f t="shared" si="10"/>
        <v>5890</v>
      </c>
      <c r="K133" s="134" t="s">
        <v>901</v>
      </c>
      <c r="L133" s="33"/>
      <c r="M133" s="139" t="s">
        <v>21</v>
      </c>
      <c r="N133" s="140" t="s">
        <v>44</v>
      </c>
      <c r="P133" s="141">
        <f t="shared" si="11"/>
        <v>0</v>
      </c>
      <c r="Q133" s="141">
        <v>6.2E-2</v>
      </c>
      <c r="R133" s="141">
        <f t="shared" si="12"/>
        <v>1.1779999999999999</v>
      </c>
      <c r="S133" s="141">
        <v>0</v>
      </c>
      <c r="T133" s="142">
        <f t="shared" si="1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14"/>
        <v>5890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8" t="s">
        <v>80</v>
      </c>
      <c r="BK133" s="144">
        <f t="shared" si="19"/>
        <v>5890</v>
      </c>
      <c r="BL133" s="18" t="s">
        <v>213</v>
      </c>
      <c r="BM133" s="143" t="s">
        <v>866</v>
      </c>
    </row>
    <row r="134" spans="2:65" s="11" customFormat="1" ht="25.9" customHeight="1" x14ac:dyDescent="0.2">
      <c r="B134" s="120"/>
      <c r="D134" s="121" t="s">
        <v>72</v>
      </c>
      <c r="E134" s="122" t="s">
        <v>1044</v>
      </c>
      <c r="F134" s="122" t="s">
        <v>1045</v>
      </c>
      <c r="I134" s="123"/>
      <c r="J134" s="124">
        <f>BK134</f>
        <v>149328.03</v>
      </c>
      <c r="L134" s="120"/>
      <c r="M134" s="125"/>
      <c r="P134" s="126">
        <f>SUM(P135:P136)</f>
        <v>0</v>
      </c>
      <c r="R134" s="126">
        <f>SUM(R135:R136)</f>
        <v>0</v>
      </c>
      <c r="T134" s="127">
        <f>SUM(T135:T136)</f>
        <v>0</v>
      </c>
      <c r="AR134" s="121" t="s">
        <v>80</v>
      </c>
      <c r="AT134" s="128" t="s">
        <v>72</v>
      </c>
      <c r="AU134" s="128" t="s">
        <v>73</v>
      </c>
      <c r="AY134" s="121" t="s">
        <v>206</v>
      </c>
      <c r="BK134" s="129">
        <f>SUM(BK135:BK136)</f>
        <v>149328.03</v>
      </c>
    </row>
    <row r="135" spans="2:65" s="1" customFormat="1" ht="16.5" customHeight="1" x14ac:dyDescent="0.2">
      <c r="B135" s="33"/>
      <c r="C135" s="132" t="s">
        <v>656</v>
      </c>
      <c r="D135" s="132" t="s">
        <v>208</v>
      </c>
      <c r="E135" s="133" t="s">
        <v>1046</v>
      </c>
      <c r="F135" s="134" t="s">
        <v>1047</v>
      </c>
      <c r="G135" s="135" t="s">
        <v>327</v>
      </c>
      <c r="H135" s="136">
        <v>1571.874</v>
      </c>
      <c r="I135" s="137">
        <v>95</v>
      </c>
      <c r="J135" s="138">
        <f>ROUND(I135*H135,2)</f>
        <v>149328.03</v>
      </c>
      <c r="K135" s="134" t="s">
        <v>901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149328.03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149328.03</v>
      </c>
      <c r="BL135" s="18" t="s">
        <v>213</v>
      </c>
      <c r="BM135" s="143" t="s">
        <v>880</v>
      </c>
    </row>
    <row r="136" spans="2:65" s="1" customFormat="1" ht="19.5" x14ac:dyDescent="0.2">
      <c r="B136" s="33"/>
      <c r="D136" s="149" t="s">
        <v>217</v>
      </c>
      <c r="F136" s="150" t="s">
        <v>1049</v>
      </c>
      <c r="I136" s="147"/>
      <c r="L136" s="33"/>
      <c r="M136" s="188"/>
      <c r="N136" s="189"/>
      <c r="O136" s="189"/>
      <c r="P136" s="189"/>
      <c r="Q136" s="189"/>
      <c r="R136" s="189"/>
      <c r="S136" s="189"/>
      <c r="T136" s="190"/>
      <c r="AT136" s="18" t="s">
        <v>217</v>
      </c>
      <c r="AU136" s="18" t="s">
        <v>80</v>
      </c>
    </row>
    <row r="137" spans="2:65" s="1" customFormat="1" ht="6.95" customHeight="1" x14ac:dyDescent="0.2"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33"/>
    </row>
  </sheetData>
  <sheetProtection algorithmName="SHA-512" hashValue="V9We7xhZpoNTwiX93pYQJPK2+CWdaNwXXzv1ZDctNC0qea0lqbDV9FUoVDKDuXtAIJLfpbONOTu5vlCGoQcY/w==" saltValue="EWktaZrAzeFBdAXosKNgy9sgQg7N+50tMs9oilYPumjGKflF98RSPfAFJ5iCmaYLH1wtPznlVpkKXaAqc244Pg==" spinCount="100000" sheet="1" objects="1" scenarios="1" formatColumns="0" formatRows="0" autoFilter="0"/>
  <autoFilter ref="C88:K136" xr:uid="{00000000-0009-0000-0000-000004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799"/>
  <sheetViews>
    <sheetView showGridLines="0" topLeftCell="G51" zoomScale="90" zoomScaleNormal="90" workbookViewId="0">
      <selection activeCell="I572" sqref="I572:I78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109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1070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1071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ROUND(J109, 2)</f>
        <v>4826756.51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ROUND((SUM(BE109:BE798)),  2)</f>
        <v>4826756.51</v>
      </c>
      <c r="I35" s="94">
        <v>0.21</v>
      </c>
      <c r="J35" s="84">
        <f>ROUND(((SUM(BE109:BE798))*I35),  2)</f>
        <v>1013618.87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ROUND((SUM(BF109:BF798)),  2)</f>
        <v>0</v>
      </c>
      <c r="I36" s="94">
        <v>0.12</v>
      </c>
      <c r="J36" s="84">
        <f>ROUND(((SUM(BF109:BF798))*I36),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ROUND((SUM(BG109:BG798)),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ROUND((SUM(BH109:BH798)),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ROUND((SUM(BI109:BI798)),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5840375.3799999999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1070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D.2.3 - Přípojka a přeložka dešťové a splaškové kanalizace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J109</f>
        <v>4826756.51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1072</v>
      </c>
      <c r="E64" s="106"/>
      <c r="F64" s="106"/>
      <c r="G64" s="106"/>
      <c r="H64" s="106"/>
      <c r="I64" s="106"/>
      <c r="J64" s="107">
        <f>J110</f>
        <v>37546.200000000004</v>
      </c>
      <c r="L64" s="104"/>
    </row>
    <row r="65" spans="2:12" s="8" customFormat="1" ht="24.95" customHeight="1" x14ac:dyDescent="0.2">
      <c r="B65" s="104"/>
      <c r="D65" s="105" t="s">
        <v>1073</v>
      </c>
      <c r="E65" s="106"/>
      <c r="F65" s="106"/>
      <c r="G65" s="106"/>
      <c r="H65" s="106"/>
      <c r="I65" s="106"/>
      <c r="J65" s="107">
        <f>J159</f>
        <v>6177.13</v>
      </c>
      <c r="L65" s="104"/>
    </row>
    <row r="66" spans="2:12" s="8" customFormat="1" ht="24.95" customHeight="1" x14ac:dyDescent="0.2">
      <c r="B66" s="104"/>
      <c r="D66" s="105" t="s">
        <v>1074</v>
      </c>
      <c r="E66" s="106"/>
      <c r="F66" s="106"/>
      <c r="G66" s="106"/>
      <c r="H66" s="106"/>
      <c r="I66" s="106"/>
      <c r="J66" s="107">
        <f>J172</f>
        <v>244395.32</v>
      </c>
      <c r="L66" s="104"/>
    </row>
    <row r="67" spans="2:12" s="8" customFormat="1" ht="24.95" customHeight="1" x14ac:dyDescent="0.2">
      <c r="B67" s="104"/>
      <c r="D67" s="105" t="s">
        <v>1075</v>
      </c>
      <c r="E67" s="106"/>
      <c r="F67" s="106"/>
      <c r="G67" s="106"/>
      <c r="H67" s="106"/>
      <c r="I67" s="106"/>
      <c r="J67" s="107">
        <f>J213</f>
        <v>310498.09000000003</v>
      </c>
      <c r="L67" s="104"/>
    </row>
    <row r="68" spans="2:12" s="8" customFormat="1" ht="24.95" customHeight="1" x14ac:dyDescent="0.2">
      <c r="B68" s="104"/>
      <c r="D68" s="105" t="s">
        <v>1076</v>
      </c>
      <c r="E68" s="106"/>
      <c r="F68" s="106"/>
      <c r="G68" s="106"/>
      <c r="H68" s="106"/>
      <c r="I68" s="106"/>
      <c r="J68" s="107">
        <f>J254</f>
        <v>386476.39</v>
      </c>
      <c r="L68" s="104"/>
    </row>
    <row r="69" spans="2:12" s="8" customFormat="1" ht="24.95" customHeight="1" x14ac:dyDescent="0.2">
      <c r="B69" s="104"/>
      <c r="D69" s="105" t="s">
        <v>1077</v>
      </c>
      <c r="E69" s="106"/>
      <c r="F69" s="106"/>
      <c r="G69" s="106"/>
      <c r="H69" s="106"/>
      <c r="I69" s="106"/>
      <c r="J69" s="107">
        <f>J283</f>
        <v>175062.93</v>
      </c>
      <c r="L69" s="104"/>
    </row>
    <row r="70" spans="2:12" s="8" customFormat="1" ht="24.95" customHeight="1" x14ac:dyDescent="0.2">
      <c r="B70" s="104"/>
      <c r="D70" s="105" t="s">
        <v>1078</v>
      </c>
      <c r="E70" s="106"/>
      <c r="F70" s="106"/>
      <c r="G70" s="106"/>
      <c r="H70" s="106"/>
      <c r="I70" s="106"/>
      <c r="J70" s="107">
        <f>J296</f>
        <v>70529.55</v>
      </c>
      <c r="L70" s="104"/>
    </row>
    <row r="71" spans="2:12" s="8" customFormat="1" ht="24.95" customHeight="1" x14ac:dyDescent="0.2">
      <c r="B71" s="104"/>
      <c r="D71" s="105" t="s">
        <v>1079</v>
      </c>
      <c r="E71" s="106"/>
      <c r="F71" s="106"/>
      <c r="G71" s="106"/>
      <c r="H71" s="106"/>
      <c r="I71" s="106"/>
      <c r="J71" s="107">
        <f>J317</f>
        <v>195215.7</v>
      </c>
      <c r="L71" s="104"/>
    </row>
    <row r="72" spans="2:12" s="8" customFormat="1" ht="24.95" customHeight="1" x14ac:dyDescent="0.2">
      <c r="B72" s="104"/>
      <c r="D72" s="105" t="s">
        <v>1080</v>
      </c>
      <c r="E72" s="106"/>
      <c r="F72" s="106"/>
      <c r="G72" s="106"/>
      <c r="H72" s="106"/>
      <c r="I72" s="106"/>
      <c r="J72" s="107">
        <f>J322</f>
        <v>44121.5</v>
      </c>
      <c r="L72" s="104"/>
    </row>
    <row r="73" spans="2:12" s="8" customFormat="1" ht="24.95" customHeight="1" x14ac:dyDescent="0.2">
      <c r="B73" s="104"/>
      <c r="D73" s="105" t="s">
        <v>1081</v>
      </c>
      <c r="E73" s="106"/>
      <c r="F73" s="106"/>
      <c r="G73" s="106"/>
      <c r="H73" s="106"/>
      <c r="I73" s="106"/>
      <c r="J73" s="107">
        <f>J335</f>
        <v>999</v>
      </c>
      <c r="L73" s="104"/>
    </row>
    <row r="74" spans="2:12" s="8" customFormat="1" ht="24.95" customHeight="1" x14ac:dyDescent="0.2">
      <c r="B74" s="104"/>
      <c r="D74" s="105" t="s">
        <v>1082</v>
      </c>
      <c r="E74" s="106"/>
      <c r="F74" s="106"/>
      <c r="G74" s="106"/>
      <c r="H74" s="106"/>
      <c r="I74" s="106"/>
      <c r="J74" s="107">
        <f>J340</f>
        <v>123775.7</v>
      </c>
      <c r="L74" s="104"/>
    </row>
    <row r="75" spans="2:12" s="8" customFormat="1" ht="24.95" customHeight="1" x14ac:dyDescent="0.2">
      <c r="B75" s="104"/>
      <c r="D75" s="105" t="s">
        <v>1083</v>
      </c>
      <c r="E75" s="106"/>
      <c r="F75" s="106"/>
      <c r="G75" s="106"/>
      <c r="H75" s="106"/>
      <c r="I75" s="106"/>
      <c r="J75" s="107">
        <f>J365</f>
        <v>5287.88</v>
      </c>
      <c r="L75" s="104"/>
    </row>
    <row r="76" spans="2:12" s="8" customFormat="1" ht="24.95" customHeight="1" x14ac:dyDescent="0.2">
      <c r="B76" s="104"/>
      <c r="D76" s="105" t="s">
        <v>1084</v>
      </c>
      <c r="E76" s="106"/>
      <c r="F76" s="106"/>
      <c r="G76" s="106"/>
      <c r="H76" s="106"/>
      <c r="I76" s="106"/>
      <c r="J76" s="107">
        <f>J374</f>
        <v>4424</v>
      </c>
      <c r="L76" s="104"/>
    </row>
    <row r="77" spans="2:12" s="8" customFormat="1" ht="24.95" customHeight="1" x14ac:dyDescent="0.2">
      <c r="B77" s="104"/>
      <c r="D77" s="105" t="s">
        <v>1085</v>
      </c>
      <c r="E77" s="106"/>
      <c r="F77" s="106"/>
      <c r="G77" s="106"/>
      <c r="H77" s="106"/>
      <c r="I77" s="106"/>
      <c r="J77" s="107">
        <f>J379</f>
        <v>11673</v>
      </c>
      <c r="L77" s="104"/>
    </row>
    <row r="78" spans="2:12" s="8" customFormat="1" ht="24.95" customHeight="1" x14ac:dyDescent="0.2">
      <c r="B78" s="104"/>
      <c r="D78" s="105" t="s">
        <v>1086</v>
      </c>
      <c r="E78" s="106"/>
      <c r="F78" s="106"/>
      <c r="G78" s="106"/>
      <c r="H78" s="106"/>
      <c r="I78" s="106"/>
      <c r="J78" s="107">
        <f>J388</f>
        <v>18188</v>
      </c>
      <c r="L78" s="104"/>
    </row>
    <row r="79" spans="2:12" s="8" customFormat="1" ht="24.95" customHeight="1" x14ac:dyDescent="0.2">
      <c r="B79" s="104"/>
      <c r="D79" s="105" t="s">
        <v>1087</v>
      </c>
      <c r="E79" s="106"/>
      <c r="F79" s="106"/>
      <c r="G79" s="106"/>
      <c r="H79" s="106"/>
      <c r="I79" s="106"/>
      <c r="J79" s="107">
        <f>J401</f>
        <v>131545.9</v>
      </c>
      <c r="L79" s="104"/>
    </row>
    <row r="80" spans="2:12" s="8" customFormat="1" ht="24.95" customHeight="1" x14ac:dyDescent="0.2">
      <c r="B80" s="104"/>
      <c r="D80" s="105" t="s">
        <v>1088</v>
      </c>
      <c r="E80" s="106"/>
      <c r="F80" s="106"/>
      <c r="G80" s="106"/>
      <c r="H80" s="106"/>
      <c r="I80" s="106"/>
      <c r="J80" s="107">
        <f>J462</f>
        <v>444181</v>
      </c>
      <c r="L80" s="104"/>
    </row>
    <row r="81" spans="2:12" s="8" customFormat="1" ht="24.95" customHeight="1" x14ac:dyDescent="0.2">
      <c r="B81" s="104"/>
      <c r="D81" s="105" t="s">
        <v>1089</v>
      </c>
      <c r="E81" s="106"/>
      <c r="F81" s="106"/>
      <c r="G81" s="106"/>
      <c r="H81" s="106"/>
      <c r="I81" s="106"/>
      <c r="J81" s="107">
        <f>J525</f>
        <v>4801.3500000000004</v>
      </c>
      <c r="L81" s="104"/>
    </row>
    <row r="82" spans="2:12" s="8" customFormat="1" ht="24.95" customHeight="1" x14ac:dyDescent="0.2">
      <c r="B82" s="104"/>
      <c r="D82" s="105" t="s">
        <v>1090</v>
      </c>
      <c r="E82" s="106"/>
      <c r="F82" s="106"/>
      <c r="G82" s="106"/>
      <c r="H82" s="106"/>
      <c r="I82" s="106"/>
      <c r="J82" s="107">
        <f>J534</f>
        <v>10062</v>
      </c>
      <c r="L82" s="104"/>
    </row>
    <row r="83" spans="2:12" s="8" customFormat="1" ht="24.95" customHeight="1" x14ac:dyDescent="0.2">
      <c r="B83" s="104"/>
      <c r="D83" s="105" t="s">
        <v>1091</v>
      </c>
      <c r="E83" s="106"/>
      <c r="F83" s="106"/>
      <c r="G83" s="106"/>
      <c r="H83" s="106"/>
      <c r="I83" s="106"/>
      <c r="J83" s="107">
        <f>J539</f>
        <v>11250</v>
      </c>
      <c r="L83" s="104"/>
    </row>
    <row r="84" spans="2:12" s="8" customFormat="1" ht="24.95" customHeight="1" x14ac:dyDescent="0.2">
      <c r="B84" s="104"/>
      <c r="D84" s="105" t="s">
        <v>1092</v>
      </c>
      <c r="E84" s="106"/>
      <c r="F84" s="106"/>
      <c r="G84" s="106"/>
      <c r="H84" s="106"/>
      <c r="I84" s="106"/>
      <c r="J84" s="107">
        <f>J544</f>
        <v>133899.94</v>
      </c>
      <c r="L84" s="104"/>
    </row>
    <row r="85" spans="2:12" s="8" customFormat="1" ht="24.95" customHeight="1" x14ac:dyDescent="0.2">
      <c r="B85" s="104"/>
      <c r="D85" s="105" t="s">
        <v>1093</v>
      </c>
      <c r="E85" s="106"/>
      <c r="F85" s="106"/>
      <c r="G85" s="106"/>
      <c r="H85" s="106"/>
      <c r="I85" s="106"/>
      <c r="J85" s="107">
        <f>J548</f>
        <v>31760</v>
      </c>
      <c r="L85" s="104"/>
    </row>
    <row r="86" spans="2:12" s="8" customFormat="1" ht="24.95" customHeight="1" x14ac:dyDescent="0.2">
      <c r="B86" s="104"/>
      <c r="D86" s="105" t="s">
        <v>1094</v>
      </c>
      <c r="E86" s="106"/>
      <c r="F86" s="106"/>
      <c r="G86" s="106"/>
      <c r="H86" s="106"/>
      <c r="I86" s="106"/>
      <c r="J86" s="107">
        <f>J555</f>
        <v>8297.42</v>
      </c>
      <c r="L86" s="104"/>
    </row>
    <row r="87" spans="2:12" s="8" customFormat="1" ht="24.95" customHeight="1" x14ac:dyDescent="0.2">
      <c r="B87" s="104"/>
      <c r="D87" s="105" t="s">
        <v>1095</v>
      </c>
      <c r="E87" s="106"/>
      <c r="F87" s="106"/>
      <c r="G87" s="106"/>
      <c r="H87" s="106"/>
      <c r="I87" s="106"/>
      <c r="J87" s="107">
        <f>J571</f>
        <v>2416588.5100000002</v>
      </c>
      <c r="L87" s="104"/>
    </row>
    <row r="88" spans="2:12" s="1" customFormat="1" ht="21.75" customHeight="1" x14ac:dyDescent="0.2">
      <c r="B88" s="33"/>
      <c r="L88" s="33"/>
    </row>
    <row r="89" spans="2:12" s="1" customFormat="1" ht="6.95" customHeight="1" x14ac:dyDescent="0.2"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33"/>
    </row>
    <row r="93" spans="2:12" s="1" customFormat="1" ht="6.95" customHeight="1" x14ac:dyDescent="0.2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33"/>
    </row>
    <row r="94" spans="2:12" s="1" customFormat="1" ht="24.95" customHeight="1" x14ac:dyDescent="0.2">
      <c r="B94" s="33"/>
      <c r="C94" s="22" t="s">
        <v>191</v>
      </c>
      <c r="L94" s="33"/>
    </row>
    <row r="95" spans="2:12" s="1" customFormat="1" ht="6.95" customHeight="1" x14ac:dyDescent="0.2">
      <c r="B95" s="33"/>
      <c r="L95" s="33"/>
    </row>
    <row r="96" spans="2:12" s="1" customFormat="1" ht="12" customHeight="1" x14ac:dyDescent="0.2">
      <c r="B96" s="33"/>
      <c r="C96" s="28" t="s">
        <v>16</v>
      </c>
      <c r="L96" s="33"/>
    </row>
    <row r="97" spans="2:65" s="1" customFormat="1" ht="26.25" customHeight="1" x14ac:dyDescent="0.2">
      <c r="B97" s="33"/>
      <c r="E97" s="315" t="str">
        <f>E7</f>
        <v>Novostavba Onkologické kliniky P4 - Přeložky, Přípojky, OS, Komunikace, chodníky a přístřešky, Sadové úpravy</v>
      </c>
      <c r="F97" s="316"/>
      <c r="G97" s="316"/>
      <c r="H97" s="316"/>
      <c r="L97" s="33"/>
    </row>
    <row r="98" spans="2:65" ht="12" customHeight="1" x14ac:dyDescent="0.2">
      <c r="B98" s="21"/>
      <c r="C98" s="28" t="s">
        <v>174</v>
      </c>
      <c r="L98" s="21"/>
    </row>
    <row r="99" spans="2:65" s="1" customFormat="1" ht="16.5" customHeight="1" x14ac:dyDescent="0.2">
      <c r="B99" s="33"/>
      <c r="E99" s="315" t="s">
        <v>1070</v>
      </c>
      <c r="F99" s="314"/>
      <c r="G99" s="314"/>
      <c r="H99" s="314"/>
      <c r="L99" s="33"/>
    </row>
    <row r="100" spans="2:65" s="1" customFormat="1" ht="12" customHeight="1" x14ac:dyDescent="0.2">
      <c r="B100" s="33"/>
      <c r="C100" s="28" t="s">
        <v>176</v>
      </c>
      <c r="L100" s="33"/>
    </row>
    <row r="101" spans="2:65" s="1" customFormat="1" ht="16.5" customHeight="1" x14ac:dyDescent="0.2">
      <c r="B101" s="33"/>
      <c r="E101" s="307" t="str">
        <f>E11</f>
        <v>D.2.3 - Přípojka a přeložka dešťové a splaškové kanalizace</v>
      </c>
      <c r="F101" s="314"/>
      <c r="G101" s="314"/>
      <c r="H101" s="314"/>
      <c r="L101" s="33"/>
    </row>
    <row r="102" spans="2:65" s="1" customFormat="1" ht="6.95" customHeight="1" x14ac:dyDescent="0.2">
      <c r="B102" s="33"/>
      <c r="L102" s="33"/>
    </row>
    <row r="103" spans="2:65" s="1" customFormat="1" ht="12" customHeight="1" x14ac:dyDescent="0.2">
      <c r="B103" s="33"/>
      <c r="C103" s="28" t="s">
        <v>22</v>
      </c>
      <c r="F103" s="26" t="str">
        <f>F14</f>
        <v>Olomouc</v>
      </c>
      <c r="I103" s="28" t="s">
        <v>24</v>
      </c>
      <c r="J103" s="50" t="str">
        <f>IF(J14="","",J14)</f>
        <v>16. 2. 2024</v>
      </c>
      <c r="L103" s="33"/>
    </row>
    <row r="104" spans="2:65" s="1" customFormat="1" ht="6.95" customHeight="1" x14ac:dyDescent="0.2">
      <c r="B104" s="33"/>
      <c r="L104" s="33"/>
    </row>
    <row r="105" spans="2:65" s="1" customFormat="1" ht="25.7" customHeight="1" x14ac:dyDescent="0.2">
      <c r="B105" s="33"/>
      <c r="C105" s="28" t="s">
        <v>26</v>
      </c>
      <c r="F105" s="26" t="str">
        <f>E17</f>
        <v>Fakultní nemocnice Olomouc</v>
      </c>
      <c r="I105" s="28" t="s">
        <v>32</v>
      </c>
      <c r="J105" s="31" t="str">
        <f>E23</f>
        <v>Adam Rujbr Architects</v>
      </c>
      <c r="L105" s="33"/>
    </row>
    <row r="106" spans="2:65" s="1" customFormat="1" ht="15.2" customHeight="1" x14ac:dyDescent="0.2">
      <c r="B106" s="33"/>
      <c r="C106" s="28" t="s">
        <v>30</v>
      </c>
      <c r="F106" s="26" t="str">
        <f>IF(E20="","",E20)</f>
        <v>Vyplň údaj</v>
      </c>
      <c r="I106" s="28" t="s">
        <v>35</v>
      </c>
      <c r="J106" s="31" t="str">
        <f>E26</f>
        <v xml:space="preserve"> </v>
      </c>
      <c r="L106" s="33"/>
    </row>
    <row r="107" spans="2:65" s="1" customFormat="1" ht="10.35" customHeight="1" x14ac:dyDescent="0.2">
      <c r="B107" s="33"/>
      <c r="L107" s="33"/>
    </row>
    <row r="108" spans="2:65" s="10" customFormat="1" ht="29.25" customHeight="1" x14ac:dyDescent="0.2">
      <c r="B108" s="112"/>
      <c r="C108" s="113" t="s">
        <v>192</v>
      </c>
      <c r="D108" s="114" t="s">
        <v>58</v>
      </c>
      <c r="E108" s="114" t="s">
        <v>54</v>
      </c>
      <c r="F108" s="114" t="s">
        <v>55</v>
      </c>
      <c r="G108" s="114" t="s">
        <v>193</v>
      </c>
      <c r="H108" s="114" t="s">
        <v>194</v>
      </c>
      <c r="I108" s="114" t="s">
        <v>195</v>
      </c>
      <c r="J108" s="114" t="s">
        <v>180</v>
      </c>
      <c r="K108" s="115" t="s">
        <v>196</v>
      </c>
      <c r="L108" s="112"/>
      <c r="M108" s="57" t="s">
        <v>21</v>
      </c>
      <c r="N108" s="58" t="s">
        <v>43</v>
      </c>
      <c r="O108" s="58" t="s">
        <v>197</v>
      </c>
      <c r="P108" s="58" t="s">
        <v>198</v>
      </c>
      <c r="Q108" s="58" t="s">
        <v>199</v>
      </c>
      <c r="R108" s="58" t="s">
        <v>200</v>
      </c>
      <c r="S108" s="58" t="s">
        <v>201</v>
      </c>
      <c r="T108" s="59" t="s">
        <v>202</v>
      </c>
    </row>
    <row r="109" spans="2:65" s="1" customFormat="1" ht="22.9" customHeight="1" x14ac:dyDescent="0.25">
      <c r="B109" s="33"/>
      <c r="C109" s="62" t="s">
        <v>203</v>
      </c>
      <c r="J109" s="116">
        <f>BK109</f>
        <v>4826756.51</v>
      </c>
      <c r="L109" s="33"/>
      <c r="M109" s="60"/>
      <c r="N109" s="51"/>
      <c r="O109" s="51"/>
      <c r="P109" s="117">
        <f>P110+P159+P172+P213+P254+P283+P296+P317+P322+P335+P340+P365+P374+P379+P388+P401+P462+P525+P534+P539+P544+P548+P555+P571</f>
        <v>0</v>
      </c>
      <c r="Q109" s="51"/>
      <c r="R109" s="117">
        <f>R110+R159+R172+R213+R254+R283+R296+R317+R322+R335+R340+R365+R374+R379+R388+R401+R462+R525+R534+R539+R544+R548+R555+R571</f>
        <v>2296.0304065299997</v>
      </c>
      <c r="S109" s="51"/>
      <c r="T109" s="118">
        <f>T110+T159+T172+T213+T254+T283+T296+T317+T322+T335+T340+T365+T374+T379+T388+T401+T462+T525+T534+T539+T544+T548+T555+T571</f>
        <v>0</v>
      </c>
      <c r="AT109" s="18" t="s">
        <v>72</v>
      </c>
      <c r="AU109" s="18" t="s">
        <v>181</v>
      </c>
      <c r="BK109" s="119">
        <f>BK110+BK159+BK172+BK213+BK254+BK283+BK296+BK317+BK322+BK335+BK340+BK365+BK374+BK379+BK388+BK401+BK462+BK525+BK534+BK539+BK544+BK548+BK555+BK571</f>
        <v>4826756.51</v>
      </c>
    </row>
    <row r="110" spans="2:65" s="11" customFormat="1" ht="25.9" customHeight="1" x14ac:dyDescent="0.2">
      <c r="B110" s="120"/>
      <c r="D110" s="121" t="s">
        <v>72</v>
      </c>
      <c r="E110" s="122" t="s">
        <v>313</v>
      </c>
      <c r="F110" s="122" t="s">
        <v>1096</v>
      </c>
      <c r="I110" s="123"/>
      <c r="J110" s="124">
        <f>BK110</f>
        <v>37546.200000000004</v>
      </c>
      <c r="L110" s="120"/>
      <c r="M110" s="125"/>
      <c r="P110" s="126">
        <f>SUM(P111:P158)</f>
        <v>0</v>
      </c>
      <c r="R110" s="126">
        <f>SUM(R111:R158)</f>
        <v>29.916897000000002</v>
      </c>
      <c r="T110" s="127">
        <f>SUM(T111:T158)</f>
        <v>0</v>
      </c>
      <c r="AR110" s="121" t="s">
        <v>80</v>
      </c>
      <c r="AT110" s="128" t="s">
        <v>72</v>
      </c>
      <c r="AU110" s="128" t="s">
        <v>73</v>
      </c>
      <c r="AY110" s="121" t="s">
        <v>206</v>
      </c>
      <c r="BK110" s="129">
        <f>SUM(BK111:BK158)</f>
        <v>37546.200000000004</v>
      </c>
    </row>
    <row r="111" spans="2:65" s="1" customFormat="1" ht="24.2" customHeight="1" x14ac:dyDescent="0.2">
      <c r="B111" s="33"/>
      <c r="C111" s="132" t="s">
        <v>80</v>
      </c>
      <c r="D111" s="132" t="s">
        <v>208</v>
      </c>
      <c r="E111" s="133" t="s">
        <v>1097</v>
      </c>
      <c r="F111" s="134" t="s">
        <v>1098</v>
      </c>
      <c r="G111" s="135" t="s">
        <v>1099</v>
      </c>
      <c r="H111" s="136">
        <v>960</v>
      </c>
      <c r="I111" s="137">
        <v>25</v>
      </c>
      <c r="J111" s="138">
        <f>ROUND(I111*H111,2)</f>
        <v>24000</v>
      </c>
      <c r="K111" s="134" t="s">
        <v>1100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24000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24000</v>
      </c>
      <c r="BL111" s="18" t="s">
        <v>213</v>
      </c>
      <c r="BM111" s="143" t="s">
        <v>82</v>
      </c>
    </row>
    <row r="112" spans="2:65" s="12" customFormat="1" x14ac:dyDescent="0.2">
      <c r="B112" s="151"/>
      <c r="D112" s="149" t="s">
        <v>219</v>
      </c>
      <c r="E112" s="152" t="s">
        <v>21</v>
      </c>
      <c r="F112" s="153" t="s">
        <v>1101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 x14ac:dyDescent="0.2">
      <c r="B113" s="157"/>
      <c r="D113" s="149" t="s">
        <v>219</v>
      </c>
      <c r="E113" s="158" t="s">
        <v>21</v>
      </c>
      <c r="F113" s="159" t="s">
        <v>1102</v>
      </c>
      <c r="H113" s="160">
        <v>960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 x14ac:dyDescent="0.2">
      <c r="B114" s="164"/>
      <c r="D114" s="149" t="s">
        <v>219</v>
      </c>
      <c r="E114" s="165" t="s">
        <v>21</v>
      </c>
      <c r="F114" s="166" t="s">
        <v>236</v>
      </c>
      <c r="H114" s="167">
        <v>960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24.2" customHeight="1" x14ac:dyDescent="0.2">
      <c r="B115" s="33"/>
      <c r="C115" s="132" t="s">
        <v>82</v>
      </c>
      <c r="D115" s="132" t="s">
        <v>208</v>
      </c>
      <c r="E115" s="133" t="s">
        <v>1103</v>
      </c>
      <c r="F115" s="134" t="s">
        <v>1104</v>
      </c>
      <c r="G115" s="135" t="s">
        <v>1105</v>
      </c>
      <c r="H115" s="136">
        <v>60</v>
      </c>
      <c r="I115" s="137">
        <v>15</v>
      </c>
      <c r="J115" s="138">
        <f>ROUND(I115*H115,2)</f>
        <v>900</v>
      </c>
      <c r="K115" s="134" t="s">
        <v>1100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900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900</v>
      </c>
      <c r="BL115" s="18" t="s">
        <v>213</v>
      </c>
      <c r="BM115" s="143" t="s">
        <v>213</v>
      </c>
    </row>
    <row r="116" spans="2:65" s="12" customFormat="1" x14ac:dyDescent="0.2">
      <c r="B116" s="151"/>
      <c r="D116" s="149" t="s">
        <v>219</v>
      </c>
      <c r="E116" s="152" t="s">
        <v>21</v>
      </c>
      <c r="F116" s="153" t="s">
        <v>1106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 x14ac:dyDescent="0.2">
      <c r="B117" s="157"/>
      <c r="D117" s="149" t="s">
        <v>219</v>
      </c>
      <c r="E117" s="158" t="s">
        <v>21</v>
      </c>
      <c r="F117" s="159" t="s">
        <v>1107</v>
      </c>
      <c r="H117" s="160">
        <v>60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 x14ac:dyDescent="0.2">
      <c r="B118" s="164"/>
      <c r="D118" s="149" t="s">
        <v>219</v>
      </c>
      <c r="E118" s="165" t="s">
        <v>21</v>
      </c>
      <c r="F118" s="166" t="s">
        <v>236</v>
      </c>
      <c r="H118" s="167">
        <v>60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 x14ac:dyDescent="0.2">
      <c r="B119" s="33"/>
      <c r="C119" s="132" t="s">
        <v>244</v>
      </c>
      <c r="D119" s="132" t="s">
        <v>208</v>
      </c>
      <c r="E119" s="133" t="s">
        <v>1108</v>
      </c>
      <c r="F119" s="134" t="s">
        <v>1109</v>
      </c>
      <c r="G119" s="135" t="s">
        <v>247</v>
      </c>
      <c r="H119" s="136">
        <v>4.2</v>
      </c>
      <c r="I119" s="137">
        <v>31.8</v>
      </c>
      <c r="J119" s="138">
        <f>ROUND(I119*H119,2)</f>
        <v>133.56</v>
      </c>
      <c r="K119" s="134" t="s">
        <v>1100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0.44</v>
      </c>
      <c r="R119" s="141">
        <f>Q119*H119</f>
        <v>1.8480000000000001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133.56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133.56</v>
      </c>
      <c r="BL119" s="18" t="s">
        <v>213</v>
      </c>
      <c r="BM119" s="143" t="s">
        <v>268</v>
      </c>
    </row>
    <row r="120" spans="2:65" s="12" customFormat="1" x14ac:dyDescent="0.2">
      <c r="B120" s="151"/>
      <c r="D120" s="149" t="s">
        <v>219</v>
      </c>
      <c r="E120" s="152" t="s">
        <v>21</v>
      </c>
      <c r="F120" s="153" t="s">
        <v>1110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 x14ac:dyDescent="0.2">
      <c r="B121" s="157"/>
      <c r="D121" s="149" t="s">
        <v>219</v>
      </c>
      <c r="E121" s="158" t="s">
        <v>21</v>
      </c>
      <c r="F121" s="159" t="s">
        <v>1111</v>
      </c>
      <c r="H121" s="160">
        <v>4.2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 x14ac:dyDescent="0.2">
      <c r="B122" s="164"/>
      <c r="D122" s="149" t="s">
        <v>219</v>
      </c>
      <c r="E122" s="165" t="s">
        <v>21</v>
      </c>
      <c r="F122" s="166" t="s">
        <v>236</v>
      </c>
      <c r="H122" s="167">
        <v>4.2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 x14ac:dyDescent="0.2">
      <c r="B123" s="33"/>
      <c r="C123" s="132" t="s">
        <v>213</v>
      </c>
      <c r="D123" s="132" t="s">
        <v>208</v>
      </c>
      <c r="E123" s="133" t="s">
        <v>1112</v>
      </c>
      <c r="F123" s="134" t="s">
        <v>1113</v>
      </c>
      <c r="G123" s="135" t="s">
        <v>247</v>
      </c>
      <c r="H123" s="136">
        <v>4.2</v>
      </c>
      <c r="I123" s="137">
        <v>60</v>
      </c>
      <c r="J123" s="138">
        <f>ROUND(I123*H123,2)</f>
        <v>252</v>
      </c>
      <c r="K123" s="134" t="s">
        <v>1100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0.66</v>
      </c>
      <c r="R123" s="141">
        <f>Q123*H123</f>
        <v>2.7720000000000002</v>
      </c>
      <c r="S123" s="141">
        <v>0</v>
      </c>
      <c r="T123" s="142">
        <f>S123*H123</f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252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252</v>
      </c>
      <c r="BL123" s="18" t="s">
        <v>213</v>
      </c>
      <c r="BM123" s="143" t="s">
        <v>289</v>
      </c>
    </row>
    <row r="124" spans="2:65" s="12" customFormat="1" x14ac:dyDescent="0.2">
      <c r="B124" s="151"/>
      <c r="D124" s="149" t="s">
        <v>219</v>
      </c>
      <c r="E124" s="152" t="s">
        <v>21</v>
      </c>
      <c r="F124" s="153" t="s">
        <v>1110</v>
      </c>
      <c r="H124" s="152" t="s">
        <v>21</v>
      </c>
      <c r="I124" s="154"/>
      <c r="L124" s="151"/>
      <c r="M124" s="155"/>
      <c r="T124" s="156"/>
      <c r="AT124" s="152" t="s">
        <v>219</v>
      </c>
      <c r="AU124" s="152" t="s">
        <v>80</v>
      </c>
      <c r="AV124" s="12" t="s">
        <v>80</v>
      </c>
      <c r="AW124" s="12" t="s">
        <v>34</v>
      </c>
      <c r="AX124" s="12" t="s">
        <v>73</v>
      </c>
      <c r="AY124" s="152" t="s">
        <v>206</v>
      </c>
    </row>
    <row r="125" spans="2:65" s="13" customFormat="1" x14ac:dyDescent="0.2">
      <c r="B125" s="157"/>
      <c r="D125" s="149" t="s">
        <v>219</v>
      </c>
      <c r="E125" s="158" t="s">
        <v>21</v>
      </c>
      <c r="F125" s="159" t="s">
        <v>1111</v>
      </c>
      <c r="H125" s="160">
        <v>4.2</v>
      </c>
      <c r="I125" s="161"/>
      <c r="L125" s="157"/>
      <c r="M125" s="162"/>
      <c r="T125" s="163"/>
      <c r="AT125" s="158" t="s">
        <v>219</v>
      </c>
      <c r="AU125" s="158" t="s">
        <v>80</v>
      </c>
      <c r="AV125" s="13" t="s">
        <v>82</v>
      </c>
      <c r="AW125" s="13" t="s">
        <v>34</v>
      </c>
      <c r="AX125" s="13" t="s">
        <v>73</v>
      </c>
      <c r="AY125" s="158" t="s">
        <v>206</v>
      </c>
    </row>
    <row r="126" spans="2:65" s="14" customFormat="1" x14ac:dyDescent="0.2">
      <c r="B126" s="164"/>
      <c r="D126" s="149" t="s">
        <v>219</v>
      </c>
      <c r="E126" s="165" t="s">
        <v>21</v>
      </c>
      <c r="F126" s="166" t="s">
        <v>236</v>
      </c>
      <c r="H126" s="167">
        <v>4.2</v>
      </c>
      <c r="I126" s="168"/>
      <c r="L126" s="164"/>
      <c r="M126" s="169"/>
      <c r="T126" s="170"/>
      <c r="AT126" s="165" t="s">
        <v>219</v>
      </c>
      <c r="AU126" s="165" t="s">
        <v>80</v>
      </c>
      <c r="AV126" s="14" t="s">
        <v>213</v>
      </c>
      <c r="AW126" s="14" t="s">
        <v>34</v>
      </c>
      <c r="AX126" s="14" t="s">
        <v>80</v>
      </c>
      <c r="AY126" s="165" t="s">
        <v>206</v>
      </c>
    </row>
    <row r="127" spans="2:65" s="1" customFormat="1" ht="16.5" customHeight="1" x14ac:dyDescent="0.2">
      <c r="B127" s="33"/>
      <c r="C127" s="132" t="s">
        <v>257</v>
      </c>
      <c r="D127" s="132" t="s">
        <v>208</v>
      </c>
      <c r="E127" s="133" t="s">
        <v>1114</v>
      </c>
      <c r="F127" s="134" t="s">
        <v>1115</v>
      </c>
      <c r="G127" s="135" t="s">
        <v>247</v>
      </c>
      <c r="H127" s="136">
        <v>4.2</v>
      </c>
      <c r="I127" s="137">
        <v>148.30000000000001</v>
      </c>
      <c r="J127" s="138">
        <f>ROUND(I127*H127,2)</f>
        <v>622.86</v>
      </c>
      <c r="K127" s="134" t="s">
        <v>1100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0.90051000000000003</v>
      </c>
      <c r="R127" s="141">
        <f>Q127*H127</f>
        <v>3.7821420000000003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622.86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622.86</v>
      </c>
      <c r="BL127" s="18" t="s">
        <v>213</v>
      </c>
      <c r="BM127" s="143" t="s">
        <v>304</v>
      </c>
    </row>
    <row r="128" spans="2:65" s="12" customFormat="1" x14ac:dyDescent="0.2">
      <c r="B128" s="151"/>
      <c r="D128" s="149" t="s">
        <v>219</v>
      </c>
      <c r="E128" s="152" t="s">
        <v>21</v>
      </c>
      <c r="F128" s="153" t="s">
        <v>1116</v>
      </c>
      <c r="H128" s="152" t="s">
        <v>21</v>
      </c>
      <c r="I128" s="154"/>
      <c r="L128" s="151"/>
      <c r="M128" s="155"/>
      <c r="T128" s="156"/>
      <c r="AT128" s="152" t="s">
        <v>219</v>
      </c>
      <c r="AU128" s="152" t="s">
        <v>80</v>
      </c>
      <c r="AV128" s="12" t="s">
        <v>80</v>
      </c>
      <c r="AW128" s="12" t="s">
        <v>34</v>
      </c>
      <c r="AX128" s="12" t="s">
        <v>73</v>
      </c>
      <c r="AY128" s="152" t="s">
        <v>206</v>
      </c>
    </row>
    <row r="129" spans="2:65" s="13" customFormat="1" x14ac:dyDescent="0.2">
      <c r="B129" s="157"/>
      <c r="D129" s="149" t="s">
        <v>219</v>
      </c>
      <c r="E129" s="158" t="s">
        <v>21</v>
      </c>
      <c r="F129" s="159" t="s">
        <v>1111</v>
      </c>
      <c r="H129" s="160">
        <v>4.2</v>
      </c>
      <c r="I129" s="161"/>
      <c r="L129" s="157"/>
      <c r="M129" s="162"/>
      <c r="T129" s="163"/>
      <c r="AT129" s="158" t="s">
        <v>219</v>
      </c>
      <c r="AU129" s="158" t="s">
        <v>80</v>
      </c>
      <c r="AV129" s="13" t="s">
        <v>82</v>
      </c>
      <c r="AW129" s="13" t="s">
        <v>34</v>
      </c>
      <c r="AX129" s="13" t="s">
        <v>73</v>
      </c>
      <c r="AY129" s="158" t="s">
        <v>206</v>
      </c>
    </row>
    <row r="130" spans="2:65" s="14" customFormat="1" x14ac:dyDescent="0.2">
      <c r="B130" s="164"/>
      <c r="D130" s="149" t="s">
        <v>219</v>
      </c>
      <c r="E130" s="165" t="s">
        <v>21</v>
      </c>
      <c r="F130" s="166" t="s">
        <v>236</v>
      </c>
      <c r="H130" s="167">
        <v>4.2</v>
      </c>
      <c r="I130" s="168"/>
      <c r="L130" s="164"/>
      <c r="M130" s="169"/>
      <c r="T130" s="170"/>
      <c r="AT130" s="165" t="s">
        <v>219</v>
      </c>
      <c r="AU130" s="165" t="s">
        <v>80</v>
      </c>
      <c r="AV130" s="14" t="s">
        <v>213</v>
      </c>
      <c r="AW130" s="14" t="s">
        <v>34</v>
      </c>
      <c r="AX130" s="14" t="s">
        <v>80</v>
      </c>
      <c r="AY130" s="165" t="s">
        <v>206</v>
      </c>
    </row>
    <row r="131" spans="2:65" s="1" customFormat="1" ht="16.5" customHeight="1" x14ac:dyDescent="0.2">
      <c r="B131" s="33"/>
      <c r="C131" s="132" t="s">
        <v>268</v>
      </c>
      <c r="D131" s="132" t="s">
        <v>208</v>
      </c>
      <c r="E131" s="133" t="s">
        <v>1117</v>
      </c>
      <c r="F131" s="134" t="s">
        <v>1118</v>
      </c>
      <c r="G131" s="135" t="s">
        <v>247</v>
      </c>
      <c r="H131" s="136">
        <v>8.4</v>
      </c>
      <c r="I131" s="137">
        <v>135.19999999999999</v>
      </c>
      <c r="J131" s="138">
        <f>ROUND(I131*H131,2)</f>
        <v>1135.68</v>
      </c>
      <c r="K131" s="134" t="s">
        <v>1100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1.105</v>
      </c>
      <c r="R131" s="141">
        <f>Q131*H131</f>
        <v>9.282</v>
      </c>
      <c r="S131" s="141">
        <v>0</v>
      </c>
      <c r="T131" s="142">
        <f>S131*H131</f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1135.68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1135.68</v>
      </c>
      <c r="BL131" s="18" t="s">
        <v>213</v>
      </c>
      <c r="BM131" s="143" t="s">
        <v>8</v>
      </c>
    </row>
    <row r="132" spans="2:65" s="12" customFormat="1" x14ac:dyDescent="0.2">
      <c r="B132" s="151"/>
      <c r="D132" s="149" t="s">
        <v>219</v>
      </c>
      <c r="E132" s="152" t="s">
        <v>21</v>
      </c>
      <c r="F132" s="153" t="s">
        <v>1119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 x14ac:dyDescent="0.2">
      <c r="B133" s="157"/>
      <c r="D133" s="149" t="s">
        <v>219</v>
      </c>
      <c r="E133" s="158" t="s">
        <v>21</v>
      </c>
      <c r="F133" s="159" t="s">
        <v>1120</v>
      </c>
      <c r="H133" s="160">
        <v>8.4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 x14ac:dyDescent="0.2">
      <c r="B134" s="164"/>
      <c r="D134" s="149" t="s">
        <v>219</v>
      </c>
      <c r="E134" s="165" t="s">
        <v>21</v>
      </c>
      <c r="F134" s="166" t="s">
        <v>236</v>
      </c>
      <c r="H134" s="167">
        <v>8.4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" customFormat="1" ht="16.5" customHeight="1" x14ac:dyDescent="0.2">
      <c r="B135" s="33"/>
      <c r="C135" s="132" t="s">
        <v>275</v>
      </c>
      <c r="D135" s="132" t="s">
        <v>208</v>
      </c>
      <c r="E135" s="133" t="s">
        <v>1121</v>
      </c>
      <c r="F135" s="134" t="s">
        <v>1122</v>
      </c>
      <c r="G135" s="135" t="s">
        <v>247</v>
      </c>
      <c r="H135" s="136">
        <v>33</v>
      </c>
      <c r="I135" s="137">
        <v>223.7</v>
      </c>
      <c r="J135" s="138">
        <f>ROUND(I135*H135,2)</f>
        <v>7382.1</v>
      </c>
      <c r="K135" s="134" t="s">
        <v>1100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0.35799999999999998</v>
      </c>
      <c r="R135" s="141">
        <f>Q135*H135</f>
        <v>11.814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7382.1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7382.1</v>
      </c>
      <c r="BL135" s="18" t="s">
        <v>213</v>
      </c>
      <c r="BM135" s="143" t="s">
        <v>332</v>
      </c>
    </row>
    <row r="136" spans="2:65" s="12" customFormat="1" x14ac:dyDescent="0.2">
      <c r="B136" s="151"/>
      <c r="D136" s="149" t="s">
        <v>219</v>
      </c>
      <c r="E136" s="152" t="s">
        <v>21</v>
      </c>
      <c r="F136" s="153" t="s">
        <v>1123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80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 x14ac:dyDescent="0.2">
      <c r="B137" s="157"/>
      <c r="D137" s="149" t="s">
        <v>219</v>
      </c>
      <c r="E137" s="158" t="s">
        <v>21</v>
      </c>
      <c r="F137" s="159" t="s">
        <v>1124</v>
      </c>
      <c r="H137" s="160">
        <v>33</v>
      </c>
      <c r="I137" s="161"/>
      <c r="L137" s="157"/>
      <c r="M137" s="162"/>
      <c r="T137" s="163"/>
      <c r="AT137" s="158" t="s">
        <v>219</v>
      </c>
      <c r="AU137" s="158" t="s">
        <v>80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4" customFormat="1" x14ac:dyDescent="0.2">
      <c r="B138" s="164"/>
      <c r="D138" s="149" t="s">
        <v>219</v>
      </c>
      <c r="E138" s="165" t="s">
        <v>21</v>
      </c>
      <c r="F138" s="166" t="s">
        <v>236</v>
      </c>
      <c r="H138" s="167">
        <v>33</v>
      </c>
      <c r="I138" s="168"/>
      <c r="L138" s="164"/>
      <c r="M138" s="169"/>
      <c r="T138" s="170"/>
      <c r="AT138" s="165" t="s">
        <v>219</v>
      </c>
      <c r="AU138" s="165" t="s">
        <v>80</v>
      </c>
      <c r="AV138" s="14" t="s">
        <v>213</v>
      </c>
      <c r="AW138" s="14" t="s">
        <v>34</v>
      </c>
      <c r="AX138" s="14" t="s">
        <v>80</v>
      </c>
      <c r="AY138" s="165" t="s">
        <v>206</v>
      </c>
    </row>
    <row r="139" spans="2:65" s="1" customFormat="1" ht="16.5" customHeight="1" x14ac:dyDescent="0.2">
      <c r="B139" s="33"/>
      <c r="C139" s="132" t="s">
        <v>289</v>
      </c>
      <c r="D139" s="132" t="s">
        <v>208</v>
      </c>
      <c r="E139" s="133" t="s">
        <v>1125</v>
      </c>
      <c r="F139" s="134" t="s">
        <v>1126</v>
      </c>
      <c r="G139" s="135" t="s">
        <v>375</v>
      </c>
      <c r="H139" s="136">
        <v>6</v>
      </c>
      <c r="I139" s="137">
        <v>150</v>
      </c>
      <c r="J139" s="138">
        <f>ROUND(I139*H139,2)</f>
        <v>900</v>
      </c>
      <c r="K139" s="134" t="s">
        <v>1100</v>
      </c>
      <c r="L139" s="33"/>
      <c r="M139" s="139" t="s">
        <v>21</v>
      </c>
      <c r="N139" s="140" t="s">
        <v>44</v>
      </c>
      <c r="P139" s="141">
        <f>O139*H139</f>
        <v>0</v>
      </c>
      <c r="Q139" s="141">
        <v>1.0699999999999999E-2</v>
      </c>
      <c r="R139" s="141">
        <f>Q139*H139</f>
        <v>6.4199999999999993E-2</v>
      </c>
      <c r="S139" s="141">
        <v>0</v>
      </c>
      <c r="T139" s="142">
        <f>S139*H139</f>
        <v>0</v>
      </c>
      <c r="AR139" s="143" t="s">
        <v>213</v>
      </c>
      <c r="AT139" s="143" t="s">
        <v>208</v>
      </c>
      <c r="AU139" s="143" t="s">
        <v>80</v>
      </c>
      <c r="AY139" s="18" t="s">
        <v>206</v>
      </c>
      <c r="BE139" s="144">
        <f>IF(N139="základní",J139,0)</f>
        <v>900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80</v>
      </c>
      <c r="BK139" s="144">
        <f>ROUND(I139*H139,2)</f>
        <v>900</v>
      </c>
      <c r="BL139" s="18" t="s">
        <v>213</v>
      </c>
      <c r="BM139" s="143" t="s">
        <v>350</v>
      </c>
    </row>
    <row r="140" spans="2:65" s="12" customFormat="1" x14ac:dyDescent="0.2">
      <c r="B140" s="151"/>
      <c r="D140" s="149" t="s">
        <v>219</v>
      </c>
      <c r="E140" s="152" t="s">
        <v>21</v>
      </c>
      <c r="F140" s="153" t="s">
        <v>1127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80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 x14ac:dyDescent="0.2">
      <c r="B141" s="157"/>
      <c r="D141" s="149" t="s">
        <v>219</v>
      </c>
      <c r="E141" s="158" t="s">
        <v>21</v>
      </c>
      <c r="F141" s="159" t="s">
        <v>1128</v>
      </c>
      <c r="H141" s="160">
        <v>1.5</v>
      </c>
      <c r="I141" s="161"/>
      <c r="L141" s="157"/>
      <c r="M141" s="162"/>
      <c r="T141" s="163"/>
      <c r="AT141" s="158" t="s">
        <v>219</v>
      </c>
      <c r="AU141" s="158" t="s">
        <v>80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2" customFormat="1" x14ac:dyDescent="0.2">
      <c r="B142" s="151"/>
      <c r="D142" s="149" t="s">
        <v>219</v>
      </c>
      <c r="E142" s="152" t="s">
        <v>21</v>
      </c>
      <c r="F142" s="153" t="s">
        <v>1129</v>
      </c>
      <c r="H142" s="152" t="s">
        <v>21</v>
      </c>
      <c r="I142" s="154"/>
      <c r="L142" s="151"/>
      <c r="M142" s="155"/>
      <c r="T142" s="156"/>
      <c r="AT142" s="152" t="s">
        <v>219</v>
      </c>
      <c r="AU142" s="152" t="s">
        <v>80</v>
      </c>
      <c r="AV142" s="12" t="s">
        <v>80</v>
      </c>
      <c r="AW142" s="12" t="s">
        <v>34</v>
      </c>
      <c r="AX142" s="12" t="s">
        <v>73</v>
      </c>
      <c r="AY142" s="152" t="s">
        <v>206</v>
      </c>
    </row>
    <row r="143" spans="2:65" s="13" customFormat="1" x14ac:dyDescent="0.2">
      <c r="B143" s="157"/>
      <c r="D143" s="149" t="s">
        <v>219</v>
      </c>
      <c r="E143" s="158" t="s">
        <v>21</v>
      </c>
      <c r="F143" s="159" t="s">
        <v>1130</v>
      </c>
      <c r="H143" s="160">
        <v>3</v>
      </c>
      <c r="I143" s="161"/>
      <c r="L143" s="157"/>
      <c r="M143" s="162"/>
      <c r="T143" s="163"/>
      <c r="AT143" s="158" t="s">
        <v>219</v>
      </c>
      <c r="AU143" s="158" t="s">
        <v>80</v>
      </c>
      <c r="AV143" s="13" t="s">
        <v>82</v>
      </c>
      <c r="AW143" s="13" t="s">
        <v>34</v>
      </c>
      <c r="AX143" s="13" t="s">
        <v>73</v>
      </c>
      <c r="AY143" s="158" t="s">
        <v>206</v>
      </c>
    </row>
    <row r="144" spans="2:65" s="12" customFormat="1" x14ac:dyDescent="0.2">
      <c r="B144" s="151"/>
      <c r="D144" s="149" t="s">
        <v>219</v>
      </c>
      <c r="E144" s="152" t="s">
        <v>21</v>
      </c>
      <c r="F144" s="153" t="s">
        <v>1131</v>
      </c>
      <c r="H144" s="152" t="s">
        <v>21</v>
      </c>
      <c r="I144" s="154"/>
      <c r="L144" s="151"/>
      <c r="M144" s="155"/>
      <c r="T144" s="156"/>
      <c r="AT144" s="152" t="s">
        <v>219</v>
      </c>
      <c r="AU144" s="152" t="s">
        <v>80</v>
      </c>
      <c r="AV144" s="12" t="s">
        <v>80</v>
      </c>
      <c r="AW144" s="12" t="s">
        <v>34</v>
      </c>
      <c r="AX144" s="12" t="s">
        <v>73</v>
      </c>
      <c r="AY144" s="152" t="s">
        <v>206</v>
      </c>
    </row>
    <row r="145" spans="2:65" s="13" customFormat="1" x14ac:dyDescent="0.2">
      <c r="B145" s="157"/>
      <c r="D145" s="149" t="s">
        <v>219</v>
      </c>
      <c r="E145" s="158" t="s">
        <v>21</v>
      </c>
      <c r="F145" s="159" t="s">
        <v>1128</v>
      </c>
      <c r="H145" s="160">
        <v>1.5</v>
      </c>
      <c r="I145" s="161"/>
      <c r="L145" s="157"/>
      <c r="M145" s="162"/>
      <c r="T145" s="163"/>
      <c r="AT145" s="158" t="s">
        <v>219</v>
      </c>
      <c r="AU145" s="158" t="s">
        <v>80</v>
      </c>
      <c r="AV145" s="13" t="s">
        <v>82</v>
      </c>
      <c r="AW145" s="13" t="s">
        <v>34</v>
      </c>
      <c r="AX145" s="13" t="s">
        <v>73</v>
      </c>
      <c r="AY145" s="158" t="s">
        <v>206</v>
      </c>
    </row>
    <row r="146" spans="2:65" s="14" customFormat="1" x14ac:dyDescent="0.2">
      <c r="B146" s="164"/>
      <c r="D146" s="149" t="s">
        <v>219</v>
      </c>
      <c r="E146" s="165" t="s">
        <v>21</v>
      </c>
      <c r="F146" s="166" t="s">
        <v>236</v>
      </c>
      <c r="H146" s="167">
        <v>6</v>
      </c>
      <c r="I146" s="168"/>
      <c r="L146" s="164"/>
      <c r="M146" s="169"/>
      <c r="T146" s="170"/>
      <c r="AT146" s="165" t="s">
        <v>219</v>
      </c>
      <c r="AU146" s="165" t="s">
        <v>80</v>
      </c>
      <c r="AV146" s="14" t="s">
        <v>213</v>
      </c>
      <c r="AW146" s="14" t="s">
        <v>34</v>
      </c>
      <c r="AX146" s="14" t="s">
        <v>80</v>
      </c>
      <c r="AY146" s="165" t="s">
        <v>206</v>
      </c>
    </row>
    <row r="147" spans="2:65" s="1" customFormat="1" ht="16.5" customHeight="1" x14ac:dyDescent="0.2">
      <c r="B147" s="33"/>
      <c r="C147" s="132" t="s">
        <v>295</v>
      </c>
      <c r="D147" s="132" t="s">
        <v>208</v>
      </c>
      <c r="E147" s="133" t="s">
        <v>1132</v>
      </c>
      <c r="F147" s="134" t="s">
        <v>1133</v>
      </c>
      <c r="G147" s="135" t="s">
        <v>375</v>
      </c>
      <c r="H147" s="136">
        <v>4.5</v>
      </c>
      <c r="I147" s="137">
        <v>200</v>
      </c>
      <c r="J147" s="138">
        <f>ROUND(I147*H147,2)</f>
        <v>900</v>
      </c>
      <c r="K147" s="134" t="s">
        <v>1100</v>
      </c>
      <c r="L147" s="33"/>
      <c r="M147" s="139" t="s">
        <v>21</v>
      </c>
      <c r="N147" s="140" t="s">
        <v>44</v>
      </c>
      <c r="P147" s="141">
        <f>O147*H147</f>
        <v>0</v>
      </c>
      <c r="Q147" s="141">
        <v>1.2710000000000001E-2</v>
      </c>
      <c r="R147" s="141">
        <f>Q147*H147</f>
        <v>5.7195000000000003E-2</v>
      </c>
      <c r="S147" s="141">
        <v>0</v>
      </c>
      <c r="T147" s="142">
        <f>S147*H147</f>
        <v>0</v>
      </c>
      <c r="AR147" s="143" t="s">
        <v>213</v>
      </c>
      <c r="AT147" s="143" t="s">
        <v>208</v>
      </c>
      <c r="AU147" s="143" t="s">
        <v>80</v>
      </c>
      <c r="AY147" s="18" t="s">
        <v>206</v>
      </c>
      <c r="BE147" s="144">
        <f>IF(N147="základní",J147,0)</f>
        <v>900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900</v>
      </c>
      <c r="BL147" s="18" t="s">
        <v>213</v>
      </c>
      <c r="BM147" s="143" t="s">
        <v>365</v>
      </c>
    </row>
    <row r="148" spans="2:65" s="12" customFormat="1" x14ac:dyDescent="0.2">
      <c r="B148" s="151"/>
      <c r="D148" s="149" t="s">
        <v>219</v>
      </c>
      <c r="E148" s="152" t="s">
        <v>21</v>
      </c>
      <c r="F148" s="153" t="s">
        <v>1134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 x14ac:dyDescent="0.2">
      <c r="B149" s="157"/>
      <c r="D149" s="149" t="s">
        <v>219</v>
      </c>
      <c r="E149" s="158" t="s">
        <v>21</v>
      </c>
      <c r="F149" s="159" t="s">
        <v>1128</v>
      </c>
      <c r="H149" s="160">
        <v>1.5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2" customFormat="1" x14ac:dyDescent="0.2">
      <c r="B150" s="151"/>
      <c r="D150" s="149" t="s">
        <v>219</v>
      </c>
      <c r="E150" s="152" t="s">
        <v>21</v>
      </c>
      <c r="F150" s="153" t="s">
        <v>1135</v>
      </c>
      <c r="H150" s="152" t="s">
        <v>21</v>
      </c>
      <c r="I150" s="154"/>
      <c r="L150" s="151"/>
      <c r="M150" s="155"/>
      <c r="T150" s="156"/>
      <c r="AT150" s="152" t="s">
        <v>219</v>
      </c>
      <c r="AU150" s="152" t="s">
        <v>80</v>
      </c>
      <c r="AV150" s="12" t="s">
        <v>80</v>
      </c>
      <c r="AW150" s="12" t="s">
        <v>34</v>
      </c>
      <c r="AX150" s="12" t="s">
        <v>73</v>
      </c>
      <c r="AY150" s="152" t="s">
        <v>206</v>
      </c>
    </row>
    <row r="151" spans="2:65" s="13" customFormat="1" x14ac:dyDescent="0.2">
      <c r="B151" s="157"/>
      <c r="D151" s="149" t="s">
        <v>219</v>
      </c>
      <c r="E151" s="158" t="s">
        <v>21</v>
      </c>
      <c r="F151" s="159" t="s">
        <v>1130</v>
      </c>
      <c r="H151" s="160">
        <v>3</v>
      </c>
      <c r="I151" s="161"/>
      <c r="L151" s="157"/>
      <c r="M151" s="162"/>
      <c r="T151" s="163"/>
      <c r="AT151" s="158" t="s">
        <v>219</v>
      </c>
      <c r="AU151" s="158" t="s">
        <v>80</v>
      </c>
      <c r="AV151" s="13" t="s">
        <v>82</v>
      </c>
      <c r="AW151" s="13" t="s">
        <v>34</v>
      </c>
      <c r="AX151" s="13" t="s">
        <v>73</v>
      </c>
      <c r="AY151" s="158" t="s">
        <v>206</v>
      </c>
    </row>
    <row r="152" spans="2:65" s="14" customFormat="1" x14ac:dyDescent="0.2">
      <c r="B152" s="164"/>
      <c r="D152" s="149" t="s">
        <v>219</v>
      </c>
      <c r="E152" s="165" t="s">
        <v>21</v>
      </c>
      <c r="F152" s="166" t="s">
        <v>236</v>
      </c>
      <c r="H152" s="167">
        <v>4.5</v>
      </c>
      <c r="I152" s="168"/>
      <c r="L152" s="164"/>
      <c r="M152" s="169"/>
      <c r="T152" s="170"/>
      <c r="AT152" s="165" t="s">
        <v>219</v>
      </c>
      <c r="AU152" s="165" t="s">
        <v>80</v>
      </c>
      <c r="AV152" s="14" t="s">
        <v>213</v>
      </c>
      <c r="AW152" s="14" t="s">
        <v>34</v>
      </c>
      <c r="AX152" s="14" t="s">
        <v>80</v>
      </c>
      <c r="AY152" s="165" t="s">
        <v>206</v>
      </c>
    </row>
    <row r="153" spans="2:65" s="1" customFormat="1" ht="16.5" customHeight="1" x14ac:dyDescent="0.2">
      <c r="B153" s="33"/>
      <c r="C153" s="132" t="s">
        <v>304</v>
      </c>
      <c r="D153" s="132" t="s">
        <v>208</v>
      </c>
      <c r="E153" s="133" t="s">
        <v>1136</v>
      </c>
      <c r="F153" s="134" t="s">
        <v>1137</v>
      </c>
      <c r="G153" s="135" t="s">
        <v>375</v>
      </c>
      <c r="H153" s="136">
        <v>12</v>
      </c>
      <c r="I153" s="137">
        <v>110</v>
      </c>
      <c r="J153" s="138">
        <f>ROUND(I153*H153,2)</f>
        <v>1320</v>
      </c>
      <c r="K153" s="134" t="s">
        <v>1100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2.478E-2</v>
      </c>
      <c r="R153" s="141">
        <f>Q153*H153</f>
        <v>0.29736000000000001</v>
      </c>
      <c r="S153" s="141">
        <v>0</v>
      </c>
      <c r="T153" s="142">
        <f>S153*H153</f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1320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1320</v>
      </c>
      <c r="BL153" s="18" t="s">
        <v>213</v>
      </c>
      <c r="BM153" s="143" t="s">
        <v>382</v>
      </c>
    </row>
    <row r="154" spans="2:65" s="12" customFormat="1" x14ac:dyDescent="0.2">
      <c r="B154" s="151"/>
      <c r="D154" s="149" t="s">
        <v>219</v>
      </c>
      <c r="E154" s="152" t="s">
        <v>21</v>
      </c>
      <c r="F154" s="153" t="s">
        <v>1138</v>
      </c>
      <c r="H154" s="152" t="s">
        <v>21</v>
      </c>
      <c r="I154" s="154"/>
      <c r="L154" s="151"/>
      <c r="M154" s="155"/>
      <c r="T154" s="156"/>
      <c r="AT154" s="152" t="s">
        <v>219</v>
      </c>
      <c r="AU154" s="152" t="s">
        <v>80</v>
      </c>
      <c r="AV154" s="12" t="s">
        <v>80</v>
      </c>
      <c r="AW154" s="12" t="s">
        <v>34</v>
      </c>
      <c r="AX154" s="12" t="s">
        <v>73</v>
      </c>
      <c r="AY154" s="152" t="s">
        <v>206</v>
      </c>
    </row>
    <row r="155" spans="2:65" s="13" customFormat="1" x14ac:dyDescent="0.2">
      <c r="B155" s="157"/>
      <c r="D155" s="149" t="s">
        <v>219</v>
      </c>
      <c r="E155" s="158" t="s">
        <v>21</v>
      </c>
      <c r="F155" s="159" t="s">
        <v>1139</v>
      </c>
      <c r="H155" s="160">
        <v>4.5</v>
      </c>
      <c r="I155" s="161"/>
      <c r="L155" s="157"/>
      <c r="M155" s="162"/>
      <c r="T155" s="163"/>
      <c r="AT155" s="158" t="s">
        <v>219</v>
      </c>
      <c r="AU155" s="158" t="s">
        <v>80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2" customFormat="1" x14ac:dyDescent="0.2">
      <c r="B156" s="151"/>
      <c r="D156" s="149" t="s">
        <v>219</v>
      </c>
      <c r="E156" s="152" t="s">
        <v>21</v>
      </c>
      <c r="F156" s="153" t="s">
        <v>1140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80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 x14ac:dyDescent="0.2">
      <c r="B157" s="157"/>
      <c r="D157" s="149" t="s">
        <v>219</v>
      </c>
      <c r="E157" s="158" t="s">
        <v>21</v>
      </c>
      <c r="F157" s="159" t="s">
        <v>1141</v>
      </c>
      <c r="H157" s="160">
        <v>7.5</v>
      </c>
      <c r="I157" s="161"/>
      <c r="L157" s="157"/>
      <c r="M157" s="162"/>
      <c r="T157" s="163"/>
      <c r="AT157" s="158" t="s">
        <v>219</v>
      </c>
      <c r="AU157" s="158" t="s">
        <v>80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4" customFormat="1" x14ac:dyDescent="0.2">
      <c r="B158" s="164"/>
      <c r="D158" s="149" t="s">
        <v>219</v>
      </c>
      <c r="E158" s="165" t="s">
        <v>21</v>
      </c>
      <c r="F158" s="166" t="s">
        <v>236</v>
      </c>
      <c r="H158" s="167">
        <v>12</v>
      </c>
      <c r="I158" s="168"/>
      <c r="L158" s="164"/>
      <c r="M158" s="169"/>
      <c r="T158" s="170"/>
      <c r="AT158" s="165" t="s">
        <v>219</v>
      </c>
      <c r="AU158" s="165" t="s">
        <v>80</v>
      </c>
      <c r="AV158" s="14" t="s">
        <v>213</v>
      </c>
      <c r="AW158" s="14" t="s">
        <v>34</v>
      </c>
      <c r="AX158" s="14" t="s">
        <v>80</v>
      </c>
      <c r="AY158" s="165" t="s">
        <v>206</v>
      </c>
    </row>
    <row r="159" spans="2:65" s="11" customFormat="1" ht="25.9" customHeight="1" x14ac:dyDescent="0.2">
      <c r="B159" s="120"/>
      <c r="D159" s="121" t="s">
        <v>72</v>
      </c>
      <c r="E159" s="122" t="s">
        <v>8</v>
      </c>
      <c r="F159" s="122" t="s">
        <v>1142</v>
      </c>
      <c r="I159" s="123"/>
      <c r="J159" s="124">
        <f>BK159</f>
        <v>6177.13</v>
      </c>
      <c r="L159" s="120"/>
      <c r="M159" s="125"/>
      <c r="P159" s="126">
        <f>SUM(P160:P171)</f>
        <v>0</v>
      </c>
      <c r="R159" s="126">
        <f>SUM(R160:R171)</f>
        <v>0</v>
      </c>
      <c r="T159" s="127">
        <f>SUM(T160:T171)</f>
        <v>0</v>
      </c>
      <c r="AR159" s="121" t="s">
        <v>80</v>
      </c>
      <c r="AT159" s="128" t="s">
        <v>72</v>
      </c>
      <c r="AU159" s="128" t="s">
        <v>73</v>
      </c>
      <c r="AY159" s="121" t="s">
        <v>206</v>
      </c>
      <c r="BK159" s="129">
        <f>SUM(BK160:BK171)</f>
        <v>6177.13</v>
      </c>
    </row>
    <row r="160" spans="2:65" s="1" customFormat="1" ht="16.5" customHeight="1" x14ac:dyDescent="0.2">
      <c r="B160" s="33"/>
      <c r="C160" s="132" t="s">
        <v>313</v>
      </c>
      <c r="D160" s="132" t="s">
        <v>208</v>
      </c>
      <c r="E160" s="133" t="s">
        <v>1143</v>
      </c>
      <c r="F160" s="134" t="s">
        <v>1144</v>
      </c>
      <c r="G160" s="135" t="s">
        <v>211</v>
      </c>
      <c r="H160" s="136">
        <v>24.03</v>
      </c>
      <c r="I160" s="137">
        <v>250</v>
      </c>
      <c r="J160" s="138">
        <f>ROUND(I160*H160,2)</f>
        <v>6007.5</v>
      </c>
      <c r="K160" s="134" t="s">
        <v>1100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213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6007.5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6007.5</v>
      </c>
      <c r="BL160" s="18" t="s">
        <v>213</v>
      </c>
      <c r="BM160" s="143" t="s">
        <v>400</v>
      </c>
    </row>
    <row r="161" spans="2:65" s="12" customFormat="1" x14ac:dyDescent="0.2">
      <c r="B161" s="151"/>
      <c r="D161" s="149" t="s">
        <v>219</v>
      </c>
      <c r="E161" s="152" t="s">
        <v>21</v>
      </c>
      <c r="F161" s="153" t="s">
        <v>1145</v>
      </c>
      <c r="H161" s="152" t="s">
        <v>21</v>
      </c>
      <c r="I161" s="154"/>
      <c r="L161" s="151"/>
      <c r="M161" s="155"/>
      <c r="T161" s="156"/>
      <c r="AT161" s="152" t="s">
        <v>219</v>
      </c>
      <c r="AU161" s="152" t="s">
        <v>80</v>
      </c>
      <c r="AV161" s="12" t="s">
        <v>80</v>
      </c>
      <c r="AW161" s="12" t="s">
        <v>34</v>
      </c>
      <c r="AX161" s="12" t="s">
        <v>73</v>
      </c>
      <c r="AY161" s="152" t="s">
        <v>206</v>
      </c>
    </row>
    <row r="162" spans="2:65" s="13" customFormat="1" x14ac:dyDescent="0.2">
      <c r="B162" s="157"/>
      <c r="D162" s="149" t="s">
        <v>219</v>
      </c>
      <c r="E162" s="158" t="s">
        <v>21</v>
      </c>
      <c r="F162" s="159" t="s">
        <v>1146</v>
      </c>
      <c r="H162" s="160">
        <v>6.75</v>
      </c>
      <c r="I162" s="161"/>
      <c r="L162" s="157"/>
      <c r="M162" s="162"/>
      <c r="T162" s="163"/>
      <c r="AT162" s="158" t="s">
        <v>219</v>
      </c>
      <c r="AU162" s="158" t="s">
        <v>80</v>
      </c>
      <c r="AV162" s="13" t="s">
        <v>82</v>
      </c>
      <c r="AW162" s="13" t="s">
        <v>34</v>
      </c>
      <c r="AX162" s="13" t="s">
        <v>73</v>
      </c>
      <c r="AY162" s="158" t="s">
        <v>206</v>
      </c>
    </row>
    <row r="163" spans="2:65" s="12" customFormat="1" x14ac:dyDescent="0.2">
      <c r="B163" s="151"/>
      <c r="D163" s="149" t="s">
        <v>219</v>
      </c>
      <c r="E163" s="152" t="s">
        <v>21</v>
      </c>
      <c r="F163" s="153" t="s">
        <v>1147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 x14ac:dyDescent="0.2">
      <c r="B164" s="157"/>
      <c r="D164" s="149" t="s">
        <v>219</v>
      </c>
      <c r="E164" s="158" t="s">
        <v>21</v>
      </c>
      <c r="F164" s="159" t="s">
        <v>1148</v>
      </c>
      <c r="H164" s="160">
        <v>12.96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2" customFormat="1" x14ac:dyDescent="0.2">
      <c r="B165" s="151"/>
      <c r="D165" s="149" t="s">
        <v>219</v>
      </c>
      <c r="E165" s="152" t="s">
        <v>21</v>
      </c>
      <c r="F165" s="153" t="s">
        <v>1149</v>
      </c>
      <c r="H165" s="152" t="s">
        <v>21</v>
      </c>
      <c r="I165" s="154"/>
      <c r="L165" s="151"/>
      <c r="M165" s="155"/>
      <c r="T165" s="156"/>
      <c r="AT165" s="152" t="s">
        <v>219</v>
      </c>
      <c r="AU165" s="152" t="s">
        <v>80</v>
      </c>
      <c r="AV165" s="12" t="s">
        <v>80</v>
      </c>
      <c r="AW165" s="12" t="s">
        <v>34</v>
      </c>
      <c r="AX165" s="12" t="s">
        <v>73</v>
      </c>
      <c r="AY165" s="152" t="s">
        <v>206</v>
      </c>
    </row>
    <row r="166" spans="2:65" s="13" customFormat="1" x14ac:dyDescent="0.2">
      <c r="B166" s="157"/>
      <c r="D166" s="149" t="s">
        <v>219</v>
      </c>
      <c r="E166" s="158" t="s">
        <v>21</v>
      </c>
      <c r="F166" s="159" t="s">
        <v>1150</v>
      </c>
      <c r="H166" s="160">
        <v>4.32</v>
      </c>
      <c r="I166" s="161"/>
      <c r="L166" s="157"/>
      <c r="M166" s="162"/>
      <c r="T166" s="163"/>
      <c r="AT166" s="158" t="s">
        <v>219</v>
      </c>
      <c r="AU166" s="158" t="s">
        <v>80</v>
      </c>
      <c r="AV166" s="13" t="s">
        <v>82</v>
      </c>
      <c r="AW166" s="13" t="s">
        <v>34</v>
      </c>
      <c r="AX166" s="13" t="s">
        <v>73</v>
      </c>
      <c r="AY166" s="158" t="s">
        <v>206</v>
      </c>
    </row>
    <row r="167" spans="2:65" s="14" customFormat="1" x14ac:dyDescent="0.2">
      <c r="B167" s="164"/>
      <c r="D167" s="149" t="s">
        <v>219</v>
      </c>
      <c r="E167" s="165" t="s">
        <v>21</v>
      </c>
      <c r="F167" s="166" t="s">
        <v>236</v>
      </c>
      <c r="H167" s="167">
        <v>24.03</v>
      </c>
      <c r="I167" s="168"/>
      <c r="L167" s="164"/>
      <c r="M167" s="169"/>
      <c r="T167" s="170"/>
      <c r="AT167" s="165" t="s">
        <v>219</v>
      </c>
      <c r="AU167" s="165" t="s">
        <v>80</v>
      </c>
      <c r="AV167" s="14" t="s">
        <v>213</v>
      </c>
      <c r="AW167" s="14" t="s">
        <v>34</v>
      </c>
      <c r="AX167" s="14" t="s">
        <v>80</v>
      </c>
      <c r="AY167" s="165" t="s">
        <v>206</v>
      </c>
    </row>
    <row r="168" spans="2:65" s="1" customFormat="1" ht="16.5" customHeight="1" x14ac:dyDescent="0.2">
      <c r="B168" s="33"/>
      <c r="C168" s="132" t="s">
        <v>8</v>
      </c>
      <c r="D168" s="132" t="s">
        <v>208</v>
      </c>
      <c r="E168" s="133" t="s">
        <v>1151</v>
      </c>
      <c r="F168" s="134" t="s">
        <v>1152</v>
      </c>
      <c r="G168" s="135" t="s">
        <v>211</v>
      </c>
      <c r="H168" s="136">
        <v>1.575</v>
      </c>
      <c r="I168" s="137">
        <v>107.7</v>
      </c>
      <c r="J168" s="138">
        <f>ROUND(I168*H168,2)</f>
        <v>169.63</v>
      </c>
      <c r="K168" s="134" t="s">
        <v>1100</v>
      </c>
      <c r="L168" s="33"/>
      <c r="M168" s="139" t="s">
        <v>21</v>
      </c>
      <c r="N168" s="140" t="s">
        <v>44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213</v>
      </c>
      <c r="AT168" s="143" t="s">
        <v>208</v>
      </c>
      <c r="AU168" s="143" t="s">
        <v>80</v>
      </c>
      <c r="AY168" s="18" t="s">
        <v>206</v>
      </c>
      <c r="BE168" s="144">
        <f>IF(N168="základní",J168,0)</f>
        <v>169.63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80</v>
      </c>
      <c r="BK168" s="144">
        <f>ROUND(I168*H168,2)</f>
        <v>169.63</v>
      </c>
      <c r="BL168" s="18" t="s">
        <v>213</v>
      </c>
      <c r="BM168" s="143" t="s">
        <v>415</v>
      </c>
    </row>
    <row r="169" spans="2:65" s="12" customFormat="1" x14ac:dyDescent="0.2">
      <c r="B169" s="151"/>
      <c r="D169" s="149" t="s">
        <v>219</v>
      </c>
      <c r="E169" s="152" t="s">
        <v>21</v>
      </c>
      <c r="F169" s="153" t="s">
        <v>1153</v>
      </c>
      <c r="H169" s="152" t="s">
        <v>21</v>
      </c>
      <c r="I169" s="154"/>
      <c r="L169" s="151"/>
      <c r="M169" s="155"/>
      <c r="T169" s="156"/>
      <c r="AT169" s="152" t="s">
        <v>219</v>
      </c>
      <c r="AU169" s="152" t="s">
        <v>80</v>
      </c>
      <c r="AV169" s="12" t="s">
        <v>80</v>
      </c>
      <c r="AW169" s="12" t="s">
        <v>34</v>
      </c>
      <c r="AX169" s="12" t="s">
        <v>73</v>
      </c>
      <c r="AY169" s="152" t="s">
        <v>206</v>
      </c>
    </row>
    <row r="170" spans="2:65" s="13" customFormat="1" x14ac:dyDescent="0.2">
      <c r="B170" s="157"/>
      <c r="D170" s="149" t="s">
        <v>219</v>
      </c>
      <c r="E170" s="158" t="s">
        <v>21</v>
      </c>
      <c r="F170" s="159" t="s">
        <v>1154</v>
      </c>
      <c r="H170" s="160">
        <v>1.575</v>
      </c>
      <c r="I170" s="161"/>
      <c r="L170" s="157"/>
      <c r="M170" s="162"/>
      <c r="T170" s="163"/>
      <c r="AT170" s="158" t="s">
        <v>219</v>
      </c>
      <c r="AU170" s="158" t="s">
        <v>80</v>
      </c>
      <c r="AV170" s="13" t="s">
        <v>82</v>
      </c>
      <c r="AW170" s="13" t="s">
        <v>34</v>
      </c>
      <c r="AX170" s="13" t="s">
        <v>73</v>
      </c>
      <c r="AY170" s="158" t="s">
        <v>206</v>
      </c>
    </row>
    <row r="171" spans="2:65" s="14" customFormat="1" x14ac:dyDescent="0.2">
      <c r="B171" s="164"/>
      <c r="D171" s="149" t="s">
        <v>219</v>
      </c>
      <c r="E171" s="165" t="s">
        <v>21</v>
      </c>
      <c r="F171" s="166" t="s">
        <v>236</v>
      </c>
      <c r="H171" s="167">
        <v>1.575</v>
      </c>
      <c r="I171" s="168"/>
      <c r="L171" s="164"/>
      <c r="M171" s="169"/>
      <c r="T171" s="170"/>
      <c r="AT171" s="165" t="s">
        <v>219</v>
      </c>
      <c r="AU171" s="165" t="s">
        <v>80</v>
      </c>
      <c r="AV171" s="14" t="s">
        <v>213</v>
      </c>
      <c r="AW171" s="14" t="s">
        <v>34</v>
      </c>
      <c r="AX171" s="14" t="s">
        <v>80</v>
      </c>
      <c r="AY171" s="165" t="s">
        <v>206</v>
      </c>
    </row>
    <row r="172" spans="2:65" s="11" customFormat="1" ht="25.9" customHeight="1" x14ac:dyDescent="0.2">
      <c r="B172" s="120"/>
      <c r="D172" s="121" t="s">
        <v>72</v>
      </c>
      <c r="E172" s="122" t="s">
        <v>324</v>
      </c>
      <c r="F172" s="122" t="s">
        <v>1155</v>
      </c>
      <c r="I172" s="123"/>
      <c r="J172" s="124">
        <f>BK172</f>
        <v>244395.32</v>
      </c>
      <c r="L172" s="120"/>
      <c r="M172" s="125"/>
      <c r="P172" s="126">
        <f>SUM(P173:P212)</f>
        <v>0</v>
      </c>
      <c r="R172" s="126">
        <f>SUM(R173:R212)</f>
        <v>0</v>
      </c>
      <c r="T172" s="127">
        <f>SUM(T173:T212)</f>
        <v>0</v>
      </c>
      <c r="AR172" s="121" t="s">
        <v>80</v>
      </c>
      <c r="AT172" s="128" t="s">
        <v>72</v>
      </c>
      <c r="AU172" s="128" t="s">
        <v>73</v>
      </c>
      <c r="AY172" s="121" t="s">
        <v>206</v>
      </c>
      <c r="BK172" s="129">
        <f>SUM(BK173:BK212)</f>
        <v>244395.32</v>
      </c>
    </row>
    <row r="173" spans="2:65" s="1" customFormat="1" ht="16.5" customHeight="1" x14ac:dyDescent="0.2">
      <c r="B173" s="33"/>
      <c r="C173" s="132" t="s">
        <v>324</v>
      </c>
      <c r="D173" s="132" t="s">
        <v>208</v>
      </c>
      <c r="E173" s="133" t="s">
        <v>1156</v>
      </c>
      <c r="F173" s="134" t="s">
        <v>1157</v>
      </c>
      <c r="G173" s="135" t="s">
        <v>211</v>
      </c>
      <c r="H173" s="136">
        <v>24.03</v>
      </c>
      <c r="I173" s="137">
        <v>837.7</v>
      </c>
      <c r="J173" s="138">
        <f>ROUND(I173*H173,2)</f>
        <v>20129.93</v>
      </c>
      <c r="K173" s="134" t="s">
        <v>1100</v>
      </c>
      <c r="L173" s="33"/>
      <c r="M173" s="139" t="s">
        <v>21</v>
      </c>
      <c r="N173" s="140" t="s">
        <v>44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213</v>
      </c>
      <c r="AT173" s="143" t="s">
        <v>208</v>
      </c>
      <c r="AU173" s="143" t="s">
        <v>80</v>
      </c>
      <c r="AY173" s="18" t="s">
        <v>206</v>
      </c>
      <c r="BE173" s="144">
        <f>IF(N173="základní",J173,0)</f>
        <v>20129.93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80</v>
      </c>
      <c r="BK173" s="144">
        <f>ROUND(I173*H173,2)</f>
        <v>20129.93</v>
      </c>
      <c r="BL173" s="18" t="s">
        <v>213</v>
      </c>
      <c r="BM173" s="143" t="s">
        <v>429</v>
      </c>
    </row>
    <row r="174" spans="2:65" s="12" customFormat="1" x14ac:dyDescent="0.2">
      <c r="B174" s="151"/>
      <c r="D174" s="149" t="s">
        <v>219</v>
      </c>
      <c r="E174" s="152" t="s">
        <v>21</v>
      </c>
      <c r="F174" s="153" t="s">
        <v>1158</v>
      </c>
      <c r="H174" s="152" t="s">
        <v>21</v>
      </c>
      <c r="I174" s="154"/>
      <c r="L174" s="151"/>
      <c r="M174" s="155"/>
      <c r="T174" s="156"/>
      <c r="AT174" s="152" t="s">
        <v>219</v>
      </c>
      <c r="AU174" s="152" t="s">
        <v>80</v>
      </c>
      <c r="AV174" s="12" t="s">
        <v>80</v>
      </c>
      <c r="AW174" s="12" t="s">
        <v>34</v>
      </c>
      <c r="AX174" s="12" t="s">
        <v>73</v>
      </c>
      <c r="AY174" s="152" t="s">
        <v>206</v>
      </c>
    </row>
    <row r="175" spans="2:65" s="13" customFormat="1" x14ac:dyDescent="0.2">
      <c r="B175" s="157"/>
      <c r="D175" s="149" t="s">
        <v>219</v>
      </c>
      <c r="E175" s="158" t="s">
        <v>21</v>
      </c>
      <c r="F175" s="159" t="s">
        <v>1159</v>
      </c>
      <c r="H175" s="160">
        <v>24.03</v>
      </c>
      <c r="I175" s="161"/>
      <c r="L175" s="157"/>
      <c r="M175" s="162"/>
      <c r="T175" s="163"/>
      <c r="AT175" s="158" t="s">
        <v>219</v>
      </c>
      <c r="AU175" s="158" t="s">
        <v>80</v>
      </c>
      <c r="AV175" s="13" t="s">
        <v>82</v>
      </c>
      <c r="AW175" s="13" t="s">
        <v>34</v>
      </c>
      <c r="AX175" s="13" t="s">
        <v>73</v>
      </c>
      <c r="AY175" s="158" t="s">
        <v>206</v>
      </c>
    </row>
    <row r="176" spans="2:65" s="14" customFormat="1" x14ac:dyDescent="0.2">
      <c r="B176" s="164"/>
      <c r="D176" s="149" t="s">
        <v>219</v>
      </c>
      <c r="E176" s="165" t="s">
        <v>21</v>
      </c>
      <c r="F176" s="166" t="s">
        <v>236</v>
      </c>
      <c r="H176" s="167">
        <v>24.03</v>
      </c>
      <c r="I176" s="168"/>
      <c r="L176" s="164"/>
      <c r="M176" s="169"/>
      <c r="T176" s="170"/>
      <c r="AT176" s="165" t="s">
        <v>219</v>
      </c>
      <c r="AU176" s="165" t="s">
        <v>80</v>
      </c>
      <c r="AV176" s="14" t="s">
        <v>213</v>
      </c>
      <c r="AW176" s="14" t="s">
        <v>34</v>
      </c>
      <c r="AX176" s="14" t="s">
        <v>80</v>
      </c>
      <c r="AY176" s="165" t="s">
        <v>206</v>
      </c>
    </row>
    <row r="177" spans="2:65" s="1" customFormat="1" ht="24.2" customHeight="1" x14ac:dyDescent="0.2">
      <c r="B177" s="33"/>
      <c r="C177" s="132" t="s">
        <v>332</v>
      </c>
      <c r="D177" s="132" t="s">
        <v>208</v>
      </c>
      <c r="E177" s="133" t="s">
        <v>1160</v>
      </c>
      <c r="F177" s="134" t="s">
        <v>1161</v>
      </c>
      <c r="G177" s="135" t="s">
        <v>211</v>
      </c>
      <c r="H177" s="136">
        <v>931.66</v>
      </c>
      <c r="I177" s="137">
        <v>165</v>
      </c>
      <c r="J177" s="138">
        <f>ROUND(I177*H177,2)</f>
        <v>153723.9</v>
      </c>
      <c r="K177" s="134" t="s">
        <v>1100</v>
      </c>
      <c r="L177" s="33"/>
      <c r="M177" s="139" t="s">
        <v>21</v>
      </c>
      <c r="N177" s="140" t="s">
        <v>44</v>
      </c>
      <c r="P177" s="141">
        <f>O177*H177</f>
        <v>0</v>
      </c>
      <c r="Q177" s="141">
        <v>0</v>
      </c>
      <c r="R177" s="141">
        <f>Q177*H177</f>
        <v>0</v>
      </c>
      <c r="S177" s="141">
        <v>0</v>
      </c>
      <c r="T177" s="142">
        <f>S177*H177</f>
        <v>0</v>
      </c>
      <c r="AR177" s="143" t="s">
        <v>213</v>
      </c>
      <c r="AT177" s="143" t="s">
        <v>208</v>
      </c>
      <c r="AU177" s="143" t="s">
        <v>80</v>
      </c>
      <c r="AY177" s="18" t="s">
        <v>206</v>
      </c>
      <c r="BE177" s="144">
        <f>IF(N177="základní",J177,0)</f>
        <v>153723.9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80</v>
      </c>
      <c r="BK177" s="144">
        <f>ROUND(I177*H177,2)</f>
        <v>153723.9</v>
      </c>
      <c r="BL177" s="18" t="s">
        <v>213</v>
      </c>
      <c r="BM177" s="143" t="s">
        <v>444</v>
      </c>
    </row>
    <row r="178" spans="2:65" s="12" customFormat="1" x14ac:dyDescent="0.2">
      <c r="B178" s="151"/>
      <c r="D178" s="149" t="s">
        <v>219</v>
      </c>
      <c r="E178" s="152" t="s">
        <v>21</v>
      </c>
      <c r="F178" s="153" t="s">
        <v>1162</v>
      </c>
      <c r="H178" s="152" t="s">
        <v>21</v>
      </c>
      <c r="I178" s="154"/>
      <c r="L178" s="151"/>
      <c r="M178" s="155"/>
      <c r="T178" s="156"/>
      <c r="AT178" s="152" t="s">
        <v>219</v>
      </c>
      <c r="AU178" s="152" t="s">
        <v>80</v>
      </c>
      <c r="AV178" s="12" t="s">
        <v>80</v>
      </c>
      <c r="AW178" s="12" t="s">
        <v>34</v>
      </c>
      <c r="AX178" s="12" t="s">
        <v>73</v>
      </c>
      <c r="AY178" s="152" t="s">
        <v>206</v>
      </c>
    </row>
    <row r="179" spans="2:65" s="13" customFormat="1" x14ac:dyDescent="0.2">
      <c r="B179" s="157"/>
      <c r="D179" s="149" t="s">
        <v>219</v>
      </c>
      <c r="E179" s="158" t="s">
        <v>21</v>
      </c>
      <c r="F179" s="159" t="s">
        <v>1163</v>
      </c>
      <c r="H179" s="160">
        <v>931.66</v>
      </c>
      <c r="I179" s="161"/>
      <c r="L179" s="157"/>
      <c r="M179" s="162"/>
      <c r="T179" s="163"/>
      <c r="AT179" s="158" t="s">
        <v>219</v>
      </c>
      <c r="AU179" s="158" t="s">
        <v>80</v>
      </c>
      <c r="AV179" s="13" t="s">
        <v>82</v>
      </c>
      <c r="AW179" s="13" t="s">
        <v>34</v>
      </c>
      <c r="AX179" s="13" t="s">
        <v>73</v>
      </c>
      <c r="AY179" s="158" t="s">
        <v>206</v>
      </c>
    </row>
    <row r="180" spans="2:65" s="14" customFormat="1" x14ac:dyDescent="0.2">
      <c r="B180" s="164"/>
      <c r="D180" s="149" t="s">
        <v>219</v>
      </c>
      <c r="E180" s="165" t="s">
        <v>21</v>
      </c>
      <c r="F180" s="166" t="s">
        <v>236</v>
      </c>
      <c r="H180" s="167">
        <v>931.66</v>
      </c>
      <c r="I180" s="168"/>
      <c r="L180" s="164"/>
      <c r="M180" s="169"/>
      <c r="T180" s="170"/>
      <c r="AT180" s="165" t="s">
        <v>219</v>
      </c>
      <c r="AU180" s="165" t="s">
        <v>80</v>
      </c>
      <c r="AV180" s="14" t="s">
        <v>213</v>
      </c>
      <c r="AW180" s="14" t="s">
        <v>34</v>
      </c>
      <c r="AX180" s="14" t="s">
        <v>80</v>
      </c>
      <c r="AY180" s="165" t="s">
        <v>206</v>
      </c>
    </row>
    <row r="181" spans="2:65" s="1" customFormat="1" ht="24.2" customHeight="1" x14ac:dyDescent="0.2">
      <c r="B181" s="33"/>
      <c r="C181" s="132" t="s">
        <v>342</v>
      </c>
      <c r="D181" s="132" t="s">
        <v>208</v>
      </c>
      <c r="E181" s="133" t="s">
        <v>1164</v>
      </c>
      <c r="F181" s="134" t="s">
        <v>1165</v>
      </c>
      <c r="G181" s="135" t="s">
        <v>211</v>
      </c>
      <c r="H181" s="136">
        <v>465.83</v>
      </c>
      <c r="I181" s="137">
        <v>8.8000000000000007</v>
      </c>
      <c r="J181" s="138">
        <f>ROUND(I181*H181,2)</f>
        <v>4099.3</v>
      </c>
      <c r="K181" s="134" t="s">
        <v>1100</v>
      </c>
      <c r="L181" s="33"/>
      <c r="M181" s="139" t="s">
        <v>21</v>
      </c>
      <c r="N181" s="140" t="s">
        <v>44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213</v>
      </c>
      <c r="AT181" s="143" t="s">
        <v>208</v>
      </c>
      <c r="AU181" s="143" t="s">
        <v>80</v>
      </c>
      <c r="AY181" s="18" t="s">
        <v>206</v>
      </c>
      <c r="BE181" s="144">
        <f>IF(N181="základní",J181,0)</f>
        <v>4099.3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80</v>
      </c>
      <c r="BK181" s="144">
        <f>ROUND(I181*H181,2)</f>
        <v>4099.3</v>
      </c>
      <c r="BL181" s="18" t="s">
        <v>213</v>
      </c>
      <c r="BM181" s="143" t="s">
        <v>462</v>
      </c>
    </row>
    <row r="182" spans="2:65" s="12" customFormat="1" x14ac:dyDescent="0.2">
      <c r="B182" s="151"/>
      <c r="D182" s="149" t="s">
        <v>219</v>
      </c>
      <c r="E182" s="152" t="s">
        <v>21</v>
      </c>
      <c r="F182" s="153" t="s">
        <v>1166</v>
      </c>
      <c r="H182" s="152" t="s">
        <v>21</v>
      </c>
      <c r="I182" s="154"/>
      <c r="L182" s="151"/>
      <c r="M182" s="155"/>
      <c r="T182" s="156"/>
      <c r="AT182" s="152" t="s">
        <v>219</v>
      </c>
      <c r="AU182" s="152" t="s">
        <v>80</v>
      </c>
      <c r="AV182" s="12" t="s">
        <v>80</v>
      </c>
      <c r="AW182" s="12" t="s">
        <v>34</v>
      </c>
      <c r="AX182" s="12" t="s">
        <v>73</v>
      </c>
      <c r="AY182" s="152" t="s">
        <v>206</v>
      </c>
    </row>
    <row r="183" spans="2:65" s="13" customFormat="1" x14ac:dyDescent="0.2">
      <c r="B183" s="157"/>
      <c r="D183" s="149" t="s">
        <v>219</v>
      </c>
      <c r="E183" s="158" t="s">
        <v>21</v>
      </c>
      <c r="F183" s="159" t="s">
        <v>1167</v>
      </c>
      <c r="H183" s="160">
        <v>465.83</v>
      </c>
      <c r="I183" s="161"/>
      <c r="L183" s="157"/>
      <c r="M183" s="162"/>
      <c r="T183" s="163"/>
      <c r="AT183" s="158" t="s">
        <v>219</v>
      </c>
      <c r="AU183" s="158" t="s">
        <v>80</v>
      </c>
      <c r="AV183" s="13" t="s">
        <v>82</v>
      </c>
      <c r="AW183" s="13" t="s">
        <v>34</v>
      </c>
      <c r="AX183" s="13" t="s">
        <v>73</v>
      </c>
      <c r="AY183" s="158" t="s">
        <v>206</v>
      </c>
    </row>
    <row r="184" spans="2:65" s="14" customFormat="1" x14ac:dyDescent="0.2">
      <c r="B184" s="164"/>
      <c r="D184" s="149" t="s">
        <v>219</v>
      </c>
      <c r="E184" s="165" t="s">
        <v>21</v>
      </c>
      <c r="F184" s="166" t="s">
        <v>236</v>
      </c>
      <c r="H184" s="167">
        <v>465.83</v>
      </c>
      <c r="I184" s="168"/>
      <c r="L184" s="164"/>
      <c r="M184" s="169"/>
      <c r="T184" s="170"/>
      <c r="AT184" s="165" t="s">
        <v>219</v>
      </c>
      <c r="AU184" s="165" t="s">
        <v>80</v>
      </c>
      <c r="AV184" s="14" t="s">
        <v>213</v>
      </c>
      <c r="AW184" s="14" t="s">
        <v>34</v>
      </c>
      <c r="AX184" s="14" t="s">
        <v>80</v>
      </c>
      <c r="AY184" s="165" t="s">
        <v>206</v>
      </c>
    </row>
    <row r="185" spans="2:65" s="1" customFormat="1" ht="24.2" customHeight="1" x14ac:dyDescent="0.2">
      <c r="B185" s="33"/>
      <c r="C185" s="132" t="s">
        <v>350</v>
      </c>
      <c r="D185" s="132" t="s">
        <v>208</v>
      </c>
      <c r="E185" s="133" t="s">
        <v>1168</v>
      </c>
      <c r="F185" s="134" t="s">
        <v>1169</v>
      </c>
      <c r="G185" s="135" t="s">
        <v>211</v>
      </c>
      <c r="H185" s="136">
        <v>103.518</v>
      </c>
      <c r="I185" s="137">
        <v>356.6</v>
      </c>
      <c r="J185" s="138">
        <f>ROUND(I185*H185,2)</f>
        <v>36914.519999999997</v>
      </c>
      <c r="K185" s="134" t="s">
        <v>1100</v>
      </c>
      <c r="L185" s="33"/>
      <c r="M185" s="139" t="s">
        <v>21</v>
      </c>
      <c r="N185" s="140" t="s">
        <v>44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213</v>
      </c>
      <c r="AT185" s="143" t="s">
        <v>208</v>
      </c>
      <c r="AU185" s="143" t="s">
        <v>80</v>
      </c>
      <c r="AY185" s="18" t="s">
        <v>206</v>
      </c>
      <c r="BE185" s="144">
        <f>IF(N185="základní",J185,0)</f>
        <v>36914.519999999997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80</v>
      </c>
      <c r="BK185" s="144">
        <f>ROUND(I185*H185,2)</f>
        <v>36914.519999999997</v>
      </c>
      <c r="BL185" s="18" t="s">
        <v>213</v>
      </c>
      <c r="BM185" s="143" t="s">
        <v>643</v>
      </c>
    </row>
    <row r="186" spans="2:65" s="12" customFormat="1" x14ac:dyDescent="0.2">
      <c r="B186" s="151"/>
      <c r="D186" s="149" t="s">
        <v>219</v>
      </c>
      <c r="E186" s="152" t="s">
        <v>21</v>
      </c>
      <c r="F186" s="153" t="s">
        <v>1162</v>
      </c>
      <c r="H186" s="152" t="s">
        <v>21</v>
      </c>
      <c r="I186" s="154"/>
      <c r="L186" s="151"/>
      <c r="M186" s="155"/>
      <c r="T186" s="156"/>
      <c r="AT186" s="152" t="s">
        <v>219</v>
      </c>
      <c r="AU186" s="152" t="s">
        <v>80</v>
      </c>
      <c r="AV186" s="12" t="s">
        <v>80</v>
      </c>
      <c r="AW186" s="12" t="s">
        <v>34</v>
      </c>
      <c r="AX186" s="12" t="s">
        <v>73</v>
      </c>
      <c r="AY186" s="152" t="s">
        <v>206</v>
      </c>
    </row>
    <row r="187" spans="2:65" s="13" customFormat="1" x14ac:dyDescent="0.2">
      <c r="B187" s="157"/>
      <c r="D187" s="149" t="s">
        <v>219</v>
      </c>
      <c r="E187" s="158" t="s">
        <v>21</v>
      </c>
      <c r="F187" s="159" t="s">
        <v>1170</v>
      </c>
      <c r="H187" s="160">
        <v>103.518</v>
      </c>
      <c r="I187" s="161"/>
      <c r="L187" s="157"/>
      <c r="M187" s="162"/>
      <c r="T187" s="163"/>
      <c r="AT187" s="158" t="s">
        <v>219</v>
      </c>
      <c r="AU187" s="158" t="s">
        <v>80</v>
      </c>
      <c r="AV187" s="13" t="s">
        <v>82</v>
      </c>
      <c r="AW187" s="13" t="s">
        <v>34</v>
      </c>
      <c r="AX187" s="13" t="s">
        <v>73</v>
      </c>
      <c r="AY187" s="158" t="s">
        <v>206</v>
      </c>
    </row>
    <row r="188" spans="2:65" s="14" customFormat="1" x14ac:dyDescent="0.2">
      <c r="B188" s="164"/>
      <c r="D188" s="149" t="s">
        <v>219</v>
      </c>
      <c r="E188" s="165" t="s">
        <v>21</v>
      </c>
      <c r="F188" s="166" t="s">
        <v>236</v>
      </c>
      <c r="H188" s="167">
        <v>103.518</v>
      </c>
      <c r="I188" s="168"/>
      <c r="L188" s="164"/>
      <c r="M188" s="169"/>
      <c r="T188" s="170"/>
      <c r="AT188" s="165" t="s">
        <v>219</v>
      </c>
      <c r="AU188" s="165" t="s">
        <v>80</v>
      </c>
      <c r="AV188" s="14" t="s">
        <v>213</v>
      </c>
      <c r="AW188" s="14" t="s">
        <v>34</v>
      </c>
      <c r="AX188" s="14" t="s">
        <v>80</v>
      </c>
      <c r="AY188" s="165" t="s">
        <v>206</v>
      </c>
    </row>
    <row r="189" spans="2:65" s="1" customFormat="1" ht="24.2" customHeight="1" x14ac:dyDescent="0.2">
      <c r="B189" s="33"/>
      <c r="C189" s="132" t="s">
        <v>359</v>
      </c>
      <c r="D189" s="132" t="s">
        <v>208</v>
      </c>
      <c r="E189" s="133" t="s">
        <v>1171</v>
      </c>
      <c r="F189" s="134" t="s">
        <v>1172</v>
      </c>
      <c r="G189" s="135" t="s">
        <v>211</v>
      </c>
      <c r="H189" s="136">
        <v>51.759</v>
      </c>
      <c r="I189" s="137">
        <v>8.8000000000000007</v>
      </c>
      <c r="J189" s="138">
        <f>ROUND(I189*H189,2)</f>
        <v>455.48</v>
      </c>
      <c r="K189" s="134" t="s">
        <v>1100</v>
      </c>
      <c r="L189" s="33"/>
      <c r="M189" s="139" t="s">
        <v>21</v>
      </c>
      <c r="N189" s="140" t="s">
        <v>44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213</v>
      </c>
      <c r="AT189" s="143" t="s">
        <v>208</v>
      </c>
      <c r="AU189" s="143" t="s">
        <v>80</v>
      </c>
      <c r="AY189" s="18" t="s">
        <v>206</v>
      </c>
      <c r="BE189" s="144">
        <f>IF(N189="základní",J189,0)</f>
        <v>455.48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80</v>
      </c>
      <c r="BK189" s="144">
        <f>ROUND(I189*H189,2)</f>
        <v>455.48</v>
      </c>
      <c r="BL189" s="18" t="s">
        <v>213</v>
      </c>
      <c r="BM189" s="143" t="s">
        <v>663</v>
      </c>
    </row>
    <row r="190" spans="2:65" s="12" customFormat="1" x14ac:dyDescent="0.2">
      <c r="B190" s="151"/>
      <c r="D190" s="149" t="s">
        <v>219</v>
      </c>
      <c r="E190" s="152" t="s">
        <v>21</v>
      </c>
      <c r="F190" s="153" t="s">
        <v>1166</v>
      </c>
      <c r="H190" s="152" t="s">
        <v>21</v>
      </c>
      <c r="I190" s="154"/>
      <c r="L190" s="151"/>
      <c r="M190" s="155"/>
      <c r="T190" s="156"/>
      <c r="AT190" s="152" t="s">
        <v>219</v>
      </c>
      <c r="AU190" s="152" t="s">
        <v>80</v>
      </c>
      <c r="AV190" s="12" t="s">
        <v>80</v>
      </c>
      <c r="AW190" s="12" t="s">
        <v>34</v>
      </c>
      <c r="AX190" s="12" t="s">
        <v>73</v>
      </c>
      <c r="AY190" s="152" t="s">
        <v>206</v>
      </c>
    </row>
    <row r="191" spans="2:65" s="13" customFormat="1" x14ac:dyDescent="0.2">
      <c r="B191" s="157"/>
      <c r="D191" s="149" t="s">
        <v>219</v>
      </c>
      <c r="E191" s="158" t="s">
        <v>21</v>
      </c>
      <c r="F191" s="159" t="s">
        <v>1173</v>
      </c>
      <c r="H191" s="160">
        <v>51.759</v>
      </c>
      <c r="I191" s="161"/>
      <c r="L191" s="157"/>
      <c r="M191" s="162"/>
      <c r="T191" s="163"/>
      <c r="AT191" s="158" t="s">
        <v>219</v>
      </c>
      <c r="AU191" s="158" t="s">
        <v>80</v>
      </c>
      <c r="AV191" s="13" t="s">
        <v>82</v>
      </c>
      <c r="AW191" s="13" t="s">
        <v>34</v>
      </c>
      <c r="AX191" s="13" t="s">
        <v>73</v>
      </c>
      <c r="AY191" s="158" t="s">
        <v>206</v>
      </c>
    </row>
    <row r="192" spans="2:65" s="14" customFormat="1" x14ac:dyDescent="0.2">
      <c r="B192" s="164"/>
      <c r="D192" s="149" t="s">
        <v>219</v>
      </c>
      <c r="E192" s="165" t="s">
        <v>21</v>
      </c>
      <c r="F192" s="166" t="s">
        <v>236</v>
      </c>
      <c r="H192" s="167">
        <v>51.759</v>
      </c>
      <c r="I192" s="168"/>
      <c r="L192" s="164"/>
      <c r="M192" s="169"/>
      <c r="T192" s="170"/>
      <c r="AT192" s="165" t="s">
        <v>219</v>
      </c>
      <c r="AU192" s="165" t="s">
        <v>80</v>
      </c>
      <c r="AV192" s="14" t="s">
        <v>213</v>
      </c>
      <c r="AW192" s="14" t="s">
        <v>34</v>
      </c>
      <c r="AX192" s="14" t="s">
        <v>80</v>
      </c>
      <c r="AY192" s="165" t="s">
        <v>206</v>
      </c>
    </row>
    <row r="193" spans="2:65" s="1" customFormat="1" ht="16.5" customHeight="1" x14ac:dyDescent="0.2">
      <c r="B193" s="33"/>
      <c r="C193" s="132" t="s">
        <v>365</v>
      </c>
      <c r="D193" s="132" t="s">
        <v>208</v>
      </c>
      <c r="E193" s="133" t="s">
        <v>1174</v>
      </c>
      <c r="F193" s="134" t="s">
        <v>1175</v>
      </c>
      <c r="G193" s="135" t="s">
        <v>211</v>
      </c>
      <c r="H193" s="136">
        <v>239.63</v>
      </c>
      <c r="I193" s="137">
        <v>99.3</v>
      </c>
      <c r="J193" s="138">
        <f>ROUND(I193*H193,2)</f>
        <v>23795.26</v>
      </c>
      <c r="K193" s="134" t="s">
        <v>1100</v>
      </c>
      <c r="L193" s="33"/>
      <c r="M193" s="139" t="s">
        <v>21</v>
      </c>
      <c r="N193" s="140" t="s">
        <v>44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>IF(N193="základní",J193,0)</f>
        <v>23795.26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80</v>
      </c>
      <c r="BK193" s="144">
        <f>ROUND(I193*H193,2)</f>
        <v>23795.26</v>
      </c>
      <c r="BL193" s="18" t="s">
        <v>213</v>
      </c>
      <c r="BM193" s="143" t="s">
        <v>681</v>
      </c>
    </row>
    <row r="194" spans="2:65" s="12" customFormat="1" x14ac:dyDescent="0.2">
      <c r="B194" s="151"/>
      <c r="D194" s="149" t="s">
        <v>219</v>
      </c>
      <c r="E194" s="152" t="s">
        <v>21</v>
      </c>
      <c r="F194" s="153" t="s">
        <v>1176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80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 x14ac:dyDescent="0.2">
      <c r="B195" s="157"/>
      <c r="D195" s="149" t="s">
        <v>219</v>
      </c>
      <c r="E195" s="158" t="s">
        <v>21</v>
      </c>
      <c r="F195" s="159" t="s">
        <v>1177</v>
      </c>
      <c r="H195" s="160">
        <v>239.63</v>
      </c>
      <c r="I195" s="161"/>
      <c r="L195" s="157"/>
      <c r="M195" s="162"/>
      <c r="T195" s="163"/>
      <c r="AT195" s="158" t="s">
        <v>219</v>
      </c>
      <c r="AU195" s="158" t="s">
        <v>80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4" customFormat="1" x14ac:dyDescent="0.2">
      <c r="B196" s="164"/>
      <c r="D196" s="149" t="s">
        <v>219</v>
      </c>
      <c r="E196" s="165" t="s">
        <v>21</v>
      </c>
      <c r="F196" s="166" t="s">
        <v>236</v>
      </c>
      <c r="H196" s="167">
        <v>239.63</v>
      </c>
      <c r="I196" s="168"/>
      <c r="L196" s="164"/>
      <c r="M196" s="169"/>
      <c r="T196" s="170"/>
      <c r="AT196" s="165" t="s">
        <v>219</v>
      </c>
      <c r="AU196" s="165" t="s">
        <v>80</v>
      </c>
      <c r="AV196" s="14" t="s">
        <v>213</v>
      </c>
      <c r="AW196" s="14" t="s">
        <v>34</v>
      </c>
      <c r="AX196" s="14" t="s">
        <v>80</v>
      </c>
      <c r="AY196" s="165" t="s">
        <v>206</v>
      </c>
    </row>
    <row r="197" spans="2:65" s="1" customFormat="1" ht="16.5" customHeight="1" x14ac:dyDescent="0.2">
      <c r="B197" s="33"/>
      <c r="C197" s="132" t="s">
        <v>372</v>
      </c>
      <c r="D197" s="132" t="s">
        <v>208</v>
      </c>
      <c r="E197" s="133" t="s">
        <v>1178</v>
      </c>
      <c r="F197" s="134" t="s">
        <v>1179</v>
      </c>
      <c r="G197" s="135" t="s">
        <v>211</v>
      </c>
      <c r="H197" s="136">
        <v>26.63</v>
      </c>
      <c r="I197" s="137">
        <v>103.8</v>
      </c>
      <c r="J197" s="138">
        <f>ROUND(I197*H197,2)</f>
        <v>2764.19</v>
      </c>
      <c r="K197" s="134" t="s">
        <v>1100</v>
      </c>
      <c r="L197" s="33"/>
      <c r="M197" s="139" t="s">
        <v>21</v>
      </c>
      <c r="N197" s="140" t="s">
        <v>44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213</v>
      </c>
      <c r="AT197" s="143" t="s">
        <v>208</v>
      </c>
      <c r="AU197" s="143" t="s">
        <v>80</v>
      </c>
      <c r="AY197" s="18" t="s">
        <v>206</v>
      </c>
      <c r="BE197" s="144">
        <f>IF(N197="základní",J197,0)</f>
        <v>2764.19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80</v>
      </c>
      <c r="BK197" s="144">
        <f>ROUND(I197*H197,2)</f>
        <v>2764.19</v>
      </c>
      <c r="BL197" s="18" t="s">
        <v>213</v>
      </c>
      <c r="BM197" s="143" t="s">
        <v>693</v>
      </c>
    </row>
    <row r="198" spans="2:65" s="12" customFormat="1" x14ac:dyDescent="0.2">
      <c r="B198" s="151"/>
      <c r="D198" s="149" t="s">
        <v>219</v>
      </c>
      <c r="E198" s="152" t="s">
        <v>21</v>
      </c>
      <c r="F198" s="153" t="s">
        <v>1176</v>
      </c>
      <c r="H198" s="152" t="s">
        <v>21</v>
      </c>
      <c r="I198" s="154"/>
      <c r="L198" s="151"/>
      <c r="M198" s="155"/>
      <c r="T198" s="156"/>
      <c r="AT198" s="152" t="s">
        <v>219</v>
      </c>
      <c r="AU198" s="152" t="s">
        <v>80</v>
      </c>
      <c r="AV198" s="12" t="s">
        <v>80</v>
      </c>
      <c r="AW198" s="12" t="s">
        <v>34</v>
      </c>
      <c r="AX198" s="12" t="s">
        <v>73</v>
      </c>
      <c r="AY198" s="152" t="s">
        <v>206</v>
      </c>
    </row>
    <row r="199" spans="2:65" s="13" customFormat="1" x14ac:dyDescent="0.2">
      <c r="B199" s="157"/>
      <c r="D199" s="149" t="s">
        <v>219</v>
      </c>
      <c r="E199" s="158" t="s">
        <v>21</v>
      </c>
      <c r="F199" s="159" t="s">
        <v>1180</v>
      </c>
      <c r="H199" s="160">
        <v>26.63</v>
      </c>
      <c r="I199" s="161"/>
      <c r="L199" s="157"/>
      <c r="M199" s="162"/>
      <c r="T199" s="163"/>
      <c r="AT199" s="158" t="s">
        <v>219</v>
      </c>
      <c r="AU199" s="158" t="s">
        <v>80</v>
      </c>
      <c r="AV199" s="13" t="s">
        <v>82</v>
      </c>
      <c r="AW199" s="13" t="s">
        <v>34</v>
      </c>
      <c r="AX199" s="13" t="s">
        <v>73</v>
      </c>
      <c r="AY199" s="158" t="s">
        <v>206</v>
      </c>
    </row>
    <row r="200" spans="2:65" s="14" customFormat="1" x14ac:dyDescent="0.2">
      <c r="B200" s="164"/>
      <c r="D200" s="149" t="s">
        <v>219</v>
      </c>
      <c r="E200" s="165" t="s">
        <v>21</v>
      </c>
      <c r="F200" s="166" t="s">
        <v>236</v>
      </c>
      <c r="H200" s="167">
        <v>26.63</v>
      </c>
      <c r="I200" s="168"/>
      <c r="L200" s="164"/>
      <c r="M200" s="169"/>
      <c r="T200" s="170"/>
      <c r="AT200" s="165" t="s">
        <v>219</v>
      </c>
      <c r="AU200" s="165" t="s">
        <v>80</v>
      </c>
      <c r="AV200" s="14" t="s">
        <v>213</v>
      </c>
      <c r="AW200" s="14" t="s">
        <v>34</v>
      </c>
      <c r="AX200" s="14" t="s">
        <v>80</v>
      </c>
      <c r="AY200" s="165" t="s">
        <v>206</v>
      </c>
    </row>
    <row r="201" spans="2:65" s="1" customFormat="1" ht="16.5" customHeight="1" x14ac:dyDescent="0.2">
      <c r="B201" s="33"/>
      <c r="C201" s="132" t="s">
        <v>382</v>
      </c>
      <c r="D201" s="132" t="s">
        <v>208</v>
      </c>
      <c r="E201" s="133" t="s">
        <v>1181</v>
      </c>
      <c r="F201" s="134" t="s">
        <v>1182</v>
      </c>
      <c r="G201" s="135" t="s">
        <v>211</v>
      </c>
      <c r="H201" s="136">
        <v>119.815</v>
      </c>
      <c r="I201" s="137">
        <v>8.8000000000000007</v>
      </c>
      <c r="J201" s="138">
        <f>ROUND(I201*H201,2)</f>
        <v>1054.3699999999999</v>
      </c>
      <c r="K201" s="134" t="s">
        <v>1100</v>
      </c>
      <c r="L201" s="33"/>
      <c r="M201" s="139" t="s">
        <v>21</v>
      </c>
      <c r="N201" s="140" t="s">
        <v>44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213</v>
      </c>
      <c r="AT201" s="143" t="s">
        <v>208</v>
      </c>
      <c r="AU201" s="143" t="s">
        <v>80</v>
      </c>
      <c r="AY201" s="18" t="s">
        <v>206</v>
      </c>
      <c r="BE201" s="144">
        <f>IF(N201="základní",J201,0)</f>
        <v>1054.3699999999999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80</v>
      </c>
      <c r="BK201" s="144">
        <f>ROUND(I201*H201,2)</f>
        <v>1054.3699999999999</v>
      </c>
      <c r="BL201" s="18" t="s">
        <v>213</v>
      </c>
      <c r="BM201" s="143" t="s">
        <v>706</v>
      </c>
    </row>
    <row r="202" spans="2:65" s="12" customFormat="1" x14ac:dyDescent="0.2">
      <c r="B202" s="151"/>
      <c r="D202" s="149" t="s">
        <v>219</v>
      </c>
      <c r="E202" s="152" t="s">
        <v>21</v>
      </c>
      <c r="F202" s="153" t="s">
        <v>1183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80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3" customFormat="1" x14ac:dyDescent="0.2">
      <c r="B203" s="157"/>
      <c r="D203" s="149" t="s">
        <v>219</v>
      </c>
      <c r="E203" s="158" t="s">
        <v>21</v>
      </c>
      <c r="F203" s="159" t="s">
        <v>1184</v>
      </c>
      <c r="H203" s="160">
        <v>119.815</v>
      </c>
      <c r="I203" s="161"/>
      <c r="L203" s="157"/>
      <c r="M203" s="162"/>
      <c r="T203" s="163"/>
      <c r="AT203" s="158" t="s">
        <v>219</v>
      </c>
      <c r="AU203" s="158" t="s">
        <v>80</v>
      </c>
      <c r="AV203" s="13" t="s">
        <v>82</v>
      </c>
      <c r="AW203" s="13" t="s">
        <v>34</v>
      </c>
      <c r="AX203" s="13" t="s">
        <v>73</v>
      </c>
      <c r="AY203" s="158" t="s">
        <v>206</v>
      </c>
    </row>
    <row r="204" spans="2:65" s="14" customFormat="1" x14ac:dyDescent="0.2">
      <c r="B204" s="164"/>
      <c r="D204" s="149" t="s">
        <v>219</v>
      </c>
      <c r="E204" s="165" t="s">
        <v>21</v>
      </c>
      <c r="F204" s="166" t="s">
        <v>236</v>
      </c>
      <c r="H204" s="167">
        <v>119.815</v>
      </c>
      <c r="I204" s="168"/>
      <c r="L204" s="164"/>
      <c r="M204" s="169"/>
      <c r="T204" s="170"/>
      <c r="AT204" s="165" t="s">
        <v>219</v>
      </c>
      <c r="AU204" s="165" t="s">
        <v>80</v>
      </c>
      <c r="AV204" s="14" t="s">
        <v>213</v>
      </c>
      <c r="AW204" s="14" t="s">
        <v>34</v>
      </c>
      <c r="AX204" s="14" t="s">
        <v>80</v>
      </c>
      <c r="AY204" s="165" t="s">
        <v>206</v>
      </c>
    </row>
    <row r="205" spans="2:65" s="1" customFormat="1" ht="16.5" customHeight="1" x14ac:dyDescent="0.2">
      <c r="B205" s="33"/>
      <c r="C205" s="132" t="s">
        <v>7</v>
      </c>
      <c r="D205" s="132" t="s">
        <v>208</v>
      </c>
      <c r="E205" s="133" t="s">
        <v>1185</v>
      </c>
      <c r="F205" s="134" t="s">
        <v>1186</v>
      </c>
      <c r="G205" s="135" t="s">
        <v>211</v>
      </c>
      <c r="H205" s="136">
        <v>13.315</v>
      </c>
      <c r="I205" s="137">
        <v>8.8000000000000007</v>
      </c>
      <c r="J205" s="138">
        <f>ROUND(I205*H205,2)</f>
        <v>117.17</v>
      </c>
      <c r="K205" s="134" t="s">
        <v>1100</v>
      </c>
      <c r="L205" s="33"/>
      <c r="M205" s="139" t="s">
        <v>21</v>
      </c>
      <c r="N205" s="140" t="s">
        <v>44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213</v>
      </c>
      <c r="AT205" s="143" t="s">
        <v>208</v>
      </c>
      <c r="AU205" s="143" t="s">
        <v>80</v>
      </c>
      <c r="AY205" s="18" t="s">
        <v>206</v>
      </c>
      <c r="BE205" s="144">
        <f>IF(N205="základní",J205,0)</f>
        <v>117.17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117.17</v>
      </c>
      <c r="BL205" s="18" t="s">
        <v>213</v>
      </c>
      <c r="BM205" s="143" t="s">
        <v>720</v>
      </c>
    </row>
    <row r="206" spans="2:65" s="12" customFormat="1" x14ac:dyDescent="0.2">
      <c r="B206" s="151"/>
      <c r="D206" s="149" t="s">
        <v>219</v>
      </c>
      <c r="E206" s="152" t="s">
        <v>21</v>
      </c>
      <c r="F206" s="153" t="s">
        <v>1183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 x14ac:dyDescent="0.2">
      <c r="B207" s="157"/>
      <c r="D207" s="149" t="s">
        <v>219</v>
      </c>
      <c r="E207" s="158" t="s">
        <v>21</v>
      </c>
      <c r="F207" s="159" t="s">
        <v>1187</v>
      </c>
      <c r="H207" s="160">
        <v>13.315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4" customFormat="1" x14ac:dyDescent="0.2">
      <c r="B208" s="164"/>
      <c r="D208" s="149" t="s">
        <v>219</v>
      </c>
      <c r="E208" s="165" t="s">
        <v>21</v>
      </c>
      <c r="F208" s="166" t="s">
        <v>236</v>
      </c>
      <c r="H208" s="167">
        <v>13.315</v>
      </c>
      <c r="I208" s="168"/>
      <c r="L208" s="164"/>
      <c r="M208" s="169"/>
      <c r="T208" s="170"/>
      <c r="AT208" s="165" t="s">
        <v>219</v>
      </c>
      <c r="AU208" s="165" t="s">
        <v>80</v>
      </c>
      <c r="AV208" s="14" t="s">
        <v>213</v>
      </c>
      <c r="AW208" s="14" t="s">
        <v>34</v>
      </c>
      <c r="AX208" s="14" t="s">
        <v>80</v>
      </c>
      <c r="AY208" s="165" t="s">
        <v>206</v>
      </c>
    </row>
    <row r="209" spans="2:65" s="1" customFormat="1" ht="16.5" customHeight="1" x14ac:dyDescent="0.2">
      <c r="B209" s="33"/>
      <c r="C209" s="132" t="s">
        <v>400</v>
      </c>
      <c r="D209" s="132" t="s">
        <v>208</v>
      </c>
      <c r="E209" s="133" t="s">
        <v>1188</v>
      </c>
      <c r="F209" s="134" t="s">
        <v>1189</v>
      </c>
      <c r="G209" s="135" t="s">
        <v>211</v>
      </c>
      <c r="H209" s="136">
        <v>0.65800000000000003</v>
      </c>
      <c r="I209" s="137">
        <v>2038.3</v>
      </c>
      <c r="J209" s="138">
        <f>ROUND(I209*H209,2)</f>
        <v>1341.2</v>
      </c>
      <c r="K209" s="134" t="s">
        <v>1100</v>
      </c>
      <c r="L209" s="33"/>
      <c r="M209" s="139" t="s">
        <v>21</v>
      </c>
      <c r="N209" s="140" t="s">
        <v>44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213</v>
      </c>
      <c r="AT209" s="143" t="s">
        <v>208</v>
      </c>
      <c r="AU209" s="143" t="s">
        <v>80</v>
      </c>
      <c r="AY209" s="18" t="s">
        <v>206</v>
      </c>
      <c r="BE209" s="144">
        <f>IF(N209="základní",J209,0)</f>
        <v>1341.2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1341.2</v>
      </c>
      <c r="BL209" s="18" t="s">
        <v>213</v>
      </c>
      <c r="BM209" s="143" t="s">
        <v>730</v>
      </c>
    </row>
    <row r="210" spans="2:65" s="12" customFormat="1" x14ac:dyDescent="0.2">
      <c r="B210" s="151"/>
      <c r="D210" s="149" t="s">
        <v>219</v>
      </c>
      <c r="E210" s="152" t="s">
        <v>21</v>
      </c>
      <c r="F210" s="153" t="s">
        <v>1190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80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3" customFormat="1" x14ac:dyDescent="0.2">
      <c r="B211" s="157"/>
      <c r="D211" s="149" t="s">
        <v>219</v>
      </c>
      <c r="E211" s="158" t="s">
        <v>21</v>
      </c>
      <c r="F211" s="159" t="s">
        <v>1191</v>
      </c>
      <c r="H211" s="160">
        <v>0.65800000000000003</v>
      </c>
      <c r="I211" s="161"/>
      <c r="L211" s="157"/>
      <c r="M211" s="162"/>
      <c r="T211" s="163"/>
      <c r="AT211" s="158" t="s">
        <v>219</v>
      </c>
      <c r="AU211" s="158" t="s">
        <v>80</v>
      </c>
      <c r="AV211" s="13" t="s">
        <v>82</v>
      </c>
      <c r="AW211" s="13" t="s">
        <v>34</v>
      </c>
      <c r="AX211" s="13" t="s">
        <v>73</v>
      </c>
      <c r="AY211" s="158" t="s">
        <v>206</v>
      </c>
    </row>
    <row r="212" spans="2:65" s="14" customFormat="1" x14ac:dyDescent="0.2">
      <c r="B212" s="164"/>
      <c r="D212" s="149" t="s">
        <v>219</v>
      </c>
      <c r="E212" s="165" t="s">
        <v>21</v>
      </c>
      <c r="F212" s="166" t="s">
        <v>236</v>
      </c>
      <c r="H212" s="167">
        <v>0.65800000000000003</v>
      </c>
      <c r="I212" s="168"/>
      <c r="L212" s="164"/>
      <c r="M212" s="169"/>
      <c r="T212" s="170"/>
      <c r="AT212" s="165" t="s">
        <v>219</v>
      </c>
      <c r="AU212" s="165" t="s">
        <v>80</v>
      </c>
      <c r="AV212" s="14" t="s">
        <v>213</v>
      </c>
      <c r="AW212" s="14" t="s">
        <v>34</v>
      </c>
      <c r="AX212" s="14" t="s">
        <v>80</v>
      </c>
      <c r="AY212" s="165" t="s">
        <v>206</v>
      </c>
    </row>
    <row r="213" spans="2:65" s="11" customFormat="1" ht="25.9" customHeight="1" x14ac:dyDescent="0.2">
      <c r="B213" s="120"/>
      <c r="D213" s="121" t="s">
        <v>72</v>
      </c>
      <c r="E213" s="122" t="s">
        <v>342</v>
      </c>
      <c r="F213" s="122" t="s">
        <v>1192</v>
      </c>
      <c r="I213" s="123"/>
      <c r="J213" s="124">
        <f>BK213</f>
        <v>310498.09000000003</v>
      </c>
      <c r="L213" s="120"/>
      <c r="M213" s="125"/>
      <c r="P213" s="126">
        <f>SUM(P214:P253)</f>
        <v>0</v>
      </c>
      <c r="R213" s="126">
        <f>SUM(R214:R253)</f>
        <v>2.1136385400000002</v>
      </c>
      <c r="T213" s="127">
        <f>SUM(T214:T253)</f>
        <v>0</v>
      </c>
      <c r="AR213" s="121" t="s">
        <v>80</v>
      </c>
      <c r="AT213" s="128" t="s">
        <v>72</v>
      </c>
      <c r="AU213" s="128" t="s">
        <v>73</v>
      </c>
      <c r="AY213" s="121" t="s">
        <v>206</v>
      </c>
      <c r="BK213" s="129">
        <f>SUM(BK214:BK253)</f>
        <v>310498.09000000003</v>
      </c>
    </row>
    <row r="214" spans="2:65" s="1" customFormat="1" ht="24.2" customHeight="1" x14ac:dyDescent="0.2">
      <c r="B214" s="33"/>
      <c r="C214" s="132" t="s">
        <v>409</v>
      </c>
      <c r="D214" s="132" t="s">
        <v>208</v>
      </c>
      <c r="E214" s="133" t="s">
        <v>1193</v>
      </c>
      <c r="F214" s="134" t="s">
        <v>1194</v>
      </c>
      <c r="G214" s="135" t="s">
        <v>247</v>
      </c>
      <c r="H214" s="136">
        <v>1162.422</v>
      </c>
      <c r="I214" s="137">
        <v>77.5</v>
      </c>
      <c r="J214" s="138">
        <f>ROUND(I214*H214,2)</f>
        <v>90087.71</v>
      </c>
      <c r="K214" s="134" t="s">
        <v>1100</v>
      </c>
      <c r="L214" s="33"/>
      <c r="M214" s="139" t="s">
        <v>21</v>
      </c>
      <c r="N214" s="140" t="s">
        <v>44</v>
      </c>
      <c r="P214" s="141">
        <f>O214*H214</f>
        <v>0</v>
      </c>
      <c r="Q214" s="141">
        <v>9.8999999999999999E-4</v>
      </c>
      <c r="R214" s="141">
        <f>Q214*H214</f>
        <v>1.15079778</v>
      </c>
      <c r="S214" s="141">
        <v>0</v>
      </c>
      <c r="T214" s="142">
        <f>S214*H214</f>
        <v>0</v>
      </c>
      <c r="AR214" s="143" t="s">
        <v>213</v>
      </c>
      <c r="AT214" s="143" t="s">
        <v>208</v>
      </c>
      <c r="AU214" s="143" t="s">
        <v>80</v>
      </c>
      <c r="AY214" s="18" t="s">
        <v>206</v>
      </c>
      <c r="BE214" s="144">
        <f>IF(N214="základní",J214,0)</f>
        <v>90087.71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8" t="s">
        <v>80</v>
      </c>
      <c r="BK214" s="144">
        <f>ROUND(I214*H214,2)</f>
        <v>90087.71</v>
      </c>
      <c r="BL214" s="18" t="s">
        <v>213</v>
      </c>
      <c r="BM214" s="143" t="s">
        <v>741</v>
      </c>
    </row>
    <row r="215" spans="2:65" s="12" customFormat="1" x14ac:dyDescent="0.2">
      <c r="B215" s="151"/>
      <c r="D215" s="149" t="s">
        <v>219</v>
      </c>
      <c r="E215" s="152" t="s">
        <v>21</v>
      </c>
      <c r="F215" s="153" t="s">
        <v>1162</v>
      </c>
      <c r="H215" s="152" t="s">
        <v>21</v>
      </c>
      <c r="I215" s="154"/>
      <c r="L215" s="151"/>
      <c r="M215" s="155"/>
      <c r="T215" s="156"/>
      <c r="AT215" s="152" t="s">
        <v>219</v>
      </c>
      <c r="AU215" s="152" t="s">
        <v>80</v>
      </c>
      <c r="AV215" s="12" t="s">
        <v>80</v>
      </c>
      <c r="AW215" s="12" t="s">
        <v>34</v>
      </c>
      <c r="AX215" s="12" t="s">
        <v>73</v>
      </c>
      <c r="AY215" s="152" t="s">
        <v>206</v>
      </c>
    </row>
    <row r="216" spans="2:65" s="13" customFormat="1" x14ac:dyDescent="0.2">
      <c r="B216" s="157"/>
      <c r="D216" s="149" t="s">
        <v>219</v>
      </c>
      <c r="E216" s="158" t="s">
        <v>21</v>
      </c>
      <c r="F216" s="159" t="s">
        <v>1195</v>
      </c>
      <c r="H216" s="160">
        <v>1162.422</v>
      </c>
      <c r="I216" s="161"/>
      <c r="L216" s="157"/>
      <c r="M216" s="162"/>
      <c r="T216" s="163"/>
      <c r="AT216" s="158" t="s">
        <v>219</v>
      </c>
      <c r="AU216" s="158" t="s">
        <v>80</v>
      </c>
      <c r="AV216" s="13" t="s">
        <v>82</v>
      </c>
      <c r="AW216" s="13" t="s">
        <v>34</v>
      </c>
      <c r="AX216" s="13" t="s">
        <v>73</v>
      </c>
      <c r="AY216" s="158" t="s">
        <v>206</v>
      </c>
    </row>
    <row r="217" spans="2:65" s="14" customFormat="1" x14ac:dyDescent="0.2">
      <c r="B217" s="164"/>
      <c r="D217" s="149" t="s">
        <v>219</v>
      </c>
      <c r="E217" s="165" t="s">
        <v>21</v>
      </c>
      <c r="F217" s="166" t="s">
        <v>236</v>
      </c>
      <c r="H217" s="167">
        <v>1162.422</v>
      </c>
      <c r="I217" s="168"/>
      <c r="L217" s="164"/>
      <c r="M217" s="169"/>
      <c r="T217" s="170"/>
      <c r="AT217" s="165" t="s">
        <v>219</v>
      </c>
      <c r="AU217" s="165" t="s">
        <v>80</v>
      </c>
      <c r="AV217" s="14" t="s">
        <v>213</v>
      </c>
      <c r="AW217" s="14" t="s">
        <v>34</v>
      </c>
      <c r="AX217" s="14" t="s">
        <v>80</v>
      </c>
      <c r="AY217" s="165" t="s">
        <v>206</v>
      </c>
    </row>
    <row r="218" spans="2:65" s="1" customFormat="1" ht="24.2" customHeight="1" x14ac:dyDescent="0.2">
      <c r="B218" s="33"/>
      <c r="C218" s="132" t="s">
        <v>415</v>
      </c>
      <c r="D218" s="132" t="s">
        <v>208</v>
      </c>
      <c r="E218" s="133" t="s">
        <v>1196</v>
      </c>
      <c r="F218" s="134" t="s">
        <v>1197</v>
      </c>
      <c r="G218" s="135" t="s">
        <v>247</v>
      </c>
      <c r="H218" s="136">
        <v>730.54100000000005</v>
      </c>
      <c r="I218" s="137">
        <v>149.19999999999999</v>
      </c>
      <c r="J218" s="138">
        <f>ROUND(I218*H218,2)</f>
        <v>108996.72</v>
      </c>
      <c r="K218" s="134" t="s">
        <v>1100</v>
      </c>
      <c r="L218" s="33"/>
      <c r="M218" s="139" t="s">
        <v>21</v>
      </c>
      <c r="N218" s="140" t="s">
        <v>44</v>
      </c>
      <c r="P218" s="141">
        <f>O218*H218</f>
        <v>0</v>
      </c>
      <c r="Q218" s="141">
        <v>8.5999999999999998E-4</v>
      </c>
      <c r="R218" s="141">
        <f>Q218*H218</f>
        <v>0.62826526000000005</v>
      </c>
      <c r="S218" s="141">
        <v>0</v>
      </c>
      <c r="T218" s="142">
        <f>S218*H218</f>
        <v>0</v>
      </c>
      <c r="AR218" s="143" t="s">
        <v>213</v>
      </c>
      <c r="AT218" s="143" t="s">
        <v>208</v>
      </c>
      <c r="AU218" s="143" t="s">
        <v>80</v>
      </c>
      <c r="AY218" s="18" t="s">
        <v>206</v>
      </c>
      <c r="BE218" s="144">
        <f>IF(N218="základní",J218,0)</f>
        <v>108996.72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80</v>
      </c>
      <c r="BK218" s="144">
        <f>ROUND(I218*H218,2)</f>
        <v>108996.72</v>
      </c>
      <c r="BL218" s="18" t="s">
        <v>213</v>
      </c>
      <c r="BM218" s="143" t="s">
        <v>760</v>
      </c>
    </row>
    <row r="219" spans="2:65" s="12" customFormat="1" x14ac:dyDescent="0.2">
      <c r="B219" s="151"/>
      <c r="D219" s="149" t="s">
        <v>219</v>
      </c>
      <c r="E219" s="152" t="s">
        <v>21</v>
      </c>
      <c r="F219" s="153" t="s">
        <v>1162</v>
      </c>
      <c r="H219" s="152" t="s">
        <v>21</v>
      </c>
      <c r="I219" s="154"/>
      <c r="L219" s="151"/>
      <c r="M219" s="155"/>
      <c r="T219" s="156"/>
      <c r="AT219" s="152" t="s">
        <v>219</v>
      </c>
      <c r="AU219" s="152" t="s">
        <v>80</v>
      </c>
      <c r="AV219" s="12" t="s">
        <v>80</v>
      </c>
      <c r="AW219" s="12" t="s">
        <v>34</v>
      </c>
      <c r="AX219" s="12" t="s">
        <v>73</v>
      </c>
      <c r="AY219" s="152" t="s">
        <v>206</v>
      </c>
    </row>
    <row r="220" spans="2:65" s="13" customFormat="1" x14ac:dyDescent="0.2">
      <c r="B220" s="157"/>
      <c r="D220" s="149" t="s">
        <v>219</v>
      </c>
      <c r="E220" s="158" t="s">
        <v>21</v>
      </c>
      <c r="F220" s="159" t="s">
        <v>1198</v>
      </c>
      <c r="H220" s="160">
        <v>730.54100000000005</v>
      </c>
      <c r="I220" s="161"/>
      <c r="L220" s="157"/>
      <c r="M220" s="162"/>
      <c r="T220" s="163"/>
      <c r="AT220" s="158" t="s">
        <v>219</v>
      </c>
      <c r="AU220" s="158" t="s">
        <v>80</v>
      </c>
      <c r="AV220" s="13" t="s">
        <v>82</v>
      </c>
      <c r="AW220" s="13" t="s">
        <v>34</v>
      </c>
      <c r="AX220" s="13" t="s">
        <v>73</v>
      </c>
      <c r="AY220" s="158" t="s">
        <v>206</v>
      </c>
    </row>
    <row r="221" spans="2:65" s="14" customFormat="1" x14ac:dyDescent="0.2">
      <c r="B221" s="164"/>
      <c r="D221" s="149" t="s">
        <v>219</v>
      </c>
      <c r="E221" s="165" t="s">
        <v>21</v>
      </c>
      <c r="F221" s="166" t="s">
        <v>236</v>
      </c>
      <c r="H221" s="167">
        <v>730.54100000000005</v>
      </c>
      <c r="I221" s="168"/>
      <c r="L221" s="164"/>
      <c r="M221" s="169"/>
      <c r="T221" s="170"/>
      <c r="AT221" s="165" t="s">
        <v>219</v>
      </c>
      <c r="AU221" s="165" t="s">
        <v>80</v>
      </c>
      <c r="AV221" s="14" t="s">
        <v>213</v>
      </c>
      <c r="AW221" s="14" t="s">
        <v>34</v>
      </c>
      <c r="AX221" s="14" t="s">
        <v>80</v>
      </c>
      <c r="AY221" s="165" t="s">
        <v>206</v>
      </c>
    </row>
    <row r="222" spans="2:65" s="1" customFormat="1" ht="24.2" customHeight="1" x14ac:dyDescent="0.2">
      <c r="B222" s="33"/>
      <c r="C222" s="132" t="s">
        <v>422</v>
      </c>
      <c r="D222" s="132" t="s">
        <v>208</v>
      </c>
      <c r="E222" s="133" t="s">
        <v>1199</v>
      </c>
      <c r="F222" s="134" t="s">
        <v>1200</v>
      </c>
      <c r="G222" s="135" t="s">
        <v>247</v>
      </c>
      <c r="H222" s="136">
        <v>9.43</v>
      </c>
      <c r="I222" s="137">
        <v>202</v>
      </c>
      <c r="J222" s="138">
        <f>ROUND(I222*H222,2)</f>
        <v>1904.86</v>
      </c>
      <c r="K222" s="134" t="s">
        <v>1100</v>
      </c>
      <c r="L222" s="33"/>
      <c r="M222" s="139" t="s">
        <v>21</v>
      </c>
      <c r="N222" s="140" t="s">
        <v>44</v>
      </c>
      <c r="P222" s="141">
        <f>O222*H222</f>
        <v>0</v>
      </c>
      <c r="Q222" s="141">
        <v>1.1900000000000001E-3</v>
      </c>
      <c r="R222" s="141">
        <f>Q222*H222</f>
        <v>1.1221700000000001E-2</v>
      </c>
      <c r="S222" s="141">
        <v>0</v>
      </c>
      <c r="T222" s="142">
        <f>S222*H222</f>
        <v>0</v>
      </c>
      <c r="AR222" s="143" t="s">
        <v>213</v>
      </c>
      <c r="AT222" s="143" t="s">
        <v>208</v>
      </c>
      <c r="AU222" s="143" t="s">
        <v>80</v>
      </c>
      <c r="AY222" s="18" t="s">
        <v>206</v>
      </c>
      <c r="BE222" s="144">
        <f>IF(N222="základní",J222,0)</f>
        <v>1904.86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80</v>
      </c>
      <c r="BK222" s="144">
        <f>ROUND(I222*H222,2)</f>
        <v>1904.86</v>
      </c>
      <c r="BL222" s="18" t="s">
        <v>213</v>
      </c>
      <c r="BM222" s="143" t="s">
        <v>773</v>
      </c>
    </row>
    <row r="223" spans="2:65" s="12" customFormat="1" x14ac:dyDescent="0.2">
      <c r="B223" s="151"/>
      <c r="D223" s="149" t="s">
        <v>219</v>
      </c>
      <c r="E223" s="152" t="s">
        <v>21</v>
      </c>
      <c r="F223" s="153" t="s">
        <v>1162</v>
      </c>
      <c r="H223" s="152" t="s">
        <v>21</v>
      </c>
      <c r="I223" s="154"/>
      <c r="L223" s="151"/>
      <c r="M223" s="155"/>
      <c r="T223" s="156"/>
      <c r="AT223" s="152" t="s">
        <v>219</v>
      </c>
      <c r="AU223" s="152" t="s">
        <v>80</v>
      </c>
      <c r="AV223" s="12" t="s">
        <v>80</v>
      </c>
      <c r="AW223" s="12" t="s">
        <v>34</v>
      </c>
      <c r="AX223" s="12" t="s">
        <v>73</v>
      </c>
      <c r="AY223" s="152" t="s">
        <v>206</v>
      </c>
    </row>
    <row r="224" spans="2:65" s="13" customFormat="1" x14ac:dyDescent="0.2">
      <c r="B224" s="157"/>
      <c r="D224" s="149" t="s">
        <v>219</v>
      </c>
      <c r="E224" s="158" t="s">
        <v>21</v>
      </c>
      <c r="F224" s="159" t="s">
        <v>1201</v>
      </c>
      <c r="H224" s="160">
        <v>9.43</v>
      </c>
      <c r="I224" s="161"/>
      <c r="L224" s="157"/>
      <c r="M224" s="162"/>
      <c r="T224" s="163"/>
      <c r="AT224" s="158" t="s">
        <v>219</v>
      </c>
      <c r="AU224" s="158" t="s">
        <v>80</v>
      </c>
      <c r="AV224" s="13" t="s">
        <v>82</v>
      </c>
      <c r="AW224" s="13" t="s">
        <v>34</v>
      </c>
      <c r="AX224" s="13" t="s">
        <v>73</v>
      </c>
      <c r="AY224" s="158" t="s">
        <v>206</v>
      </c>
    </row>
    <row r="225" spans="2:65" s="14" customFormat="1" x14ac:dyDescent="0.2">
      <c r="B225" s="164"/>
      <c r="D225" s="149" t="s">
        <v>219</v>
      </c>
      <c r="E225" s="165" t="s">
        <v>21</v>
      </c>
      <c r="F225" s="166" t="s">
        <v>236</v>
      </c>
      <c r="H225" s="167">
        <v>9.43</v>
      </c>
      <c r="I225" s="168"/>
      <c r="L225" s="164"/>
      <c r="M225" s="169"/>
      <c r="T225" s="170"/>
      <c r="AT225" s="165" t="s">
        <v>219</v>
      </c>
      <c r="AU225" s="165" t="s">
        <v>80</v>
      </c>
      <c r="AV225" s="14" t="s">
        <v>213</v>
      </c>
      <c r="AW225" s="14" t="s">
        <v>34</v>
      </c>
      <c r="AX225" s="14" t="s">
        <v>80</v>
      </c>
      <c r="AY225" s="165" t="s">
        <v>206</v>
      </c>
    </row>
    <row r="226" spans="2:65" s="1" customFormat="1" ht="24.2" customHeight="1" x14ac:dyDescent="0.2">
      <c r="B226" s="33"/>
      <c r="C226" s="132" t="s">
        <v>429</v>
      </c>
      <c r="D226" s="132" t="s">
        <v>208</v>
      </c>
      <c r="E226" s="133" t="s">
        <v>1202</v>
      </c>
      <c r="F226" s="134" t="s">
        <v>1203</v>
      </c>
      <c r="G226" s="135" t="s">
        <v>247</v>
      </c>
      <c r="H226" s="136">
        <v>1162.422</v>
      </c>
      <c r="I226" s="137">
        <v>16.8</v>
      </c>
      <c r="J226" s="138">
        <f>ROUND(I226*H226,2)</f>
        <v>19528.689999999999</v>
      </c>
      <c r="K226" s="134" t="s">
        <v>1100</v>
      </c>
      <c r="L226" s="33"/>
      <c r="M226" s="139" t="s">
        <v>21</v>
      </c>
      <c r="N226" s="140" t="s">
        <v>44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213</v>
      </c>
      <c r="AT226" s="143" t="s">
        <v>208</v>
      </c>
      <c r="AU226" s="143" t="s">
        <v>80</v>
      </c>
      <c r="AY226" s="18" t="s">
        <v>206</v>
      </c>
      <c r="BE226" s="144">
        <f>IF(N226="základní",J226,0)</f>
        <v>19528.689999999999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19528.689999999999</v>
      </c>
      <c r="BL226" s="18" t="s">
        <v>213</v>
      </c>
      <c r="BM226" s="143" t="s">
        <v>787</v>
      </c>
    </row>
    <row r="227" spans="2:65" s="12" customFormat="1" x14ac:dyDescent="0.2">
      <c r="B227" s="151"/>
      <c r="D227" s="149" t="s">
        <v>219</v>
      </c>
      <c r="E227" s="152" t="s">
        <v>21</v>
      </c>
      <c r="F227" s="153" t="s">
        <v>1162</v>
      </c>
      <c r="H227" s="152" t="s">
        <v>21</v>
      </c>
      <c r="I227" s="154"/>
      <c r="L227" s="151"/>
      <c r="M227" s="155"/>
      <c r="T227" s="156"/>
      <c r="AT227" s="152" t="s">
        <v>219</v>
      </c>
      <c r="AU227" s="152" t="s">
        <v>80</v>
      </c>
      <c r="AV227" s="12" t="s">
        <v>80</v>
      </c>
      <c r="AW227" s="12" t="s">
        <v>34</v>
      </c>
      <c r="AX227" s="12" t="s">
        <v>73</v>
      </c>
      <c r="AY227" s="152" t="s">
        <v>206</v>
      </c>
    </row>
    <row r="228" spans="2:65" s="13" customFormat="1" x14ac:dyDescent="0.2">
      <c r="B228" s="157"/>
      <c r="D228" s="149" t="s">
        <v>219</v>
      </c>
      <c r="E228" s="158" t="s">
        <v>21</v>
      </c>
      <c r="F228" s="159" t="s">
        <v>1195</v>
      </c>
      <c r="H228" s="160">
        <v>1162.422</v>
      </c>
      <c r="I228" s="161"/>
      <c r="L228" s="157"/>
      <c r="M228" s="162"/>
      <c r="T228" s="163"/>
      <c r="AT228" s="158" t="s">
        <v>219</v>
      </c>
      <c r="AU228" s="158" t="s">
        <v>80</v>
      </c>
      <c r="AV228" s="13" t="s">
        <v>82</v>
      </c>
      <c r="AW228" s="13" t="s">
        <v>34</v>
      </c>
      <c r="AX228" s="13" t="s">
        <v>73</v>
      </c>
      <c r="AY228" s="158" t="s">
        <v>206</v>
      </c>
    </row>
    <row r="229" spans="2:65" s="14" customFormat="1" x14ac:dyDescent="0.2">
      <c r="B229" s="164"/>
      <c r="D229" s="149" t="s">
        <v>219</v>
      </c>
      <c r="E229" s="165" t="s">
        <v>21</v>
      </c>
      <c r="F229" s="166" t="s">
        <v>236</v>
      </c>
      <c r="H229" s="167">
        <v>1162.422</v>
      </c>
      <c r="I229" s="168"/>
      <c r="L229" s="164"/>
      <c r="M229" s="169"/>
      <c r="T229" s="170"/>
      <c r="AT229" s="165" t="s">
        <v>219</v>
      </c>
      <c r="AU229" s="165" t="s">
        <v>80</v>
      </c>
      <c r="AV229" s="14" t="s">
        <v>213</v>
      </c>
      <c r="AW229" s="14" t="s">
        <v>34</v>
      </c>
      <c r="AX229" s="14" t="s">
        <v>80</v>
      </c>
      <c r="AY229" s="165" t="s">
        <v>206</v>
      </c>
    </row>
    <row r="230" spans="2:65" s="1" customFormat="1" ht="24.2" customHeight="1" x14ac:dyDescent="0.2">
      <c r="B230" s="33"/>
      <c r="C230" s="132" t="s">
        <v>436</v>
      </c>
      <c r="D230" s="132" t="s">
        <v>208</v>
      </c>
      <c r="E230" s="133" t="s">
        <v>1204</v>
      </c>
      <c r="F230" s="134" t="s">
        <v>1205</v>
      </c>
      <c r="G230" s="135" t="s">
        <v>247</v>
      </c>
      <c r="H230" s="136">
        <v>730.54100000000005</v>
      </c>
      <c r="I230" s="137">
        <v>78.7</v>
      </c>
      <c r="J230" s="138">
        <f>ROUND(I230*H230,2)</f>
        <v>57493.58</v>
      </c>
      <c r="K230" s="134" t="s">
        <v>1100</v>
      </c>
      <c r="L230" s="33"/>
      <c r="M230" s="139" t="s">
        <v>21</v>
      </c>
      <c r="N230" s="140" t="s">
        <v>44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213</v>
      </c>
      <c r="AT230" s="143" t="s">
        <v>208</v>
      </c>
      <c r="AU230" s="143" t="s">
        <v>80</v>
      </c>
      <c r="AY230" s="18" t="s">
        <v>206</v>
      </c>
      <c r="BE230" s="144">
        <f>IF(N230="základní",J230,0)</f>
        <v>57493.58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80</v>
      </c>
      <c r="BK230" s="144">
        <f>ROUND(I230*H230,2)</f>
        <v>57493.58</v>
      </c>
      <c r="BL230" s="18" t="s">
        <v>213</v>
      </c>
      <c r="BM230" s="143" t="s">
        <v>799</v>
      </c>
    </row>
    <row r="231" spans="2:65" s="12" customFormat="1" x14ac:dyDescent="0.2">
      <c r="B231" s="151"/>
      <c r="D231" s="149" t="s">
        <v>219</v>
      </c>
      <c r="E231" s="152" t="s">
        <v>21</v>
      </c>
      <c r="F231" s="153" t="s">
        <v>1162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80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3" customFormat="1" x14ac:dyDescent="0.2">
      <c r="B232" s="157"/>
      <c r="D232" s="149" t="s">
        <v>219</v>
      </c>
      <c r="E232" s="158" t="s">
        <v>21</v>
      </c>
      <c r="F232" s="159" t="s">
        <v>1198</v>
      </c>
      <c r="H232" s="160">
        <v>730.54100000000005</v>
      </c>
      <c r="I232" s="161"/>
      <c r="L232" s="157"/>
      <c r="M232" s="162"/>
      <c r="T232" s="163"/>
      <c r="AT232" s="158" t="s">
        <v>219</v>
      </c>
      <c r="AU232" s="158" t="s">
        <v>80</v>
      </c>
      <c r="AV232" s="13" t="s">
        <v>82</v>
      </c>
      <c r="AW232" s="13" t="s">
        <v>34</v>
      </c>
      <c r="AX232" s="13" t="s">
        <v>73</v>
      </c>
      <c r="AY232" s="158" t="s">
        <v>206</v>
      </c>
    </row>
    <row r="233" spans="2:65" s="14" customFormat="1" x14ac:dyDescent="0.2">
      <c r="B233" s="164"/>
      <c r="D233" s="149" t="s">
        <v>219</v>
      </c>
      <c r="E233" s="165" t="s">
        <v>21</v>
      </c>
      <c r="F233" s="166" t="s">
        <v>236</v>
      </c>
      <c r="H233" s="167">
        <v>730.54100000000005</v>
      </c>
      <c r="I233" s="168"/>
      <c r="L233" s="164"/>
      <c r="M233" s="169"/>
      <c r="T233" s="170"/>
      <c r="AT233" s="165" t="s">
        <v>219</v>
      </c>
      <c r="AU233" s="165" t="s">
        <v>80</v>
      </c>
      <c r="AV233" s="14" t="s">
        <v>213</v>
      </c>
      <c r="AW233" s="14" t="s">
        <v>34</v>
      </c>
      <c r="AX233" s="14" t="s">
        <v>80</v>
      </c>
      <c r="AY233" s="165" t="s">
        <v>206</v>
      </c>
    </row>
    <row r="234" spans="2:65" s="1" customFormat="1" ht="24.2" customHeight="1" x14ac:dyDescent="0.2">
      <c r="B234" s="33"/>
      <c r="C234" s="132" t="s">
        <v>444</v>
      </c>
      <c r="D234" s="132" t="s">
        <v>208</v>
      </c>
      <c r="E234" s="133" t="s">
        <v>1206</v>
      </c>
      <c r="F234" s="134" t="s">
        <v>1207</v>
      </c>
      <c r="G234" s="135" t="s">
        <v>247</v>
      </c>
      <c r="H234" s="136">
        <v>9.43</v>
      </c>
      <c r="I234" s="137">
        <v>114</v>
      </c>
      <c r="J234" s="138">
        <f>ROUND(I234*H234,2)</f>
        <v>1075.02</v>
      </c>
      <c r="K234" s="134" t="s">
        <v>1100</v>
      </c>
      <c r="L234" s="33"/>
      <c r="M234" s="139" t="s">
        <v>21</v>
      </c>
      <c r="N234" s="140" t="s">
        <v>44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213</v>
      </c>
      <c r="AT234" s="143" t="s">
        <v>208</v>
      </c>
      <c r="AU234" s="143" t="s">
        <v>80</v>
      </c>
      <c r="AY234" s="18" t="s">
        <v>206</v>
      </c>
      <c r="BE234" s="144">
        <f>IF(N234="základní",J234,0)</f>
        <v>1075.02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80</v>
      </c>
      <c r="BK234" s="144">
        <f>ROUND(I234*H234,2)</f>
        <v>1075.02</v>
      </c>
      <c r="BL234" s="18" t="s">
        <v>213</v>
      </c>
      <c r="BM234" s="143" t="s">
        <v>811</v>
      </c>
    </row>
    <row r="235" spans="2:65" s="12" customFormat="1" x14ac:dyDescent="0.2">
      <c r="B235" s="151"/>
      <c r="D235" s="149" t="s">
        <v>219</v>
      </c>
      <c r="E235" s="152" t="s">
        <v>21</v>
      </c>
      <c r="F235" s="153" t="s">
        <v>1162</v>
      </c>
      <c r="H235" s="152" t="s">
        <v>21</v>
      </c>
      <c r="I235" s="154"/>
      <c r="L235" s="151"/>
      <c r="M235" s="155"/>
      <c r="T235" s="156"/>
      <c r="AT235" s="152" t="s">
        <v>219</v>
      </c>
      <c r="AU235" s="152" t="s">
        <v>80</v>
      </c>
      <c r="AV235" s="12" t="s">
        <v>80</v>
      </c>
      <c r="AW235" s="12" t="s">
        <v>34</v>
      </c>
      <c r="AX235" s="12" t="s">
        <v>73</v>
      </c>
      <c r="AY235" s="152" t="s">
        <v>206</v>
      </c>
    </row>
    <row r="236" spans="2:65" s="13" customFormat="1" x14ac:dyDescent="0.2">
      <c r="B236" s="157"/>
      <c r="D236" s="149" t="s">
        <v>219</v>
      </c>
      <c r="E236" s="158" t="s">
        <v>21</v>
      </c>
      <c r="F236" s="159" t="s">
        <v>1201</v>
      </c>
      <c r="H236" s="160">
        <v>9.43</v>
      </c>
      <c r="I236" s="161"/>
      <c r="L236" s="157"/>
      <c r="M236" s="162"/>
      <c r="T236" s="163"/>
      <c r="AT236" s="158" t="s">
        <v>219</v>
      </c>
      <c r="AU236" s="158" t="s">
        <v>80</v>
      </c>
      <c r="AV236" s="13" t="s">
        <v>82</v>
      </c>
      <c r="AW236" s="13" t="s">
        <v>34</v>
      </c>
      <c r="AX236" s="13" t="s">
        <v>73</v>
      </c>
      <c r="AY236" s="158" t="s">
        <v>206</v>
      </c>
    </row>
    <row r="237" spans="2:65" s="14" customFormat="1" x14ac:dyDescent="0.2">
      <c r="B237" s="164"/>
      <c r="D237" s="149" t="s">
        <v>219</v>
      </c>
      <c r="E237" s="165" t="s">
        <v>21</v>
      </c>
      <c r="F237" s="166" t="s">
        <v>236</v>
      </c>
      <c r="H237" s="167">
        <v>9.43</v>
      </c>
      <c r="I237" s="168"/>
      <c r="L237" s="164"/>
      <c r="M237" s="169"/>
      <c r="T237" s="170"/>
      <c r="AT237" s="165" t="s">
        <v>219</v>
      </c>
      <c r="AU237" s="165" t="s">
        <v>80</v>
      </c>
      <c r="AV237" s="14" t="s">
        <v>213</v>
      </c>
      <c r="AW237" s="14" t="s">
        <v>34</v>
      </c>
      <c r="AX237" s="14" t="s">
        <v>80</v>
      </c>
      <c r="AY237" s="165" t="s">
        <v>206</v>
      </c>
    </row>
    <row r="238" spans="2:65" s="1" customFormat="1" ht="16.5" customHeight="1" x14ac:dyDescent="0.2">
      <c r="B238" s="33"/>
      <c r="C238" s="132" t="s">
        <v>453</v>
      </c>
      <c r="D238" s="132" t="s">
        <v>208</v>
      </c>
      <c r="E238" s="133" t="s">
        <v>1208</v>
      </c>
      <c r="F238" s="134" t="s">
        <v>1209</v>
      </c>
      <c r="G238" s="135" t="s">
        <v>247</v>
      </c>
      <c r="H238" s="136">
        <v>46.66</v>
      </c>
      <c r="I238" s="137">
        <v>205</v>
      </c>
      <c r="J238" s="138">
        <f>ROUND(I238*H238,2)</f>
        <v>9565.2999999999993</v>
      </c>
      <c r="K238" s="134" t="s">
        <v>1100</v>
      </c>
      <c r="L238" s="33"/>
      <c r="M238" s="139" t="s">
        <v>21</v>
      </c>
      <c r="N238" s="140" t="s">
        <v>44</v>
      </c>
      <c r="P238" s="141">
        <f>O238*H238</f>
        <v>0</v>
      </c>
      <c r="Q238" s="141">
        <v>2.0799999999999998E-3</v>
      </c>
      <c r="R238" s="141">
        <f>Q238*H238</f>
        <v>9.7052799999999981E-2</v>
      </c>
      <c r="S238" s="141">
        <v>0</v>
      </c>
      <c r="T238" s="142">
        <f>S238*H238</f>
        <v>0</v>
      </c>
      <c r="AR238" s="143" t="s">
        <v>213</v>
      </c>
      <c r="AT238" s="143" t="s">
        <v>208</v>
      </c>
      <c r="AU238" s="143" t="s">
        <v>80</v>
      </c>
      <c r="AY238" s="18" t="s">
        <v>206</v>
      </c>
      <c r="BE238" s="144">
        <f>IF(N238="základní",J238,0)</f>
        <v>9565.2999999999993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80</v>
      </c>
      <c r="BK238" s="144">
        <f>ROUND(I238*H238,2)</f>
        <v>9565.2999999999993</v>
      </c>
      <c r="BL238" s="18" t="s">
        <v>213</v>
      </c>
      <c r="BM238" s="143" t="s">
        <v>825</v>
      </c>
    </row>
    <row r="239" spans="2:65" s="12" customFormat="1" x14ac:dyDescent="0.2">
      <c r="B239" s="151"/>
      <c r="D239" s="149" t="s">
        <v>219</v>
      </c>
      <c r="E239" s="152" t="s">
        <v>21</v>
      </c>
      <c r="F239" s="153" t="s">
        <v>1176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80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3" customFormat="1" x14ac:dyDescent="0.2">
      <c r="B240" s="157"/>
      <c r="D240" s="149" t="s">
        <v>219</v>
      </c>
      <c r="E240" s="158" t="s">
        <v>21</v>
      </c>
      <c r="F240" s="159" t="s">
        <v>1210</v>
      </c>
      <c r="H240" s="160">
        <v>46.66</v>
      </c>
      <c r="I240" s="161"/>
      <c r="L240" s="157"/>
      <c r="M240" s="162"/>
      <c r="T240" s="163"/>
      <c r="AT240" s="158" t="s">
        <v>219</v>
      </c>
      <c r="AU240" s="158" t="s">
        <v>80</v>
      </c>
      <c r="AV240" s="13" t="s">
        <v>82</v>
      </c>
      <c r="AW240" s="13" t="s">
        <v>34</v>
      </c>
      <c r="AX240" s="13" t="s">
        <v>73</v>
      </c>
      <c r="AY240" s="158" t="s">
        <v>206</v>
      </c>
    </row>
    <row r="241" spans="2:65" s="14" customFormat="1" x14ac:dyDescent="0.2">
      <c r="B241" s="164"/>
      <c r="D241" s="149" t="s">
        <v>219</v>
      </c>
      <c r="E241" s="165" t="s">
        <v>21</v>
      </c>
      <c r="F241" s="166" t="s">
        <v>236</v>
      </c>
      <c r="H241" s="167">
        <v>46.66</v>
      </c>
      <c r="I241" s="168"/>
      <c r="L241" s="164"/>
      <c r="M241" s="169"/>
      <c r="T241" s="170"/>
      <c r="AT241" s="165" t="s">
        <v>219</v>
      </c>
      <c r="AU241" s="165" t="s">
        <v>80</v>
      </c>
      <c r="AV241" s="14" t="s">
        <v>213</v>
      </c>
      <c r="AW241" s="14" t="s">
        <v>34</v>
      </c>
      <c r="AX241" s="14" t="s">
        <v>80</v>
      </c>
      <c r="AY241" s="165" t="s">
        <v>206</v>
      </c>
    </row>
    <row r="242" spans="2:65" s="1" customFormat="1" ht="16.5" customHeight="1" x14ac:dyDescent="0.2">
      <c r="B242" s="33"/>
      <c r="C242" s="132" t="s">
        <v>462</v>
      </c>
      <c r="D242" s="132" t="s">
        <v>208</v>
      </c>
      <c r="E242" s="133" t="s">
        <v>1211</v>
      </c>
      <c r="F242" s="134" t="s">
        <v>1212</v>
      </c>
      <c r="G242" s="135" t="s">
        <v>247</v>
      </c>
      <c r="H242" s="136">
        <v>46.66</v>
      </c>
      <c r="I242" s="137">
        <v>94.7</v>
      </c>
      <c r="J242" s="138">
        <f>ROUND(I242*H242,2)</f>
        <v>4418.7</v>
      </c>
      <c r="K242" s="134" t="s">
        <v>1100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213</v>
      </c>
      <c r="AT242" s="143" t="s">
        <v>208</v>
      </c>
      <c r="AU242" s="143" t="s">
        <v>80</v>
      </c>
      <c r="AY242" s="18" t="s">
        <v>206</v>
      </c>
      <c r="BE242" s="144">
        <f>IF(N242="základní",J242,0)</f>
        <v>4418.7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4418.7</v>
      </c>
      <c r="BL242" s="18" t="s">
        <v>213</v>
      </c>
      <c r="BM242" s="143" t="s">
        <v>837</v>
      </c>
    </row>
    <row r="243" spans="2:65" s="12" customFormat="1" x14ac:dyDescent="0.2">
      <c r="B243" s="151"/>
      <c r="D243" s="149" t="s">
        <v>219</v>
      </c>
      <c r="E243" s="152" t="s">
        <v>21</v>
      </c>
      <c r="F243" s="153" t="s">
        <v>1213</v>
      </c>
      <c r="H243" s="152" t="s">
        <v>21</v>
      </c>
      <c r="I243" s="154"/>
      <c r="L243" s="151"/>
      <c r="M243" s="155"/>
      <c r="T243" s="156"/>
      <c r="AT243" s="152" t="s">
        <v>219</v>
      </c>
      <c r="AU243" s="152" t="s">
        <v>80</v>
      </c>
      <c r="AV243" s="12" t="s">
        <v>80</v>
      </c>
      <c r="AW243" s="12" t="s">
        <v>34</v>
      </c>
      <c r="AX243" s="12" t="s">
        <v>73</v>
      </c>
      <c r="AY243" s="152" t="s">
        <v>206</v>
      </c>
    </row>
    <row r="244" spans="2:65" s="13" customFormat="1" x14ac:dyDescent="0.2">
      <c r="B244" s="157"/>
      <c r="D244" s="149" t="s">
        <v>219</v>
      </c>
      <c r="E244" s="158" t="s">
        <v>21</v>
      </c>
      <c r="F244" s="159" t="s">
        <v>1210</v>
      </c>
      <c r="H244" s="160">
        <v>46.66</v>
      </c>
      <c r="I244" s="161"/>
      <c r="L244" s="157"/>
      <c r="M244" s="162"/>
      <c r="T244" s="163"/>
      <c r="AT244" s="158" t="s">
        <v>219</v>
      </c>
      <c r="AU244" s="158" t="s">
        <v>80</v>
      </c>
      <c r="AV244" s="13" t="s">
        <v>82</v>
      </c>
      <c r="AW244" s="13" t="s">
        <v>34</v>
      </c>
      <c r="AX244" s="13" t="s">
        <v>73</v>
      </c>
      <c r="AY244" s="158" t="s">
        <v>206</v>
      </c>
    </row>
    <row r="245" spans="2:65" s="14" customFormat="1" x14ac:dyDescent="0.2">
      <c r="B245" s="164"/>
      <c r="D245" s="149" t="s">
        <v>219</v>
      </c>
      <c r="E245" s="165" t="s">
        <v>21</v>
      </c>
      <c r="F245" s="166" t="s">
        <v>236</v>
      </c>
      <c r="H245" s="167">
        <v>46.66</v>
      </c>
      <c r="I245" s="168"/>
      <c r="L245" s="164"/>
      <c r="M245" s="169"/>
      <c r="T245" s="170"/>
      <c r="AT245" s="165" t="s">
        <v>219</v>
      </c>
      <c r="AU245" s="165" t="s">
        <v>80</v>
      </c>
      <c r="AV245" s="14" t="s">
        <v>213</v>
      </c>
      <c r="AW245" s="14" t="s">
        <v>34</v>
      </c>
      <c r="AX245" s="14" t="s">
        <v>80</v>
      </c>
      <c r="AY245" s="165" t="s">
        <v>206</v>
      </c>
    </row>
    <row r="246" spans="2:65" s="1" customFormat="1" ht="16.5" customHeight="1" x14ac:dyDescent="0.2">
      <c r="B246" s="33"/>
      <c r="C246" s="132" t="s">
        <v>646</v>
      </c>
      <c r="D246" s="132" t="s">
        <v>208</v>
      </c>
      <c r="E246" s="133" t="s">
        <v>1214</v>
      </c>
      <c r="F246" s="134" t="s">
        <v>1215</v>
      </c>
      <c r="G246" s="135" t="s">
        <v>247</v>
      </c>
      <c r="H246" s="136">
        <v>46.66</v>
      </c>
      <c r="I246" s="137">
        <v>308.5</v>
      </c>
      <c r="J246" s="138">
        <f>ROUND(I246*H246,2)</f>
        <v>14394.61</v>
      </c>
      <c r="K246" s="134" t="s">
        <v>1100</v>
      </c>
      <c r="L246" s="33"/>
      <c r="M246" s="139" t="s">
        <v>21</v>
      </c>
      <c r="N246" s="140" t="s">
        <v>44</v>
      </c>
      <c r="P246" s="141">
        <f>O246*H246</f>
        <v>0</v>
      </c>
      <c r="Q246" s="141">
        <v>4.8500000000000001E-3</v>
      </c>
      <c r="R246" s="141">
        <f>Q246*H246</f>
        <v>0.226301</v>
      </c>
      <c r="S246" s="141">
        <v>0</v>
      </c>
      <c r="T246" s="142">
        <f>S246*H246</f>
        <v>0</v>
      </c>
      <c r="AR246" s="143" t="s">
        <v>213</v>
      </c>
      <c r="AT246" s="143" t="s">
        <v>208</v>
      </c>
      <c r="AU246" s="143" t="s">
        <v>80</v>
      </c>
      <c r="AY246" s="18" t="s">
        <v>206</v>
      </c>
      <c r="BE246" s="144">
        <f>IF(N246="základní",J246,0)</f>
        <v>14394.61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80</v>
      </c>
      <c r="BK246" s="144">
        <f>ROUND(I246*H246,2)</f>
        <v>14394.61</v>
      </c>
      <c r="BL246" s="18" t="s">
        <v>213</v>
      </c>
      <c r="BM246" s="143" t="s">
        <v>847</v>
      </c>
    </row>
    <row r="247" spans="2:65" s="12" customFormat="1" x14ac:dyDescent="0.2">
      <c r="B247" s="151"/>
      <c r="D247" s="149" t="s">
        <v>219</v>
      </c>
      <c r="E247" s="152" t="s">
        <v>21</v>
      </c>
      <c r="F247" s="153" t="s">
        <v>1216</v>
      </c>
      <c r="H247" s="152" t="s">
        <v>21</v>
      </c>
      <c r="I247" s="154"/>
      <c r="L247" s="151"/>
      <c r="M247" s="155"/>
      <c r="T247" s="156"/>
      <c r="AT247" s="152" t="s">
        <v>219</v>
      </c>
      <c r="AU247" s="152" t="s">
        <v>80</v>
      </c>
      <c r="AV247" s="12" t="s">
        <v>80</v>
      </c>
      <c r="AW247" s="12" t="s">
        <v>34</v>
      </c>
      <c r="AX247" s="12" t="s">
        <v>73</v>
      </c>
      <c r="AY247" s="152" t="s">
        <v>206</v>
      </c>
    </row>
    <row r="248" spans="2:65" s="13" customFormat="1" x14ac:dyDescent="0.2">
      <c r="B248" s="157"/>
      <c r="D248" s="149" t="s">
        <v>219</v>
      </c>
      <c r="E248" s="158" t="s">
        <v>21</v>
      </c>
      <c r="F248" s="159" t="s">
        <v>1210</v>
      </c>
      <c r="H248" s="160">
        <v>46.66</v>
      </c>
      <c r="I248" s="161"/>
      <c r="L248" s="157"/>
      <c r="M248" s="162"/>
      <c r="T248" s="163"/>
      <c r="AT248" s="158" t="s">
        <v>219</v>
      </c>
      <c r="AU248" s="158" t="s">
        <v>80</v>
      </c>
      <c r="AV248" s="13" t="s">
        <v>82</v>
      </c>
      <c r="AW248" s="13" t="s">
        <v>34</v>
      </c>
      <c r="AX248" s="13" t="s">
        <v>73</v>
      </c>
      <c r="AY248" s="158" t="s">
        <v>206</v>
      </c>
    </row>
    <row r="249" spans="2:65" s="14" customFormat="1" x14ac:dyDescent="0.2">
      <c r="B249" s="164"/>
      <c r="D249" s="149" t="s">
        <v>219</v>
      </c>
      <c r="E249" s="165" t="s">
        <v>21</v>
      </c>
      <c r="F249" s="166" t="s">
        <v>236</v>
      </c>
      <c r="H249" s="167">
        <v>46.66</v>
      </c>
      <c r="I249" s="168"/>
      <c r="L249" s="164"/>
      <c r="M249" s="169"/>
      <c r="T249" s="170"/>
      <c r="AT249" s="165" t="s">
        <v>219</v>
      </c>
      <c r="AU249" s="165" t="s">
        <v>80</v>
      </c>
      <c r="AV249" s="14" t="s">
        <v>213</v>
      </c>
      <c r="AW249" s="14" t="s">
        <v>34</v>
      </c>
      <c r="AX249" s="14" t="s">
        <v>80</v>
      </c>
      <c r="AY249" s="165" t="s">
        <v>206</v>
      </c>
    </row>
    <row r="250" spans="2:65" s="1" customFormat="1" ht="16.5" customHeight="1" x14ac:dyDescent="0.2">
      <c r="B250" s="33"/>
      <c r="C250" s="132" t="s">
        <v>643</v>
      </c>
      <c r="D250" s="132" t="s">
        <v>208</v>
      </c>
      <c r="E250" s="133" t="s">
        <v>1217</v>
      </c>
      <c r="F250" s="134" t="s">
        <v>1218</v>
      </c>
      <c r="G250" s="135" t="s">
        <v>247</v>
      </c>
      <c r="H250" s="136">
        <v>46.66</v>
      </c>
      <c r="I250" s="137">
        <v>65</v>
      </c>
      <c r="J250" s="138">
        <f>ROUND(I250*H250,2)</f>
        <v>3032.9</v>
      </c>
      <c r="K250" s="134" t="s">
        <v>1100</v>
      </c>
      <c r="L250" s="33"/>
      <c r="M250" s="139" t="s">
        <v>21</v>
      </c>
      <c r="N250" s="140" t="s">
        <v>44</v>
      </c>
      <c r="P250" s="141">
        <f>O250*H250</f>
        <v>0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213</v>
      </c>
      <c r="AT250" s="143" t="s">
        <v>208</v>
      </c>
      <c r="AU250" s="143" t="s">
        <v>80</v>
      </c>
      <c r="AY250" s="18" t="s">
        <v>206</v>
      </c>
      <c r="BE250" s="144">
        <f>IF(N250="základní",J250,0)</f>
        <v>3032.9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80</v>
      </c>
      <c r="BK250" s="144">
        <f>ROUND(I250*H250,2)</f>
        <v>3032.9</v>
      </c>
      <c r="BL250" s="18" t="s">
        <v>213</v>
      </c>
      <c r="BM250" s="143" t="s">
        <v>866</v>
      </c>
    </row>
    <row r="251" spans="2:65" s="12" customFormat="1" x14ac:dyDescent="0.2">
      <c r="B251" s="151"/>
      <c r="D251" s="149" t="s">
        <v>219</v>
      </c>
      <c r="E251" s="152" t="s">
        <v>21</v>
      </c>
      <c r="F251" s="153" t="s">
        <v>1213</v>
      </c>
      <c r="H251" s="152" t="s">
        <v>21</v>
      </c>
      <c r="I251" s="154"/>
      <c r="L251" s="151"/>
      <c r="M251" s="155"/>
      <c r="T251" s="156"/>
      <c r="AT251" s="152" t="s">
        <v>219</v>
      </c>
      <c r="AU251" s="152" t="s">
        <v>80</v>
      </c>
      <c r="AV251" s="12" t="s">
        <v>80</v>
      </c>
      <c r="AW251" s="12" t="s">
        <v>34</v>
      </c>
      <c r="AX251" s="12" t="s">
        <v>73</v>
      </c>
      <c r="AY251" s="152" t="s">
        <v>206</v>
      </c>
    </row>
    <row r="252" spans="2:65" s="13" customFormat="1" x14ac:dyDescent="0.2">
      <c r="B252" s="157"/>
      <c r="D252" s="149" t="s">
        <v>219</v>
      </c>
      <c r="E252" s="158" t="s">
        <v>21</v>
      </c>
      <c r="F252" s="159" t="s">
        <v>1210</v>
      </c>
      <c r="H252" s="160">
        <v>46.66</v>
      </c>
      <c r="I252" s="161"/>
      <c r="L252" s="157"/>
      <c r="M252" s="162"/>
      <c r="T252" s="163"/>
      <c r="AT252" s="158" t="s">
        <v>219</v>
      </c>
      <c r="AU252" s="158" t="s">
        <v>80</v>
      </c>
      <c r="AV252" s="13" t="s">
        <v>82</v>
      </c>
      <c r="AW252" s="13" t="s">
        <v>34</v>
      </c>
      <c r="AX252" s="13" t="s">
        <v>73</v>
      </c>
      <c r="AY252" s="158" t="s">
        <v>206</v>
      </c>
    </row>
    <row r="253" spans="2:65" s="14" customFormat="1" x14ac:dyDescent="0.2">
      <c r="B253" s="164"/>
      <c r="D253" s="149" t="s">
        <v>219</v>
      </c>
      <c r="E253" s="165" t="s">
        <v>21</v>
      </c>
      <c r="F253" s="166" t="s">
        <v>236</v>
      </c>
      <c r="H253" s="167">
        <v>46.66</v>
      </c>
      <c r="I253" s="168"/>
      <c r="L253" s="164"/>
      <c r="M253" s="169"/>
      <c r="T253" s="170"/>
      <c r="AT253" s="165" t="s">
        <v>219</v>
      </c>
      <c r="AU253" s="165" t="s">
        <v>80</v>
      </c>
      <c r="AV253" s="14" t="s">
        <v>213</v>
      </c>
      <c r="AW253" s="14" t="s">
        <v>34</v>
      </c>
      <c r="AX253" s="14" t="s">
        <v>80</v>
      </c>
      <c r="AY253" s="165" t="s">
        <v>206</v>
      </c>
    </row>
    <row r="254" spans="2:65" s="11" customFormat="1" ht="25.9" customHeight="1" x14ac:dyDescent="0.2">
      <c r="B254" s="120"/>
      <c r="D254" s="121" t="s">
        <v>72</v>
      </c>
      <c r="E254" s="122" t="s">
        <v>350</v>
      </c>
      <c r="F254" s="122" t="s">
        <v>1219</v>
      </c>
      <c r="I254" s="123"/>
      <c r="J254" s="124">
        <f>BK254</f>
        <v>386476.39</v>
      </c>
      <c r="L254" s="120"/>
      <c r="M254" s="125"/>
      <c r="P254" s="126">
        <f>SUM(P255:P282)</f>
        <v>0</v>
      </c>
      <c r="R254" s="126">
        <f>SUM(R255:R282)</f>
        <v>0</v>
      </c>
      <c r="T254" s="127">
        <f>SUM(T255:T282)</f>
        <v>0</v>
      </c>
      <c r="AR254" s="121" t="s">
        <v>80</v>
      </c>
      <c r="AT254" s="128" t="s">
        <v>72</v>
      </c>
      <c r="AU254" s="128" t="s">
        <v>73</v>
      </c>
      <c r="AY254" s="121" t="s">
        <v>206</v>
      </c>
      <c r="BK254" s="129">
        <f>SUM(BK255:BK282)</f>
        <v>386476.39</v>
      </c>
    </row>
    <row r="255" spans="2:65" s="1" customFormat="1" ht="24.2" customHeight="1" x14ac:dyDescent="0.2">
      <c r="B255" s="33"/>
      <c r="C255" s="132" t="s">
        <v>656</v>
      </c>
      <c r="D255" s="132" t="s">
        <v>208</v>
      </c>
      <c r="E255" s="133" t="s">
        <v>1220</v>
      </c>
      <c r="F255" s="134" t="s">
        <v>1221</v>
      </c>
      <c r="G255" s="135" t="s">
        <v>211</v>
      </c>
      <c r="H255" s="136">
        <v>732.87199999999996</v>
      </c>
      <c r="I255" s="137">
        <v>71.7</v>
      </c>
      <c r="J255" s="138">
        <f>ROUND(I255*H255,2)</f>
        <v>52546.92</v>
      </c>
      <c r="K255" s="134" t="s">
        <v>1100</v>
      </c>
      <c r="L255" s="33"/>
      <c r="M255" s="139" t="s">
        <v>21</v>
      </c>
      <c r="N255" s="140" t="s">
        <v>44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213</v>
      </c>
      <c r="AT255" s="143" t="s">
        <v>208</v>
      </c>
      <c r="AU255" s="143" t="s">
        <v>80</v>
      </c>
      <c r="AY255" s="18" t="s">
        <v>206</v>
      </c>
      <c r="BE255" s="144">
        <f>IF(N255="základní",J255,0)</f>
        <v>52546.92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80</v>
      </c>
      <c r="BK255" s="144">
        <f>ROUND(I255*H255,2)</f>
        <v>52546.92</v>
      </c>
      <c r="BL255" s="18" t="s">
        <v>213</v>
      </c>
      <c r="BM255" s="143" t="s">
        <v>880</v>
      </c>
    </row>
    <row r="256" spans="2:65" s="12" customFormat="1" x14ac:dyDescent="0.2">
      <c r="B256" s="151"/>
      <c r="D256" s="149" t="s">
        <v>219</v>
      </c>
      <c r="E256" s="152" t="s">
        <v>21</v>
      </c>
      <c r="F256" s="153" t="s">
        <v>1162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80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 x14ac:dyDescent="0.2">
      <c r="B257" s="157"/>
      <c r="D257" s="149" t="s">
        <v>219</v>
      </c>
      <c r="E257" s="158" t="s">
        <v>21</v>
      </c>
      <c r="F257" s="159" t="s">
        <v>1222</v>
      </c>
      <c r="H257" s="160">
        <v>732.87199999999996</v>
      </c>
      <c r="I257" s="161"/>
      <c r="L257" s="157"/>
      <c r="M257" s="162"/>
      <c r="T257" s="163"/>
      <c r="AT257" s="158" t="s">
        <v>219</v>
      </c>
      <c r="AU257" s="158" t="s">
        <v>80</v>
      </c>
      <c r="AV257" s="13" t="s">
        <v>82</v>
      </c>
      <c r="AW257" s="13" t="s">
        <v>34</v>
      </c>
      <c r="AX257" s="13" t="s">
        <v>73</v>
      </c>
      <c r="AY257" s="158" t="s">
        <v>206</v>
      </c>
    </row>
    <row r="258" spans="2:65" s="14" customFormat="1" x14ac:dyDescent="0.2">
      <c r="B258" s="164"/>
      <c r="D258" s="149" t="s">
        <v>219</v>
      </c>
      <c r="E258" s="165" t="s">
        <v>21</v>
      </c>
      <c r="F258" s="166" t="s">
        <v>236</v>
      </c>
      <c r="H258" s="167">
        <v>732.87199999999996</v>
      </c>
      <c r="I258" s="168"/>
      <c r="L258" s="164"/>
      <c r="M258" s="169"/>
      <c r="T258" s="170"/>
      <c r="AT258" s="165" t="s">
        <v>219</v>
      </c>
      <c r="AU258" s="165" t="s">
        <v>80</v>
      </c>
      <c r="AV258" s="14" t="s">
        <v>213</v>
      </c>
      <c r="AW258" s="14" t="s">
        <v>34</v>
      </c>
      <c r="AX258" s="14" t="s">
        <v>80</v>
      </c>
      <c r="AY258" s="165" t="s">
        <v>206</v>
      </c>
    </row>
    <row r="259" spans="2:65" s="1" customFormat="1" ht="24.2" customHeight="1" x14ac:dyDescent="0.2">
      <c r="B259" s="33"/>
      <c r="C259" s="132" t="s">
        <v>663</v>
      </c>
      <c r="D259" s="132" t="s">
        <v>208</v>
      </c>
      <c r="E259" s="133" t="s">
        <v>1223</v>
      </c>
      <c r="F259" s="134" t="s">
        <v>1224</v>
      </c>
      <c r="G259" s="135" t="s">
        <v>211</v>
      </c>
      <c r="H259" s="136">
        <v>299.83199999999999</v>
      </c>
      <c r="I259" s="137">
        <v>103.4</v>
      </c>
      <c r="J259" s="138">
        <f>ROUND(I259*H259,2)</f>
        <v>31002.63</v>
      </c>
      <c r="K259" s="134" t="s">
        <v>1100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213</v>
      </c>
      <c r="AT259" s="143" t="s">
        <v>208</v>
      </c>
      <c r="AU259" s="143" t="s">
        <v>80</v>
      </c>
      <c r="AY259" s="18" t="s">
        <v>206</v>
      </c>
      <c r="BE259" s="144">
        <f>IF(N259="základní",J259,0)</f>
        <v>31002.63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31002.63</v>
      </c>
      <c r="BL259" s="18" t="s">
        <v>213</v>
      </c>
      <c r="BM259" s="143" t="s">
        <v>522</v>
      </c>
    </row>
    <row r="260" spans="2:65" s="12" customFormat="1" x14ac:dyDescent="0.2">
      <c r="B260" s="151"/>
      <c r="D260" s="149" t="s">
        <v>219</v>
      </c>
      <c r="E260" s="152" t="s">
        <v>21</v>
      </c>
      <c r="F260" s="153" t="s">
        <v>1225</v>
      </c>
      <c r="H260" s="152" t="s">
        <v>21</v>
      </c>
      <c r="I260" s="154"/>
      <c r="L260" s="151"/>
      <c r="M260" s="155"/>
      <c r="T260" s="156"/>
      <c r="AT260" s="152" t="s">
        <v>219</v>
      </c>
      <c r="AU260" s="152" t="s">
        <v>80</v>
      </c>
      <c r="AV260" s="12" t="s">
        <v>80</v>
      </c>
      <c r="AW260" s="12" t="s">
        <v>34</v>
      </c>
      <c r="AX260" s="12" t="s">
        <v>73</v>
      </c>
      <c r="AY260" s="152" t="s">
        <v>206</v>
      </c>
    </row>
    <row r="261" spans="2:65" s="13" customFormat="1" x14ac:dyDescent="0.2">
      <c r="B261" s="157"/>
      <c r="D261" s="149" t="s">
        <v>219</v>
      </c>
      <c r="E261" s="158" t="s">
        <v>21</v>
      </c>
      <c r="F261" s="159" t="s">
        <v>1226</v>
      </c>
      <c r="H261" s="160">
        <v>299.83199999999999</v>
      </c>
      <c r="I261" s="161"/>
      <c r="L261" s="157"/>
      <c r="M261" s="162"/>
      <c r="T261" s="163"/>
      <c r="AT261" s="158" t="s">
        <v>219</v>
      </c>
      <c r="AU261" s="158" t="s">
        <v>80</v>
      </c>
      <c r="AV261" s="13" t="s">
        <v>82</v>
      </c>
      <c r="AW261" s="13" t="s">
        <v>34</v>
      </c>
      <c r="AX261" s="13" t="s">
        <v>73</v>
      </c>
      <c r="AY261" s="158" t="s">
        <v>206</v>
      </c>
    </row>
    <row r="262" spans="2:65" s="14" customFormat="1" x14ac:dyDescent="0.2">
      <c r="B262" s="164"/>
      <c r="D262" s="149" t="s">
        <v>219</v>
      </c>
      <c r="E262" s="165" t="s">
        <v>21</v>
      </c>
      <c r="F262" s="166" t="s">
        <v>236</v>
      </c>
      <c r="H262" s="167">
        <v>299.83199999999999</v>
      </c>
      <c r="I262" s="168"/>
      <c r="L262" s="164"/>
      <c r="M262" s="169"/>
      <c r="T262" s="170"/>
      <c r="AT262" s="165" t="s">
        <v>219</v>
      </c>
      <c r="AU262" s="165" t="s">
        <v>80</v>
      </c>
      <c r="AV262" s="14" t="s">
        <v>213</v>
      </c>
      <c r="AW262" s="14" t="s">
        <v>34</v>
      </c>
      <c r="AX262" s="14" t="s">
        <v>80</v>
      </c>
      <c r="AY262" s="165" t="s">
        <v>206</v>
      </c>
    </row>
    <row r="263" spans="2:65" s="1" customFormat="1" ht="24.2" customHeight="1" x14ac:dyDescent="0.2">
      <c r="B263" s="33"/>
      <c r="C263" s="132" t="s">
        <v>676</v>
      </c>
      <c r="D263" s="132" t="s">
        <v>208</v>
      </c>
      <c r="E263" s="133" t="s">
        <v>1227</v>
      </c>
      <c r="F263" s="134" t="s">
        <v>1228</v>
      </c>
      <c r="G263" s="135" t="s">
        <v>211</v>
      </c>
      <c r="H263" s="136">
        <v>268.73399999999998</v>
      </c>
      <c r="I263" s="137">
        <v>133</v>
      </c>
      <c r="J263" s="138">
        <f>ROUND(I263*H263,2)</f>
        <v>35741.620000000003</v>
      </c>
      <c r="K263" s="134" t="s">
        <v>1100</v>
      </c>
      <c r="L263" s="33"/>
      <c r="M263" s="139" t="s">
        <v>21</v>
      </c>
      <c r="N263" s="140" t="s">
        <v>44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213</v>
      </c>
      <c r="AT263" s="143" t="s">
        <v>208</v>
      </c>
      <c r="AU263" s="143" t="s">
        <v>80</v>
      </c>
      <c r="AY263" s="18" t="s">
        <v>206</v>
      </c>
      <c r="BE263" s="144">
        <f>IF(N263="základní",J263,0)</f>
        <v>35741.620000000003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80</v>
      </c>
      <c r="BK263" s="144">
        <f>ROUND(I263*H263,2)</f>
        <v>35741.620000000003</v>
      </c>
      <c r="BL263" s="18" t="s">
        <v>213</v>
      </c>
      <c r="BM263" s="143" t="s">
        <v>549</v>
      </c>
    </row>
    <row r="264" spans="2:65" s="12" customFormat="1" x14ac:dyDescent="0.2">
      <c r="B264" s="151"/>
      <c r="D264" s="149" t="s">
        <v>219</v>
      </c>
      <c r="E264" s="152" t="s">
        <v>21</v>
      </c>
      <c r="F264" s="153" t="s">
        <v>1225</v>
      </c>
      <c r="H264" s="152" t="s">
        <v>21</v>
      </c>
      <c r="I264" s="154"/>
      <c r="L264" s="151"/>
      <c r="M264" s="155"/>
      <c r="T264" s="156"/>
      <c r="AT264" s="152" t="s">
        <v>219</v>
      </c>
      <c r="AU264" s="152" t="s">
        <v>80</v>
      </c>
      <c r="AV264" s="12" t="s">
        <v>80</v>
      </c>
      <c r="AW264" s="12" t="s">
        <v>34</v>
      </c>
      <c r="AX264" s="12" t="s">
        <v>73</v>
      </c>
      <c r="AY264" s="152" t="s">
        <v>206</v>
      </c>
    </row>
    <row r="265" spans="2:65" s="13" customFormat="1" x14ac:dyDescent="0.2">
      <c r="B265" s="157"/>
      <c r="D265" s="149" t="s">
        <v>219</v>
      </c>
      <c r="E265" s="158" t="s">
        <v>21</v>
      </c>
      <c r="F265" s="159" t="s">
        <v>1229</v>
      </c>
      <c r="H265" s="160">
        <v>2.4740000000000002</v>
      </c>
      <c r="I265" s="161"/>
      <c r="L265" s="157"/>
      <c r="M265" s="162"/>
      <c r="T265" s="163"/>
      <c r="AT265" s="158" t="s">
        <v>219</v>
      </c>
      <c r="AU265" s="158" t="s">
        <v>80</v>
      </c>
      <c r="AV265" s="13" t="s">
        <v>82</v>
      </c>
      <c r="AW265" s="13" t="s">
        <v>34</v>
      </c>
      <c r="AX265" s="13" t="s">
        <v>73</v>
      </c>
      <c r="AY265" s="158" t="s">
        <v>206</v>
      </c>
    </row>
    <row r="266" spans="2:65" s="12" customFormat="1" x14ac:dyDescent="0.2">
      <c r="B266" s="151"/>
      <c r="D266" s="149" t="s">
        <v>219</v>
      </c>
      <c r="E266" s="152" t="s">
        <v>21</v>
      </c>
      <c r="F266" s="153" t="s">
        <v>1230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80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 x14ac:dyDescent="0.2">
      <c r="B267" s="157"/>
      <c r="D267" s="149" t="s">
        <v>219</v>
      </c>
      <c r="E267" s="158" t="s">
        <v>21</v>
      </c>
      <c r="F267" s="159" t="s">
        <v>1231</v>
      </c>
      <c r="H267" s="160">
        <v>266.26</v>
      </c>
      <c r="I267" s="161"/>
      <c r="L267" s="157"/>
      <c r="M267" s="162"/>
      <c r="T267" s="163"/>
      <c r="AT267" s="158" t="s">
        <v>219</v>
      </c>
      <c r="AU267" s="158" t="s">
        <v>80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4" customFormat="1" x14ac:dyDescent="0.2">
      <c r="B268" s="164"/>
      <c r="D268" s="149" t="s">
        <v>219</v>
      </c>
      <c r="E268" s="165" t="s">
        <v>21</v>
      </c>
      <c r="F268" s="166" t="s">
        <v>236</v>
      </c>
      <c r="H268" s="167">
        <v>268.73399999999998</v>
      </c>
      <c r="I268" s="168"/>
      <c r="L268" s="164"/>
      <c r="M268" s="169"/>
      <c r="T268" s="170"/>
      <c r="AT268" s="165" t="s">
        <v>219</v>
      </c>
      <c r="AU268" s="165" t="s">
        <v>80</v>
      </c>
      <c r="AV268" s="14" t="s">
        <v>213</v>
      </c>
      <c r="AW268" s="14" t="s">
        <v>34</v>
      </c>
      <c r="AX268" s="14" t="s">
        <v>80</v>
      </c>
      <c r="AY268" s="165" t="s">
        <v>206</v>
      </c>
    </row>
    <row r="269" spans="2:65" s="1" customFormat="1" ht="24.2" customHeight="1" x14ac:dyDescent="0.2">
      <c r="B269" s="33"/>
      <c r="C269" s="132" t="s">
        <v>681</v>
      </c>
      <c r="D269" s="132" t="s">
        <v>208</v>
      </c>
      <c r="E269" s="133" t="s">
        <v>1232</v>
      </c>
      <c r="F269" s="134" t="s">
        <v>1233</v>
      </c>
      <c r="G269" s="135" t="s">
        <v>211</v>
      </c>
      <c r="H269" s="136">
        <v>1301.4380000000001</v>
      </c>
      <c r="I269" s="137">
        <v>44.3</v>
      </c>
      <c r="J269" s="138">
        <f>ROUND(I269*H269,2)</f>
        <v>57653.7</v>
      </c>
      <c r="K269" s="134" t="s">
        <v>1100</v>
      </c>
      <c r="L269" s="33"/>
      <c r="M269" s="139" t="s">
        <v>21</v>
      </c>
      <c r="N269" s="140" t="s">
        <v>44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213</v>
      </c>
      <c r="AT269" s="143" t="s">
        <v>208</v>
      </c>
      <c r="AU269" s="143" t="s">
        <v>80</v>
      </c>
      <c r="AY269" s="18" t="s">
        <v>206</v>
      </c>
      <c r="BE269" s="144">
        <f>IF(N269="základní",J269,0)</f>
        <v>57653.7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80</v>
      </c>
      <c r="BK269" s="144">
        <f>ROUND(I269*H269,2)</f>
        <v>57653.7</v>
      </c>
      <c r="BL269" s="18" t="s">
        <v>213</v>
      </c>
      <c r="BM269" s="143" t="s">
        <v>542</v>
      </c>
    </row>
    <row r="270" spans="2:65" s="12" customFormat="1" x14ac:dyDescent="0.2">
      <c r="B270" s="151"/>
      <c r="D270" s="149" t="s">
        <v>219</v>
      </c>
      <c r="E270" s="152" t="s">
        <v>21</v>
      </c>
      <c r="F270" s="153" t="s">
        <v>1234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80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 x14ac:dyDescent="0.2">
      <c r="B271" s="157"/>
      <c r="D271" s="149" t="s">
        <v>219</v>
      </c>
      <c r="E271" s="158" t="s">
        <v>21</v>
      </c>
      <c r="F271" s="159" t="s">
        <v>1235</v>
      </c>
      <c r="H271" s="160">
        <v>1035.1780000000001</v>
      </c>
      <c r="I271" s="161"/>
      <c r="L271" s="157"/>
      <c r="M271" s="162"/>
      <c r="T271" s="163"/>
      <c r="AT271" s="158" t="s">
        <v>219</v>
      </c>
      <c r="AU271" s="158" t="s">
        <v>80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2" customFormat="1" x14ac:dyDescent="0.2">
      <c r="B272" s="151"/>
      <c r="D272" s="149" t="s">
        <v>219</v>
      </c>
      <c r="E272" s="152" t="s">
        <v>21</v>
      </c>
      <c r="F272" s="153" t="s">
        <v>1230</v>
      </c>
      <c r="H272" s="152" t="s">
        <v>21</v>
      </c>
      <c r="I272" s="154"/>
      <c r="L272" s="151"/>
      <c r="M272" s="155"/>
      <c r="T272" s="156"/>
      <c r="AT272" s="152" t="s">
        <v>219</v>
      </c>
      <c r="AU272" s="152" t="s">
        <v>80</v>
      </c>
      <c r="AV272" s="12" t="s">
        <v>80</v>
      </c>
      <c r="AW272" s="12" t="s">
        <v>34</v>
      </c>
      <c r="AX272" s="12" t="s">
        <v>73</v>
      </c>
      <c r="AY272" s="152" t="s">
        <v>206</v>
      </c>
    </row>
    <row r="273" spans="2:65" s="13" customFormat="1" x14ac:dyDescent="0.2">
      <c r="B273" s="157"/>
      <c r="D273" s="149" t="s">
        <v>219</v>
      </c>
      <c r="E273" s="158" t="s">
        <v>21</v>
      </c>
      <c r="F273" s="159" t="s">
        <v>1231</v>
      </c>
      <c r="H273" s="160">
        <v>266.26</v>
      </c>
      <c r="I273" s="161"/>
      <c r="L273" s="157"/>
      <c r="M273" s="162"/>
      <c r="T273" s="163"/>
      <c r="AT273" s="158" t="s">
        <v>219</v>
      </c>
      <c r="AU273" s="158" t="s">
        <v>80</v>
      </c>
      <c r="AV273" s="13" t="s">
        <v>82</v>
      </c>
      <c r="AW273" s="13" t="s">
        <v>34</v>
      </c>
      <c r="AX273" s="13" t="s">
        <v>73</v>
      </c>
      <c r="AY273" s="158" t="s">
        <v>206</v>
      </c>
    </row>
    <row r="274" spans="2:65" s="14" customFormat="1" x14ac:dyDescent="0.2">
      <c r="B274" s="164"/>
      <c r="D274" s="149" t="s">
        <v>219</v>
      </c>
      <c r="E274" s="165" t="s">
        <v>21</v>
      </c>
      <c r="F274" s="166" t="s">
        <v>236</v>
      </c>
      <c r="H274" s="167">
        <v>1301.4380000000001</v>
      </c>
      <c r="I274" s="168"/>
      <c r="L274" s="164"/>
      <c r="M274" s="169"/>
      <c r="T274" s="170"/>
      <c r="AT274" s="165" t="s">
        <v>219</v>
      </c>
      <c r="AU274" s="165" t="s">
        <v>80</v>
      </c>
      <c r="AV274" s="14" t="s">
        <v>213</v>
      </c>
      <c r="AW274" s="14" t="s">
        <v>34</v>
      </c>
      <c r="AX274" s="14" t="s">
        <v>80</v>
      </c>
      <c r="AY274" s="165" t="s">
        <v>206</v>
      </c>
    </row>
    <row r="275" spans="2:65" s="1" customFormat="1" ht="24.2" customHeight="1" x14ac:dyDescent="0.2">
      <c r="B275" s="33"/>
      <c r="C275" s="132" t="s">
        <v>687</v>
      </c>
      <c r="D275" s="132" t="s">
        <v>208</v>
      </c>
      <c r="E275" s="133" t="s">
        <v>1236</v>
      </c>
      <c r="F275" s="134" t="s">
        <v>1237</v>
      </c>
      <c r="G275" s="135" t="s">
        <v>211</v>
      </c>
      <c r="H275" s="136">
        <v>1301.4380000000001</v>
      </c>
      <c r="I275" s="137">
        <v>99</v>
      </c>
      <c r="J275" s="138">
        <f>ROUND(I275*H275,2)</f>
        <v>128842.36</v>
      </c>
      <c r="K275" s="134" t="s">
        <v>1100</v>
      </c>
      <c r="L275" s="33"/>
      <c r="M275" s="139" t="s">
        <v>21</v>
      </c>
      <c r="N275" s="140" t="s">
        <v>44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213</v>
      </c>
      <c r="AT275" s="143" t="s">
        <v>208</v>
      </c>
      <c r="AU275" s="143" t="s">
        <v>80</v>
      </c>
      <c r="AY275" s="18" t="s">
        <v>206</v>
      </c>
      <c r="BE275" s="144">
        <f>IF(N275="základní",J275,0)</f>
        <v>128842.36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80</v>
      </c>
      <c r="BK275" s="144">
        <f>ROUND(I275*H275,2)</f>
        <v>128842.36</v>
      </c>
      <c r="BL275" s="18" t="s">
        <v>213</v>
      </c>
      <c r="BM275" s="143" t="s">
        <v>993</v>
      </c>
    </row>
    <row r="276" spans="2:65" s="12" customFormat="1" x14ac:dyDescent="0.2">
      <c r="B276" s="151"/>
      <c r="D276" s="149" t="s">
        <v>219</v>
      </c>
      <c r="E276" s="152" t="s">
        <v>21</v>
      </c>
      <c r="F276" s="153" t="s">
        <v>1162</v>
      </c>
      <c r="H276" s="152" t="s">
        <v>21</v>
      </c>
      <c r="I276" s="154"/>
      <c r="L276" s="151"/>
      <c r="M276" s="155"/>
      <c r="T276" s="156"/>
      <c r="AT276" s="152" t="s">
        <v>219</v>
      </c>
      <c r="AU276" s="152" t="s">
        <v>80</v>
      </c>
      <c r="AV276" s="12" t="s">
        <v>80</v>
      </c>
      <c r="AW276" s="12" t="s">
        <v>34</v>
      </c>
      <c r="AX276" s="12" t="s">
        <v>73</v>
      </c>
      <c r="AY276" s="152" t="s">
        <v>206</v>
      </c>
    </row>
    <row r="277" spans="2:65" s="13" customFormat="1" x14ac:dyDescent="0.2">
      <c r="B277" s="157"/>
      <c r="D277" s="149" t="s">
        <v>219</v>
      </c>
      <c r="E277" s="158" t="s">
        <v>21</v>
      </c>
      <c r="F277" s="159" t="s">
        <v>1238</v>
      </c>
      <c r="H277" s="160">
        <v>1301.4380000000001</v>
      </c>
      <c r="I277" s="161"/>
      <c r="L277" s="157"/>
      <c r="M277" s="162"/>
      <c r="T277" s="163"/>
      <c r="AT277" s="158" t="s">
        <v>219</v>
      </c>
      <c r="AU277" s="158" t="s">
        <v>80</v>
      </c>
      <c r="AV277" s="13" t="s">
        <v>82</v>
      </c>
      <c r="AW277" s="13" t="s">
        <v>34</v>
      </c>
      <c r="AX277" s="13" t="s">
        <v>73</v>
      </c>
      <c r="AY277" s="158" t="s">
        <v>206</v>
      </c>
    </row>
    <row r="278" spans="2:65" s="14" customFormat="1" x14ac:dyDescent="0.2">
      <c r="B278" s="164"/>
      <c r="D278" s="149" t="s">
        <v>219</v>
      </c>
      <c r="E278" s="165" t="s">
        <v>21</v>
      </c>
      <c r="F278" s="166" t="s">
        <v>236</v>
      </c>
      <c r="H278" s="167">
        <v>1301.4380000000001</v>
      </c>
      <c r="I278" s="168"/>
      <c r="L278" s="164"/>
      <c r="M278" s="169"/>
      <c r="T278" s="170"/>
      <c r="AT278" s="165" t="s">
        <v>219</v>
      </c>
      <c r="AU278" s="165" t="s">
        <v>80</v>
      </c>
      <c r="AV278" s="14" t="s">
        <v>213</v>
      </c>
      <c r="AW278" s="14" t="s">
        <v>34</v>
      </c>
      <c r="AX278" s="14" t="s">
        <v>80</v>
      </c>
      <c r="AY278" s="165" t="s">
        <v>206</v>
      </c>
    </row>
    <row r="279" spans="2:65" s="1" customFormat="1" ht="24.2" customHeight="1" x14ac:dyDescent="0.2">
      <c r="B279" s="33"/>
      <c r="C279" s="132" t="s">
        <v>693</v>
      </c>
      <c r="D279" s="132" t="s">
        <v>208</v>
      </c>
      <c r="E279" s="133" t="s">
        <v>1239</v>
      </c>
      <c r="F279" s="134" t="s">
        <v>1240</v>
      </c>
      <c r="G279" s="135" t="s">
        <v>211</v>
      </c>
      <c r="H279" s="136">
        <v>6507.19</v>
      </c>
      <c r="I279" s="137">
        <v>12.4</v>
      </c>
      <c r="J279" s="138">
        <f>ROUND(I279*H279,2)</f>
        <v>80689.16</v>
      </c>
      <c r="K279" s="134" t="s">
        <v>1100</v>
      </c>
      <c r="L279" s="33"/>
      <c r="M279" s="139" t="s">
        <v>21</v>
      </c>
      <c r="N279" s="140" t="s">
        <v>44</v>
      </c>
      <c r="P279" s="141">
        <f>O279*H279</f>
        <v>0</v>
      </c>
      <c r="Q279" s="141">
        <v>0</v>
      </c>
      <c r="R279" s="141">
        <f>Q279*H279</f>
        <v>0</v>
      </c>
      <c r="S279" s="141">
        <v>0</v>
      </c>
      <c r="T279" s="142">
        <f>S279*H279</f>
        <v>0</v>
      </c>
      <c r="AR279" s="143" t="s">
        <v>213</v>
      </c>
      <c r="AT279" s="143" t="s">
        <v>208</v>
      </c>
      <c r="AU279" s="143" t="s">
        <v>80</v>
      </c>
      <c r="AY279" s="18" t="s">
        <v>206</v>
      </c>
      <c r="BE279" s="144">
        <f>IF(N279="základní",J279,0)</f>
        <v>80689.16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8" t="s">
        <v>80</v>
      </c>
      <c r="BK279" s="144">
        <f>ROUND(I279*H279,2)</f>
        <v>80689.16</v>
      </c>
      <c r="BL279" s="18" t="s">
        <v>213</v>
      </c>
      <c r="BM279" s="143" t="s">
        <v>996</v>
      </c>
    </row>
    <row r="280" spans="2:65" s="12" customFormat="1" x14ac:dyDescent="0.2">
      <c r="B280" s="151"/>
      <c r="D280" s="149" t="s">
        <v>219</v>
      </c>
      <c r="E280" s="152" t="s">
        <v>21</v>
      </c>
      <c r="F280" s="153" t="s">
        <v>1241</v>
      </c>
      <c r="H280" s="152" t="s">
        <v>21</v>
      </c>
      <c r="I280" s="154"/>
      <c r="L280" s="151"/>
      <c r="M280" s="155"/>
      <c r="T280" s="156"/>
      <c r="AT280" s="152" t="s">
        <v>219</v>
      </c>
      <c r="AU280" s="152" t="s">
        <v>80</v>
      </c>
      <c r="AV280" s="12" t="s">
        <v>80</v>
      </c>
      <c r="AW280" s="12" t="s">
        <v>34</v>
      </c>
      <c r="AX280" s="12" t="s">
        <v>73</v>
      </c>
      <c r="AY280" s="152" t="s">
        <v>206</v>
      </c>
    </row>
    <row r="281" spans="2:65" s="13" customFormat="1" x14ac:dyDescent="0.2">
      <c r="B281" s="157"/>
      <c r="D281" s="149" t="s">
        <v>219</v>
      </c>
      <c r="E281" s="158" t="s">
        <v>21</v>
      </c>
      <c r="F281" s="159" t="s">
        <v>1242</v>
      </c>
      <c r="H281" s="160">
        <v>6507.19</v>
      </c>
      <c r="I281" s="161"/>
      <c r="L281" s="157"/>
      <c r="M281" s="162"/>
      <c r="T281" s="163"/>
      <c r="AT281" s="158" t="s">
        <v>219</v>
      </c>
      <c r="AU281" s="158" t="s">
        <v>80</v>
      </c>
      <c r="AV281" s="13" t="s">
        <v>82</v>
      </c>
      <c r="AW281" s="13" t="s">
        <v>34</v>
      </c>
      <c r="AX281" s="13" t="s">
        <v>73</v>
      </c>
      <c r="AY281" s="158" t="s">
        <v>206</v>
      </c>
    </row>
    <row r="282" spans="2:65" s="14" customFormat="1" x14ac:dyDescent="0.2">
      <c r="B282" s="164"/>
      <c r="D282" s="149" t="s">
        <v>219</v>
      </c>
      <c r="E282" s="165" t="s">
        <v>21</v>
      </c>
      <c r="F282" s="166" t="s">
        <v>236</v>
      </c>
      <c r="H282" s="167">
        <v>6507.19</v>
      </c>
      <c r="I282" s="168"/>
      <c r="L282" s="164"/>
      <c r="M282" s="169"/>
      <c r="T282" s="170"/>
      <c r="AT282" s="165" t="s">
        <v>219</v>
      </c>
      <c r="AU282" s="165" t="s">
        <v>80</v>
      </c>
      <c r="AV282" s="14" t="s">
        <v>213</v>
      </c>
      <c r="AW282" s="14" t="s">
        <v>34</v>
      </c>
      <c r="AX282" s="14" t="s">
        <v>80</v>
      </c>
      <c r="AY282" s="165" t="s">
        <v>206</v>
      </c>
    </row>
    <row r="283" spans="2:65" s="11" customFormat="1" ht="25.9" customHeight="1" x14ac:dyDescent="0.2">
      <c r="B283" s="120"/>
      <c r="D283" s="121" t="s">
        <v>72</v>
      </c>
      <c r="E283" s="122" t="s">
        <v>359</v>
      </c>
      <c r="F283" s="122" t="s">
        <v>1243</v>
      </c>
      <c r="I283" s="123"/>
      <c r="J283" s="124">
        <f>BK283</f>
        <v>175062.93</v>
      </c>
      <c r="L283" s="120"/>
      <c r="M283" s="125"/>
      <c r="P283" s="126">
        <f>SUM(P284:P295)</f>
        <v>0</v>
      </c>
      <c r="R283" s="126">
        <f>SUM(R284:R295)</f>
        <v>0</v>
      </c>
      <c r="T283" s="127">
        <f>SUM(T284:T295)</f>
        <v>0</v>
      </c>
      <c r="AR283" s="121" t="s">
        <v>80</v>
      </c>
      <c r="AT283" s="128" t="s">
        <v>72</v>
      </c>
      <c r="AU283" s="128" t="s">
        <v>73</v>
      </c>
      <c r="AY283" s="121" t="s">
        <v>206</v>
      </c>
      <c r="BK283" s="129">
        <f>SUM(BK284:BK295)</f>
        <v>175062.93</v>
      </c>
    </row>
    <row r="284" spans="2:65" s="1" customFormat="1" ht="24.2" customHeight="1" x14ac:dyDescent="0.2">
      <c r="B284" s="33"/>
      <c r="C284" s="132" t="s">
        <v>699</v>
      </c>
      <c r="D284" s="132" t="s">
        <v>208</v>
      </c>
      <c r="E284" s="133" t="s">
        <v>1244</v>
      </c>
      <c r="F284" s="134" t="s">
        <v>1245</v>
      </c>
      <c r="G284" s="135" t="s">
        <v>211</v>
      </c>
      <c r="H284" s="136">
        <v>370.59399999999999</v>
      </c>
      <c r="I284" s="137">
        <v>167.9</v>
      </c>
      <c r="J284" s="138">
        <f>ROUND(I284*H284,2)</f>
        <v>62222.73</v>
      </c>
      <c r="K284" s="134" t="s">
        <v>1100</v>
      </c>
      <c r="L284" s="33"/>
      <c r="M284" s="139" t="s">
        <v>21</v>
      </c>
      <c r="N284" s="140" t="s">
        <v>44</v>
      </c>
      <c r="P284" s="141">
        <f>O284*H284</f>
        <v>0</v>
      </c>
      <c r="Q284" s="141">
        <v>0</v>
      </c>
      <c r="R284" s="141">
        <f>Q284*H284</f>
        <v>0</v>
      </c>
      <c r="S284" s="141">
        <v>0</v>
      </c>
      <c r="T284" s="142">
        <f>S284*H284</f>
        <v>0</v>
      </c>
      <c r="AR284" s="143" t="s">
        <v>213</v>
      </c>
      <c r="AT284" s="143" t="s">
        <v>208</v>
      </c>
      <c r="AU284" s="143" t="s">
        <v>80</v>
      </c>
      <c r="AY284" s="18" t="s">
        <v>206</v>
      </c>
      <c r="BE284" s="144">
        <f>IF(N284="základní",J284,0)</f>
        <v>62222.73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80</v>
      </c>
      <c r="BK284" s="144">
        <f>ROUND(I284*H284,2)</f>
        <v>62222.73</v>
      </c>
      <c r="BL284" s="18" t="s">
        <v>213</v>
      </c>
      <c r="BM284" s="143" t="s">
        <v>999</v>
      </c>
    </row>
    <row r="285" spans="2:65" s="12" customFormat="1" x14ac:dyDescent="0.2">
      <c r="B285" s="151"/>
      <c r="D285" s="149" t="s">
        <v>219</v>
      </c>
      <c r="E285" s="152" t="s">
        <v>21</v>
      </c>
      <c r="F285" s="153" t="s">
        <v>1246</v>
      </c>
      <c r="H285" s="152" t="s">
        <v>21</v>
      </c>
      <c r="I285" s="154"/>
      <c r="L285" s="151"/>
      <c r="M285" s="155"/>
      <c r="T285" s="156"/>
      <c r="AT285" s="152" t="s">
        <v>219</v>
      </c>
      <c r="AU285" s="152" t="s">
        <v>80</v>
      </c>
      <c r="AV285" s="12" t="s">
        <v>80</v>
      </c>
      <c r="AW285" s="12" t="s">
        <v>34</v>
      </c>
      <c r="AX285" s="12" t="s">
        <v>73</v>
      </c>
      <c r="AY285" s="152" t="s">
        <v>206</v>
      </c>
    </row>
    <row r="286" spans="2:65" s="13" customFormat="1" x14ac:dyDescent="0.2">
      <c r="B286" s="157"/>
      <c r="D286" s="149" t="s">
        <v>219</v>
      </c>
      <c r="E286" s="158" t="s">
        <v>21</v>
      </c>
      <c r="F286" s="159" t="s">
        <v>1247</v>
      </c>
      <c r="H286" s="160">
        <v>365.47399999999999</v>
      </c>
      <c r="I286" s="161"/>
      <c r="L286" s="157"/>
      <c r="M286" s="162"/>
      <c r="T286" s="163"/>
      <c r="AT286" s="158" t="s">
        <v>219</v>
      </c>
      <c r="AU286" s="158" t="s">
        <v>80</v>
      </c>
      <c r="AV286" s="13" t="s">
        <v>82</v>
      </c>
      <c r="AW286" s="13" t="s">
        <v>34</v>
      </c>
      <c r="AX286" s="13" t="s">
        <v>73</v>
      </c>
      <c r="AY286" s="158" t="s">
        <v>206</v>
      </c>
    </row>
    <row r="287" spans="2:65" s="12" customFormat="1" x14ac:dyDescent="0.2">
      <c r="B287" s="151"/>
      <c r="D287" s="149" t="s">
        <v>219</v>
      </c>
      <c r="E287" s="152" t="s">
        <v>21</v>
      </c>
      <c r="F287" s="153" t="s">
        <v>1248</v>
      </c>
      <c r="H287" s="152" t="s">
        <v>21</v>
      </c>
      <c r="I287" s="154"/>
      <c r="L287" s="151"/>
      <c r="M287" s="155"/>
      <c r="T287" s="156"/>
      <c r="AT287" s="152" t="s">
        <v>219</v>
      </c>
      <c r="AU287" s="152" t="s">
        <v>80</v>
      </c>
      <c r="AV287" s="12" t="s">
        <v>80</v>
      </c>
      <c r="AW287" s="12" t="s">
        <v>34</v>
      </c>
      <c r="AX287" s="12" t="s">
        <v>73</v>
      </c>
      <c r="AY287" s="152" t="s">
        <v>206</v>
      </c>
    </row>
    <row r="288" spans="2:65" s="13" customFormat="1" x14ac:dyDescent="0.2">
      <c r="B288" s="157"/>
      <c r="D288" s="149" t="s">
        <v>219</v>
      </c>
      <c r="E288" s="158" t="s">
        <v>21</v>
      </c>
      <c r="F288" s="159" t="s">
        <v>1249</v>
      </c>
      <c r="H288" s="160">
        <v>5.12</v>
      </c>
      <c r="I288" s="161"/>
      <c r="L288" s="157"/>
      <c r="M288" s="162"/>
      <c r="T288" s="163"/>
      <c r="AT288" s="158" t="s">
        <v>219</v>
      </c>
      <c r="AU288" s="158" t="s">
        <v>80</v>
      </c>
      <c r="AV288" s="13" t="s">
        <v>82</v>
      </c>
      <c r="AW288" s="13" t="s">
        <v>34</v>
      </c>
      <c r="AX288" s="13" t="s">
        <v>73</v>
      </c>
      <c r="AY288" s="158" t="s">
        <v>206</v>
      </c>
    </row>
    <row r="289" spans="2:65" s="14" customFormat="1" x14ac:dyDescent="0.2">
      <c r="B289" s="164"/>
      <c r="D289" s="149" t="s">
        <v>219</v>
      </c>
      <c r="E289" s="165" t="s">
        <v>21</v>
      </c>
      <c r="F289" s="166" t="s">
        <v>236</v>
      </c>
      <c r="H289" s="167">
        <v>370.59399999999999</v>
      </c>
      <c r="I289" s="168"/>
      <c r="L289" s="164"/>
      <c r="M289" s="169"/>
      <c r="T289" s="170"/>
      <c r="AT289" s="165" t="s">
        <v>219</v>
      </c>
      <c r="AU289" s="165" t="s">
        <v>80</v>
      </c>
      <c r="AV289" s="14" t="s">
        <v>213</v>
      </c>
      <c r="AW289" s="14" t="s">
        <v>34</v>
      </c>
      <c r="AX289" s="14" t="s">
        <v>80</v>
      </c>
      <c r="AY289" s="165" t="s">
        <v>206</v>
      </c>
    </row>
    <row r="290" spans="2:65" s="1" customFormat="1" ht="24.2" customHeight="1" x14ac:dyDescent="0.2">
      <c r="B290" s="33"/>
      <c r="C290" s="132" t="s">
        <v>706</v>
      </c>
      <c r="D290" s="132" t="s">
        <v>208</v>
      </c>
      <c r="E290" s="133" t="s">
        <v>1250</v>
      </c>
      <c r="F290" s="134" t="s">
        <v>1251</v>
      </c>
      <c r="G290" s="135" t="s">
        <v>211</v>
      </c>
      <c r="H290" s="136">
        <v>775.53399999999999</v>
      </c>
      <c r="I290" s="137">
        <v>145.5</v>
      </c>
      <c r="J290" s="138">
        <f>ROUND(I290*H290,2)</f>
        <v>112840.2</v>
      </c>
      <c r="K290" s="134" t="s">
        <v>1100</v>
      </c>
      <c r="L290" s="33"/>
      <c r="M290" s="139" t="s">
        <v>21</v>
      </c>
      <c r="N290" s="140" t="s">
        <v>44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213</v>
      </c>
      <c r="AT290" s="143" t="s">
        <v>208</v>
      </c>
      <c r="AU290" s="143" t="s">
        <v>80</v>
      </c>
      <c r="AY290" s="18" t="s">
        <v>206</v>
      </c>
      <c r="BE290" s="144">
        <f>IF(N290="základní",J290,0)</f>
        <v>112840.2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80</v>
      </c>
      <c r="BK290" s="144">
        <f>ROUND(I290*H290,2)</f>
        <v>112840.2</v>
      </c>
      <c r="BL290" s="18" t="s">
        <v>213</v>
      </c>
      <c r="BM290" s="143" t="s">
        <v>1002</v>
      </c>
    </row>
    <row r="291" spans="2:65" s="12" customFormat="1" x14ac:dyDescent="0.2">
      <c r="B291" s="151"/>
      <c r="D291" s="149" t="s">
        <v>219</v>
      </c>
      <c r="E291" s="152" t="s">
        <v>21</v>
      </c>
      <c r="F291" s="153" t="s">
        <v>1234</v>
      </c>
      <c r="H291" s="152" t="s">
        <v>21</v>
      </c>
      <c r="I291" s="154"/>
      <c r="L291" s="151"/>
      <c r="M291" s="155"/>
      <c r="T291" s="156"/>
      <c r="AT291" s="152" t="s">
        <v>219</v>
      </c>
      <c r="AU291" s="152" t="s">
        <v>80</v>
      </c>
      <c r="AV291" s="12" t="s">
        <v>80</v>
      </c>
      <c r="AW291" s="12" t="s">
        <v>34</v>
      </c>
      <c r="AX291" s="12" t="s">
        <v>73</v>
      </c>
      <c r="AY291" s="152" t="s">
        <v>206</v>
      </c>
    </row>
    <row r="292" spans="2:65" s="13" customFormat="1" x14ac:dyDescent="0.2">
      <c r="B292" s="157"/>
      <c r="D292" s="149" t="s">
        <v>219</v>
      </c>
      <c r="E292" s="158" t="s">
        <v>21</v>
      </c>
      <c r="F292" s="159" t="s">
        <v>1252</v>
      </c>
      <c r="H292" s="160">
        <v>565.94399999999996</v>
      </c>
      <c r="I292" s="161"/>
      <c r="L292" s="157"/>
      <c r="M292" s="162"/>
      <c r="T292" s="163"/>
      <c r="AT292" s="158" t="s">
        <v>219</v>
      </c>
      <c r="AU292" s="158" t="s">
        <v>80</v>
      </c>
      <c r="AV292" s="13" t="s">
        <v>82</v>
      </c>
      <c r="AW292" s="13" t="s">
        <v>34</v>
      </c>
      <c r="AX292" s="13" t="s">
        <v>73</v>
      </c>
      <c r="AY292" s="158" t="s">
        <v>206</v>
      </c>
    </row>
    <row r="293" spans="2:65" s="12" customFormat="1" x14ac:dyDescent="0.2">
      <c r="B293" s="151"/>
      <c r="D293" s="149" t="s">
        <v>219</v>
      </c>
      <c r="E293" s="152" t="s">
        <v>21</v>
      </c>
      <c r="F293" s="153" t="s">
        <v>1230</v>
      </c>
      <c r="H293" s="152" t="s">
        <v>21</v>
      </c>
      <c r="I293" s="154"/>
      <c r="L293" s="151"/>
      <c r="M293" s="155"/>
      <c r="T293" s="156"/>
      <c r="AT293" s="152" t="s">
        <v>219</v>
      </c>
      <c r="AU293" s="152" t="s">
        <v>80</v>
      </c>
      <c r="AV293" s="12" t="s">
        <v>80</v>
      </c>
      <c r="AW293" s="12" t="s">
        <v>34</v>
      </c>
      <c r="AX293" s="12" t="s">
        <v>73</v>
      </c>
      <c r="AY293" s="152" t="s">
        <v>206</v>
      </c>
    </row>
    <row r="294" spans="2:65" s="13" customFormat="1" x14ac:dyDescent="0.2">
      <c r="B294" s="157"/>
      <c r="D294" s="149" t="s">
        <v>219</v>
      </c>
      <c r="E294" s="158" t="s">
        <v>21</v>
      </c>
      <c r="F294" s="159" t="s">
        <v>1253</v>
      </c>
      <c r="H294" s="160">
        <v>209.59</v>
      </c>
      <c r="I294" s="161"/>
      <c r="L294" s="157"/>
      <c r="M294" s="162"/>
      <c r="T294" s="163"/>
      <c r="AT294" s="158" t="s">
        <v>219</v>
      </c>
      <c r="AU294" s="158" t="s">
        <v>80</v>
      </c>
      <c r="AV294" s="13" t="s">
        <v>82</v>
      </c>
      <c r="AW294" s="13" t="s">
        <v>34</v>
      </c>
      <c r="AX294" s="13" t="s">
        <v>73</v>
      </c>
      <c r="AY294" s="158" t="s">
        <v>206</v>
      </c>
    </row>
    <row r="295" spans="2:65" s="14" customFormat="1" x14ac:dyDescent="0.2">
      <c r="B295" s="164"/>
      <c r="D295" s="149" t="s">
        <v>219</v>
      </c>
      <c r="E295" s="165" t="s">
        <v>21</v>
      </c>
      <c r="F295" s="166" t="s">
        <v>236</v>
      </c>
      <c r="H295" s="167">
        <v>775.53399999999999</v>
      </c>
      <c r="I295" s="168"/>
      <c r="L295" s="164"/>
      <c r="M295" s="169"/>
      <c r="T295" s="170"/>
      <c r="AT295" s="165" t="s">
        <v>219</v>
      </c>
      <c r="AU295" s="165" t="s">
        <v>80</v>
      </c>
      <c r="AV295" s="14" t="s">
        <v>213</v>
      </c>
      <c r="AW295" s="14" t="s">
        <v>34</v>
      </c>
      <c r="AX295" s="14" t="s">
        <v>80</v>
      </c>
      <c r="AY295" s="165" t="s">
        <v>206</v>
      </c>
    </row>
    <row r="296" spans="2:65" s="11" customFormat="1" ht="25.9" customHeight="1" x14ac:dyDescent="0.2">
      <c r="B296" s="120"/>
      <c r="D296" s="121" t="s">
        <v>72</v>
      </c>
      <c r="E296" s="122" t="s">
        <v>365</v>
      </c>
      <c r="F296" s="122" t="s">
        <v>1254</v>
      </c>
      <c r="I296" s="123"/>
      <c r="J296" s="124">
        <f>BK296</f>
        <v>70529.55</v>
      </c>
      <c r="L296" s="120"/>
      <c r="M296" s="125"/>
      <c r="P296" s="126">
        <f>SUM(P297:P316)</f>
        <v>0</v>
      </c>
      <c r="R296" s="126">
        <f>SUM(R297:R316)</f>
        <v>1.3067250000000001E-2</v>
      </c>
      <c r="T296" s="127">
        <f>SUM(T297:T316)</f>
        <v>0</v>
      </c>
      <c r="AR296" s="121" t="s">
        <v>80</v>
      </c>
      <c r="AT296" s="128" t="s">
        <v>72</v>
      </c>
      <c r="AU296" s="128" t="s">
        <v>73</v>
      </c>
      <c r="AY296" s="121" t="s">
        <v>206</v>
      </c>
      <c r="BK296" s="129">
        <f>SUM(BK297:BK316)</f>
        <v>70529.55</v>
      </c>
    </row>
    <row r="297" spans="2:65" s="1" customFormat="1" ht="16.5" customHeight="1" x14ac:dyDescent="0.2">
      <c r="B297" s="33"/>
      <c r="C297" s="132" t="s">
        <v>713</v>
      </c>
      <c r="D297" s="132" t="s">
        <v>208</v>
      </c>
      <c r="E297" s="133" t="s">
        <v>1255</v>
      </c>
      <c r="F297" s="134" t="s">
        <v>1256</v>
      </c>
      <c r="G297" s="135" t="s">
        <v>247</v>
      </c>
      <c r="H297" s="136">
        <v>434</v>
      </c>
      <c r="I297" s="137">
        <v>58</v>
      </c>
      <c r="J297" s="138">
        <f>ROUND(I297*H297,2)</f>
        <v>25172</v>
      </c>
      <c r="K297" s="134" t="s">
        <v>1100</v>
      </c>
      <c r="L297" s="33"/>
      <c r="M297" s="139" t="s">
        <v>21</v>
      </c>
      <c r="N297" s="140" t="s">
        <v>44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213</v>
      </c>
      <c r="AT297" s="143" t="s">
        <v>208</v>
      </c>
      <c r="AU297" s="143" t="s">
        <v>80</v>
      </c>
      <c r="AY297" s="18" t="s">
        <v>206</v>
      </c>
      <c r="BE297" s="144">
        <f>IF(N297="základní",J297,0)</f>
        <v>25172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25172</v>
      </c>
      <c r="BL297" s="18" t="s">
        <v>213</v>
      </c>
      <c r="BM297" s="143" t="s">
        <v>1005</v>
      </c>
    </row>
    <row r="298" spans="2:65" s="12" customFormat="1" x14ac:dyDescent="0.2">
      <c r="B298" s="151"/>
      <c r="D298" s="149" t="s">
        <v>219</v>
      </c>
      <c r="E298" s="152" t="s">
        <v>21</v>
      </c>
      <c r="F298" s="153" t="s">
        <v>1257</v>
      </c>
      <c r="H298" s="152" t="s">
        <v>21</v>
      </c>
      <c r="I298" s="154"/>
      <c r="L298" s="151"/>
      <c r="M298" s="155"/>
      <c r="T298" s="156"/>
      <c r="AT298" s="152" t="s">
        <v>219</v>
      </c>
      <c r="AU298" s="152" t="s">
        <v>80</v>
      </c>
      <c r="AV298" s="12" t="s">
        <v>80</v>
      </c>
      <c r="AW298" s="12" t="s">
        <v>34</v>
      </c>
      <c r="AX298" s="12" t="s">
        <v>73</v>
      </c>
      <c r="AY298" s="152" t="s">
        <v>206</v>
      </c>
    </row>
    <row r="299" spans="2:65" s="13" customFormat="1" x14ac:dyDescent="0.2">
      <c r="B299" s="157"/>
      <c r="D299" s="149" t="s">
        <v>219</v>
      </c>
      <c r="E299" s="158" t="s">
        <v>21</v>
      </c>
      <c r="F299" s="159" t="s">
        <v>1258</v>
      </c>
      <c r="H299" s="160">
        <v>138</v>
      </c>
      <c r="I299" s="161"/>
      <c r="L299" s="157"/>
      <c r="M299" s="162"/>
      <c r="T299" s="163"/>
      <c r="AT299" s="158" t="s">
        <v>219</v>
      </c>
      <c r="AU299" s="158" t="s">
        <v>80</v>
      </c>
      <c r="AV299" s="13" t="s">
        <v>82</v>
      </c>
      <c r="AW299" s="13" t="s">
        <v>34</v>
      </c>
      <c r="AX299" s="13" t="s">
        <v>73</v>
      </c>
      <c r="AY299" s="158" t="s">
        <v>206</v>
      </c>
    </row>
    <row r="300" spans="2:65" s="12" customFormat="1" x14ac:dyDescent="0.2">
      <c r="B300" s="151"/>
      <c r="D300" s="149" t="s">
        <v>219</v>
      </c>
      <c r="E300" s="152" t="s">
        <v>21</v>
      </c>
      <c r="F300" s="153" t="s">
        <v>1259</v>
      </c>
      <c r="H300" s="152" t="s">
        <v>21</v>
      </c>
      <c r="I300" s="154"/>
      <c r="L300" s="151"/>
      <c r="M300" s="155"/>
      <c r="T300" s="156"/>
      <c r="AT300" s="152" t="s">
        <v>219</v>
      </c>
      <c r="AU300" s="152" t="s">
        <v>80</v>
      </c>
      <c r="AV300" s="12" t="s">
        <v>80</v>
      </c>
      <c r="AW300" s="12" t="s">
        <v>34</v>
      </c>
      <c r="AX300" s="12" t="s">
        <v>73</v>
      </c>
      <c r="AY300" s="152" t="s">
        <v>206</v>
      </c>
    </row>
    <row r="301" spans="2:65" s="13" customFormat="1" x14ac:dyDescent="0.2">
      <c r="B301" s="157"/>
      <c r="D301" s="149" t="s">
        <v>219</v>
      </c>
      <c r="E301" s="158" t="s">
        <v>21</v>
      </c>
      <c r="F301" s="159" t="s">
        <v>1260</v>
      </c>
      <c r="H301" s="160">
        <v>197</v>
      </c>
      <c r="I301" s="161"/>
      <c r="L301" s="157"/>
      <c r="M301" s="162"/>
      <c r="T301" s="163"/>
      <c r="AT301" s="158" t="s">
        <v>219</v>
      </c>
      <c r="AU301" s="158" t="s">
        <v>80</v>
      </c>
      <c r="AV301" s="13" t="s">
        <v>82</v>
      </c>
      <c r="AW301" s="13" t="s">
        <v>34</v>
      </c>
      <c r="AX301" s="13" t="s">
        <v>73</v>
      </c>
      <c r="AY301" s="158" t="s">
        <v>206</v>
      </c>
    </row>
    <row r="302" spans="2:65" s="12" customFormat="1" x14ac:dyDescent="0.2">
      <c r="B302" s="151"/>
      <c r="D302" s="149" t="s">
        <v>219</v>
      </c>
      <c r="E302" s="152" t="s">
        <v>21</v>
      </c>
      <c r="F302" s="153" t="s">
        <v>1261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80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 x14ac:dyDescent="0.2">
      <c r="B303" s="157"/>
      <c r="D303" s="149" t="s">
        <v>219</v>
      </c>
      <c r="E303" s="158" t="s">
        <v>21</v>
      </c>
      <c r="F303" s="159" t="s">
        <v>1044</v>
      </c>
      <c r="H303" s="160">
        <v>99</v>
      </c>
      <c r="I303" s="161"/>
      <c r="L303" s="157"/>
      <c r="M303" s="162"/>
      <c r="T303" s="163"/>
      <c r="AT303" s="158" t="s">
        <v>219</v>
      </c>
      <c r="AU303" s="158" t="s">
        <v>80</v>
      </c>
      <c r="AV303" s="13" t="s">
        <v>82</v>
      </c>
      <c r="AW303" s="13" t="s">
        <v>34</v>
      </c>
      <c r="AX303" s="13" t="s">
        <v>73</v>
      </c>
      <c r="AY303" s="158" t="s">
        <v>206</v>
      </c>
    </row>
    <row r="304" spans="2:65" s="14" customFormat="1" x14ac:dyDescent="0.2">
      <c r="B304" s="164"/>
      <c r="D304" s="149" t="s">
        <v>219</v>
      </c>
      <c r="E304" s="165" t="s">
        <v>21</v>
      </c>
      <c r="F304" s="166" t="s">
        <v>236</v>
      </c>
      <c r="H304" s="167">
        <v>434</v>
      </c>
      <c r="I304" s="168"/>
      <c r="L304" s="164"/>
      <c r="M304" s="169"/>
      <c r="T304" s="170"/>
      <c r="AT304" s="165" t="s">
        <v>219</v>
      </c>
      <c r="AU304" s="165" t="s">
        <v>80</v>
      </c>
      <c r="AV304" s="14" t="s">
        <v>213</v>
      </c>
      <c r="AW304" s="14" t="s">
        <v>34</v>
      </c>
      <c r="AX304" s="14" t="s">
        <v>80</v>
      </c>
      <c r="AY304" s="165" t="s">
        <v>206</v>
      </c>
    </row>
    <row r="305" spans="2:65" s="1" customFormat="1" ht="16.5" customHeight="1" x14ac:dyDescent="0.2">
      <c r="B305" s="33"/>
      <c r="C305" s="132" t="s">
        <v>720</v>
      </c>
      <c r="D305" s="132" t="s">
        <v>208</v>
      </c>
      <c r="E305" s="133" t="s">
        <v>1262</v>
      </c>
      <c r="F305" s="134" t="s">
        <v>1263</v>
      </c>
      <c r="G305" s="135" t="s">
        <v>247</v>
      </c>
      <c r="H305" s="136">
        <v>434</v>
      </c>
      <c r="I305" s="137">
        <v>34.799999999999997</v>
      </c>
      <c r="J305" s="138">
        <f>ROUND(I305*H305,2)</f>
        <v>15103.2</v>
      </c>
      <c r="K305" s="134" t="s">
        <v>1100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213</v>
      </c>
      <c r="AT305" s="143" t="s">
        <v>208</v>
      </c>
      <c r="AU305" s="143" t="s">
        <v>80</v>
      </c>
      <c r="AY305" s="18" t="s">
        <v>206</v>
      </c>
      <c r="BE305" s="144">
        <f>IF(N305="základní",J305,0)</f>
        <v>15103.2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15103.2</v>
      </c>
      <c r="BL305" s="18" t="s">
        <v>213</v>
      </c>
      <c r="BM305" s="143" t="s">
        <v>1008</v>
      </c>
    </row>
    <row r="306" spans="2:65" s="12" customFormat="1" x14ac:dyDescent="0.2">
      <c r="B306" s="151"/>
      <c r="D306" s="149" t="s">
        <v>219</v>
      </c>
      <c r="E306" s="152" t="s">
        <v>21</v>
      </c>
      <c r="F306" s="153" t="s">
        <v>1264</v>
      </c>
      <c r="H306" s="152" t="s">
        <v>21</v>
      </c>
      <c r="I306" s="154"/>
      <c r="L306" s="151"/>
      <c r="M306" s="155"/>
      <c r="T306" s="156"/>
      <c r="AT306" s="152" t="s">
        <v>219</v>
      </c>
      <c r="AU306" s="152" t="s">
        <v>80</v>
      </c>
      <c r="AV306" s="12" t="s">
        <v>80</v>
      </c>
      <c r="AW306" s="12" t="s">
        <v>34</v>
      </c>
      <c r="AX306" s="12" t="s">
        <v>73</v>
      </c>
      <c r="AY306" s="152" t="s">
        <v>206</v>
      </c>
    </row>
    <row r="307" spans="2:65" s="13" customFormat="1" x14ac:dyDescent="0.2">
      <c r="B307" s="157"/>
      <c r="D307" s="149" t="s">
        <v>219</v>
      </c>
      <c r="E307" s="158" t="s">
        <v>21</v>
      </c>
      <c r="F307" s="159" t="s">
        <v>1265</v>
      </c>
      <c r="H307" s="160">
        <v>434</v>
      </c>
      <c r="I307" s="161"/>
      <c r="L307" s="157"/>
      <c r="M307" s="162"/>
      <c r="T307" s="163"/>
      <c r="AT307" s="158" t="s">
        <v>219</v>
      </c>
      <c r="AU307" s="158" t="s">
        <v>80</v>
      </c>
      <c r="AV307" s="13" t="s">
        <v>82</v>
      </c>
      <c r="AW307" s="13" t="s">
        <v>34</v>
      </c>
      <c r="AX307" s="13" t="s">
        <v>73</v>
      </c>
      <c r="AY307" s="158" t="s">
        <v>206</v>
      </c>
    </row>
    <row r="308" spans="2:65" s="14" customFormat="1" x14ac:dyDescent="0.2">
      <c r="B308" s="164"/>
      <c r="D308" s="149" t="s">
        <v>219</v>
      </c>
      <c r="E308" s="165" t="s">
        <v>21</v>
      </c>
      <c r="F308" s="166" t="s">
        <v>236</v>
      </c>
      <c r="H308" s="167">
        <v>434</v>
      </c>
      <c r="I308" s="168"/>
      <c r="L308" s="164"/>
      <c r="M308" s="169"/>
      <c r="T308" s="170"/>
      <c r="AT308" s="165" t="s">
        <v>219</v>
      </c>
      <c r="AU308" s="165" t="s">
        <v>80</v>
      </c>
      <c r="AV308" s="14" t="s">
        <v>213</v>
      </c>
      <c r="AW308" s="14" t="s">
        <v>34</v>
      </c>
      <c r="AX308" s="14" t="s">
        <v>80</v>
      </c>
      <c r="AY308" s="165" t="s">
        <v>206</v>
      </c>
    </row>
    <row r="309" spans="2:65" s="1" customFormat="1" ht="16.5" customHeight="1" x14ac:dyDescent="0.2">
      <c r="B309" s="33"/>
      <c r="C309" s="132" t="s">
        <v>380</v>
      </c>
      <c r="D309" s="132" t="s">
        <v>208</v>
      </c>
      <c r="E309" s="133" t="s">
        <v>1266</v>
      </c>
      <c r="F309" s="134" t="s">
        <v>1267</v>
      </c>
      <c r="G309" s="135" t="s">
        <v>247</v>
      </c>
      <c r="H309" s="136">
        <v>434</v>
      </c>
      <c r="I309" s="137">
        <v>69.5</v>
      </c>
      <c r="J309" s="138">
        <f>ROUND(I309*H309,2)</f>
        <v>30163</v>
      </c>
      <c r="K309" s="134" t="s">
        <v>1100</v>
      </c>
      <c r="L309" s="33"/>
      <c r="M309" s="139" t="s">
        <v>21</v>
      </c>
      <c r="N309" s="140" t="s">
        <v>44</v>
      </c>
      <c r="P309" s="141">
        <f>O309*H309</f>
        <v>0</v>
      </c>
      <c r="Q309" s="141">
        <v>3.0000000000000001E-5</v>
      </c>
      <c r="R309" s="141">
        <f>Q309*H309</f>
        <v>1.302E-2</v>
      </c>
      <c r="S309" s="141">
        <v>0</v>
      </c>
      <c r="T309" s="142">
        <f>S309*H309</f>
        <v>0</v>
      </c>
      <c r="AR309" s="143" t="s">
        <v>213</v>
      </c>
      <c r="AT309" s="143" t="s">
        <v>208</v>
      </c>
      <c r="AU309" s="143" t="s">
        <v>80</v>
      </c>
      <c r="AY309" s="18" t="s">
        <v>206</v>
      </c>
      <c r="BE309" s="144">
        <f>IF(N309="základní",J309,0)</f>
        <v>30163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8" t="s">
        <v>80</v>
      </c>
      <c r="BK309" s="144">
        <f>ROUND(I309*H309,2)</f>
        <v>30163</v>
      </c>
      <c r="BL309" s="18" t="s">
        <v>213</v>
      </c>
      <c r="BM309" s="143" t="s">
        <v>1011</v>
      </c>
    </row>
    <row r="310" spans="2:65" s="12" customFormat="1" x14ac:dyDescent="0.2">
      <c r="B310" s="151"/>
      <c r="D310" s="149" t="s">
        <v>219</v>
      </c>
      <c r="E310" s="152" t="s">
        <v>21</v>
      </c>
      <c r="F310" s="153" t="s">
        <v>1268</v>
      </c>
      <c r="H310" s="152" t="s">
        <v>21</v>
      </c>
      <c r="I310" s="154"/>
      <c r="L310" s="151"/>
      <c r="M310" s="155"/>
      <c r="T310" s="156"/>
      <c r="AT310" s="152" t="s">
        <v>219</v>
      </c>
      <c r="AU310" s="152" t="s">
        <v>80</v>
      </c>
      <c r="AV310" s="12" t="s">
        <v>80</v>
      </c>
      <c r="AW310" s="12" t="s">
        <v>34</v>
      </c>
      <c r="AX310" s="12" t="s">
        <v>73</v>
      </c>
      <c r="AY310" s="152" t="s">
        <v>206</v>
      </c>
    </row>
    <row r="311" spans="2:65" s="13" customFormat="1" x14ac:dyDescent="0.2">
      <c r="B311" s="157"/>
      <c r="D311" s="149" t="s">
        <v>219</v>
      </c>
      <c r="E311" s="158" t="s">
        <v>21</v>
      </c>
      <c r="F311" s="159" t="s">
        <v>1265</v>
      </c>
      <c r="H311" s="160">
        <v>434</v>
      </c>
      <c r="I311" s="161"/>
      <c r="L311" s="157"/>
      <c r="M311" s="162"/>
      <c r="T311" s="163"/>
      <c r="AT311" s="158" t="s">
        <v>219</v>
      </c>
      <c r="AU311" s="158" t="s">
        <v>80</v>
      </c>
      <c r="AV311" s="13" t="s">
        <v>82</v>
      </c>
      <c r="AW311" s="13" t="s">
        <v>34</v>
      </c>
      <c r="AX311" s="13" t="s">
        <v>73</v>
      </c>
      <c r="AY311" s="158" t="s">
        <v>206</v>
      </c>
    </row>
    <row r="312" spans="2:65" s="14" customFormat="1" x14ac:dyDescent="0.2">
      <c r="B312" s="164"/>
      <c r="D312" s="149" t="s">
        <v>219</v>
      </c>
      <c r="E312" s="165" t="s">
        <v>21</v>
      </c>
      <c r="F312" s="166" t="s">
        <v>236</v>
      </c>
      <c r="H312" s="167">
        <v>434</v>
      </c>
      <c r="I312" s="168"/>
      <c r="L312" s="164"/>
      <c r="M312" s="169"/>
      <c r="T312" s="170"/>
      <c r="AT312" s="165" t="s">
        <v>219</v>
      </c>
      <c r="AU312" s="165" t="s">
        <v>80</v>
      </c>
      <c r="AV312" s="14" t="s">
        <v>213</v>
      </c>
      <c r="AW312" s="14" t="s">
        <v>34</v>
      </c>
      <c r="AX312" s="14" t="s">
        <v>80</v>
      </c>
      <c r="AY312" s="165" t="s">
        <v>206</v>
      </c>
    </row>
    <row r="313" spans="2:65" s="1" customFormat="1" ht="16.5" customHeight="1" x14ac:dyDescent="0.2">
      <c r="B313" s="33"/>
      <c r="C313" s="132" t="s">
        <v>730</v>
      </c>
      <c r="D313" s="132" t="s">
        <v>208</v>
      </c>
      <c r="E313" s="133" t="s">
        <v>1269</v>
      </c>
      <c r="F313" s="134" t="s">
        <v>1270</v>
      </c>
      <c r="G313" s="135" t="s">
        <v>247</v>
      </c>
      <c r="H313" s="136">
        <v>1.575</v>
      </c>
      <c r="I313" s="137">
        <v>58</v>
      </c>
      <c r="J313" s="138">
        <f>ROUND(I313*H313,2)</f>
        <v>91.35</v>
      </c>
      <c r="K313" s="134" t="s">
        <v>1100</v>
      </c>
      <c r="L313" s="33"/>
      <c r="M313" s="139" t="s">
        <v>21</v>
      </c>
      <c r="N313" s="140" t="s">
        <v>44</v>
      </c>
      <c r="P313" s="141">
        <f>O313*H313</f>
        <v>0</v>
      </c>
      <c r="Q313" s="141">
        <v>3.0000000000000001E-5</v>
      </c>
      <c r="R313" s="141">
        <f>Q313*H313</f>
        <v>4.7249999999999997E-5</v>
      </c>
      <c r="S313" s="141">
        <v>0</v>
      </c>
      <c r="T313" s="142">
        <f>S313*H313</f>
        <v>0</v>
      </c>
      <c r="AR313" s="143" t="s">
        <v>213</v>
      </c>
      <c r="AT313" s="143" t="s">
        <v>208</v>
      </c>
      <c r="AU313" s="143" t="s">
        <v>80</v>
      </c>
      <c r="AY313" s="18" t="s">
        <v>206</v>
      </c>
      <c r="BE313" s="144">
        <f>IF(N313="základní",J313,0)</f>
        <v>91.35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80</v>
      </c>
      <c r="BK313" s="144">
        <f>ROUND(I313*H313,2)</f>
        <v>91.35</v>
      </c>
      <c r="BL313" s="18" t="s">
        <v>213</v>
      </c>
      <c r="BM313" s="143" t="s">
        <v>1014</v>
      </c>
    </row>
    <row r="314" spans="2:65" s="12" customFormat="1" x14ac:dyDescent="0.2">
      <c r="B314" s="151"/>
      <c r="D314" s="149" t="s">
        <v>219</v>
      </c>
      <c r="E314" s="152" t="s">
        <v>21</v>
      </c>
      <c r="F314" s="153" t="s">
        <v>1271</v>
      </c>
      <c r="H314" s="152" t="s">
        <v>21</v>
      </c>
      <c r="I314" s="154"/>
      <c r="L314" s="151"/>
      <c r="M314" s="155"/>
      <c r="T314" s="156"/>
      <c r="AT314" s="152" t="s">
        <v>219</v>
      </c>
      <c r="AU314" s="152" t="s">
        <v>80</v>
      </c>
      <c r="AV314" s="12" t="s">
        <v>80</v>
      </c>
      <c r="AW314" s="12" t="s">
        <v>34</v>
      </c>
      <c r="AX314" s="12" t="s">
        <v>73</v>
      </c>
      <c r="AY314" s="152" t="s">
        <v>206</v>
      </c>
    </row>
    <row r="315" spans="2:65" s="13" customFormat="1" x14ac:dyDescent="0.2">
      <c r="B315" s="157"/>
      <c r="D315" s="149" t="s">
        <v>219</v>
      </c>
      <c r="E315" s="158" t="s">
        <v>21</v>
      </c>
      <c r="F315" s="159" t="s">
        <v>1272</v>
      </c>
      <c r="H315" s="160">
        <v>1.575</v>
      </c>
      <c r="I315" s="161"/>
      <c r="L315" s="157"/>
      <c r="M315" s="162"/>
      <c r="T315" s="163"/>
      <c r="AT315" s="158" t="s">
        <v>219</v>
      </c>
      <c r="AU315" s="158" t="s">
        <v>80</v>
      </c>
      <c r="AV315" s="13" t="s">
        <v>82</v>
      </c>
      <c r="AW315" s="13" t="s">
        <v>34</v>
      </c>
      <c r="AX315" s="13" t="s">
        <v>73</v>
      </c>
      <c r="AY315" s="158" t="s">
        <v>206</v>
      </c>
    </row>
    <row r="316" spans="2:65" s="14" customFormat="1" x14ac:dyDescent="0.2">
      <c r="B316" s="164"/>
      <c r="D316" s="149" t="s">
        <v>219</v>
      </c>
      <c r="E316" s="165" t="s">
        <v>21</v>
      </c>
      <c r="F316" s="166" t="s">
        <v>236</v>
      </c>
      <c r="H316" s="167">
        <v>1.575</v>
      </c>
      <c r="I316" s="168"/>
      <c r="L316" s="164"/>
      <c r="M316" s="169"/>
      <c r="T316" s="170"/>
      <c r="AT316" s="165" t="s">
        <v>219</v>
      </c>
      <c r="AU316" s="165" t="s">
        <v>80</v>
      </c>
      <c r="AV316" s="14" t="s">
        <v>213</v>
      </c>
      <c r="AW316" s="14" t="s">
        <v>34</v>
      </c>
      <c r="AX316" s="14" t="s">
        <v>80</v>
      </c>
      <c r="AY316" s="165" t="s">
        <v>206</v>
      </c>
    </row>
    <row r="317" spans="2:65" s="11" customFormat="1" ht="25.9" customHeight="1" x14ac:dyDescent="0.2">
      <c r="B317" s="120"/>
      <c r="D317" s="121" t="s">
        <v>72</v>
      </c>
      <c r="E317" s="122" t="s">
        <v>372</v>
      </c>
      <c r="F317" s="122" t="s">
        <v>1273</v>
      </c>
      <c r="I317" s="123"/>
      <c r="J317" s="124">
        <f>BK317</f>
        <v>195215.7</v>
      </c>
      <c r="L317" s="120"/>
      <c r="M317" s="125"/>
      <c r="P317" s="126">
        <f>SUM(P318:P321)</f>
        <v>0</v>
      </c>
      <c r="R317" s="126">
        <f>SUM(R318:R321)</f>
        <v>0</v>
      </c>
      <c r="T317" s="127">
        <f>SUM(T318:T321)</f>
        <v>0</v>
      </c>
      <c r="AR317" s="121" t="s">
        <v>80</v>
      </c>
      <c r="AT317" s="128" t="s">
        <v>72</v>
      </c>
      <c r="AU317" s="128" t="s">
        <v>73</v>
      </c>
      <c r="AY317" s="121" t="s">
        <v>206</v>
      </c>
      <c r="BK317" s="129">
        <f>SUM(BK318:BK321)</f>
        <v>195215.7</v>
      </c>
    </row>
    <row r="318" spans="2:65" s="1" customFormat="1" ht="24.2" customHeight="1" x14ac:dyDescent="0.2">
      <c r="B318" s="33"/>
      <c r="C318" s="132" t="s">
        <v>736</v>
      </c>
      <c r="D318" s="132" t="s">
        <v>208</v>
      </c>
      <c r="E318" s="133" t="s">
        <v>1274</v>
      </c>
      <c r="F318" s="134" t="s">
        <v>1275</v>
      </c>
      <c r="G318" s="135" t="s">
        <v>211</v>
      </c>
      <c r="H318" s="136">
        <v>1301.4380000000001</v>
      </c>
      <c r="I318" s="137">
        <v>150</v>
      </c>
      <c r="J318" s="138">
        <f>ROUND(I318*H318,2)</f>
        <v>195215.7</v>
      </c>
      <c r="K318" s="134" t="s">
        <v>1100</v>
      </c>
      <c r="L318" s="33"/>
      <c r="M318" s="139" t="s">
        <v>21</v>
      </c>
      <c r="N318" s="140" t="s">
        <v>44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213</v>
      </c>
      <c r="AT318" s="143" t="s">
        <v>208</v>
      </c>
      <c r="AU318" s="143" t="s">
        <v>80</v>
      </c>
      <c r="AY318" s="18" t="s">
        <v>206</v>
      </c>
      <c r="BE318" s="144">
        <f>IF(N318="základní",J318,0)</f>
        <v>195215.7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8" t="s">
        <v>80</v>
      </c>
      <c r="BK318" s="144">
        <f>ROUND(I318*H318,2)</f>
        <v>195215.7</v>
      </c>
      <c r="BL318" s="18" t="s">
        <v>213</v>
      </c>
      <c r="BM318" s="143" t="s">
        <v>1017</v>
      </c>
    </row>
    <row r="319" spans="2:65" s="12" customFormat="1" x14ac:dyDescent="0.2">
      <c r="B319" s="151"/>
      <c r="D319" s="149" t="s">
        <v>219</v>
      </c>
      <c r="E319" s="152" t="s">
        <v>21</v>
      </c>
      <c r="F319" s="153" t="s">
        <v>1162</v>
      </c>
      <c r="H319" s="152" t="s">
        <v>21</v>
      </c>
      <c r="I319" s="154"/>
      <c r="L319" s="151"/>
      <c r="M319" s="155"/>
      <c r="T319" s="156"/>
      <c r="AT319" s="152" t="s">
        <v>219</v>
      </c>
      <c r="AU319" s="152" t="s">
        <v>80</v>
      </c>
      <c r="AV319" s="12" t="s">
        <v>80</v>
      </c>
      <c r="AW319" s="12" t="s">
        <v>34</v>
      </c>
      <c r="AX319" s="12" t="s">
        <v>73</v>
      </c>
      <c r="AY319" s="152" t="s">
        <v>206</v>
      </c>
    </row>
    <row r="320" spans="2:65" s="13" customFormat="1" x14ac:dyDescent="0.2">
      <c r="B320" s="157"/>
      <c r="D320" s="149" t="s">
        <v>219</v>
      </c>
      <c r="E320" s="158" t="s">
        <v>21</v>
      </c>
      <c r="F320" s="159" t="s">
        <v>1238</v>
      </c>
      <c r="H320" s="160">
        <v>1301.4380000000001</v>
      </c>
      <c r="I320" s="161"/>
      <c r="L320" s="157"/>
      <c r="M320" s="162"/>
      <c r="T320" s="163"/>
      <c r="AT320" s="158" t="s">
        <v>219</v>
      </c>
      <c r="AU320" s="158" t="s">
        <v>80</v>
      </c>
      <c r="AV320" s="13" t="s">
        <v>82</v>
      </c>
      <c r="AW320" s="13" t="s">
        <v>34</v>
      </c>
      <c r="AX320" s="13" t="s">
        <v>73</v>
      </c>
      <c r="AY320" s="158" t="s">
        <v>206</v>
      </c>
    </row>
    <row r="321" spans="2:65" s="14" customFormat="1" x14ac:dyDescent="0.2">
      <c r="B321" s="164"/>
      <c r="D321" s="149" t="s">
        <v>219</v>
      </c>
      <c r="E321" s="165" t="s">
        <v>21</v>
      </c>
      <c r="F321" s="166" t="s">
        <v>236</v>
      </c>
      <c r="H321" s="167">
        <v>1301.4380000000001</v>
      </c>
      <c r="I321" s="168"/>
      <c r="L321" s="164"/>
      <c r="M321" s="169"/>
      <c r="T321" s="170"/>
      <c r="AT321" s="165" t="s">
        <v>219</v>
      </c>
      <c r="AU321" s="165" t="s">
        <v>80</v>
      </c>
      <c r="AV321" s="14" t="s">
        <v>213</v>
      </c>
      <c r="AW321" s="14" t="s">
        <v>34</v>
      </c>
      <c r="AX321" s="14" t="s">
        <v>80</v>
      </c>
      <c r="AY321" s="165" t="s">
        <v>206</v>
      </c>
    </row>
    <row r="322" spans="2:65" s="11" customFormat="1" ht="25.9" customHeight="1" x14ac:dyDescent="0.2">
      <c r="B322" s="120"/>
      <c r="D322" s="121" t="s">
        <v>72</v>
      </c>
      <c r="E322" s="122" t="s">
        <v>676</v>
      </c>
      <c r="F322" s="122" t="s">
        <v>1276</v>
      </c>
      <c r="I322" s="123"/>
      <c r="J322" s="124">
        <f>BK322</f>
        <v>44121.5</v>
      </c>
      <c r="L322" s="120"/>
      <c r="M322" s="125"/>
      <c r="P322" s="126">
        <f>SUM(P323:P334)</f>
        <v>0</v>
      </c>
      <c r="R322" s="126">
        <f>SUM(R323:R334)</f>
        <v>51.436552559999996</v>
      </c>
      <c r="T322" s="127">
        <f>SUM(T323:T334)</f>
        <v>0</v>
      </c>
      <c r="AR322" s="121" t="s">
        <v>80</v>
      </c>
      <c r="AT322" s="128" t="s">
        <v>72</v>
      </c>
      <c r="AU322" s="128" t="s">
        <v>73</v>
      </c>
      <c r="AY322" s="121" t="s">
        <v>206</v>
      </c>
      <c r="BK322" s="129">
        <f>SUM(BK323:BK334)</f>
        <v>44121.5</v>
      </c>
    </row>
    <row r="323" spans="2:65" s="1" customFormat="1" ht="16.5" customHeight="1" x14ac:dyDescent="0.2">
      <c r="B323" s="33"/>
      <c r="C323" s="132" t="s">
        <v>741</v>
      </c>
      <c r="D323" s="132" t="s">
        <v>208</v>
      </c>
      <c r="E323" s="133" t="s">
        <v>1277</v>
      </c>
      <c r="F323" s="134" t="s">
        <v>1278</v>
      </c>
      <c r="G323" s="135" t="s">
        <v>247</v>
      </c>
      <c r="H323" s="136">
        <v>42.051000000000002</v>
      </c>
      <c r="I323" s="137">
        <v>500</v>
      </c>
      <c r="J323" s="138">
        <f>ROUND(I323*H323,2)</f>
        <v>21025.5</v>
      </c>
      <c r="K323" s="134" t="s">
        <v>21</v>
      </c>
      <c r="L323" s="33"/>
      <c r="M323" s="139" t="s">
        <v>21</v>
      </c>
      <c r="N323" s="140" t="s">
        <v>44</v>
      </c>
      <c r="P323" s="141">
        <f>O323*H323</f>
        <v>0</v>
      </c>
      <c r="Q323" s="141">
        <v>4.5599999999999998E-3</v>
      </c>
      <c r="R323" s="141">
        <f>Q323*H323</f>
        <v>0.19175255999999999</v>
      </c>
      <c r="S323" s="141">
        <v>0</v>
      </c>
      <c r="T323" s="142">
        <f>S323*H323</f>
        <v>0</v>
      </c>
      <c r="AR323" s="143" t="s">
        <v>213</v>
      </c>
      <c r="AT323" s="143" t="s">
        <v>208</v>
      </c>
      <c r="AU323" s="143" t="s">
        <v>80</v>
      </c>
      <c r="AY323" s="18" t="s">
        <v>206</v>
      </c>
      <c r="BE323" s="144">
        <f>IF(N323="základní",J323,0)</f>
        <v>21025.5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80</v>
      </c>
      <c r="BK323" s="144">
        <f>ROUND(I323*H323,2)</f>
        <v>21025.5</v>
      </c>
      <c r="BL323" s="18" t="s">
        <v>213</v>
      </c>
      <c r="BM323" s="143" t="s">
        <v>1020</v>
      </c>
    </row>
    <row r="324" spans="2:65" s="12" customFormat="1" x14ac:dyDescent="0.2">
      <c r="B324" s="151"/>
      <c r="D324" s="149" t="s">
        <v>219</v>
      </c>
      <c r="E324" s="152" t="s">
        <v>21</v>
      </c>
      <c r="F324" s="153" t="s">
        <v>1279</v>
      </c>
      <c r="H324" s="152" t="s">
        <v>21</v>
      </c>
      <c r="I324" s="154"/>
      <c r="L324" s="151"/>
      <c r="M324" s="155"/>
      <c r="T324" s="156"/>
      <c r="AT324" s="152" t="s">
        <v>219</v>
      </c>
      <c r="AU324" s="152" t="s">
        <v>80</v>
      </c>
      <c r="AV324" s="12" t="s">
        <v>80</v>
      </c>
      <c r="AW324" s="12" t="s">
        <v>34</v>
      </c>
      <c r="AX324" s="12" t="s">
        <v>73</v>
      </c>
      <c r="AY324" s="152" t="s">
        <v>206</v>
      </c>
    </row>
    <row r="325" spans="2:65" s="13" customFormat="1" x14ac:dyDescent="0.2">
      <c r="B325" s="157"/>
      <c r="D325" s="149" t="s">
        <v>219</v>
      </c>
      <c r="E325" s="158" t="s">
        <v>21</v>
      </c>
      <c r="F325" s="159" t="s">
        <v>1280</v>
      </c>
      <c r="H325" s="160">
        <v>42.051000000000002</v>
      </c>
      <c r="I325" s="161"/>
      <c r="L325" s="157"/>
      <c r="M325" s="162"/>
      <c r="T325" s="163"/>
      <c r="AT325" s="158" t="s">
        <v>219</v>
      </c>
      <c r="AU325" s="158" t="s">
        <v>80</v>
      </c>
      <c r="AV325" s="13" t="s">
        <v>82</v>
      </c>
      <c r="AW325" s="13" t="s">
        <v>34</v>
      </c>
      <c r="AX325" s="13" t="s">
        <v>73</v>
      </c>
      <c r="AY325" s="158" t="s">
        <v>206</v>
      </c>
    </row>
    <row r="326" spans="2:65" s="14" customFormat="1" x14ac:dyDescent="0.2">
      <c r="B326" s="164"/>
      <c r="D326" s="149" t="s">
        <v>219</v>
      </c>
      <c r="E326" s="165" t="s">
        <v>21</v>
      </c>
      <c r="F326" s="166" t="s">
        <v>236</v>
      </c>
      <c r="H326" s="167">
        <v>42.051000000000002</v>
      </c>
      <c r="I326" s="168"/>
      <c r="L326" s="164"/>
      <c r="M326" s="169"/>
      <c r="T326" s="170"/>
      <c r="AT326" s="165" t="s">
        <v>219</v>
      </c>
      <c r="AU326" s="165" t="s">
        <v>80</v>
      </c>
      <c r="AV326" s="14" t="s">
        <v>213</v>
      </c>
      <c r="AW326" s="14" t="s">
        <v>34</v>
      </c>
      <c r="AX326" s="14" t="s">
        <v>80</v>
      </c>
      <c r="AY326" s="165" t="s">
        <v>206</v>
      </c>
    </row>
    <row r="327" spans="2:65" s="1" customFormat="1" ht="16.5" customHeight="1" x14ac:dyDescent="0.2">
      <c r="B327" s="33"/>
      <c r="C327" s="132" t="s">
        <v>747</v>
      </c>
      <c r="D327" s="132" t="s">
        <v>208</v>
      </c>
      <c r="E327" s="133" t="s">
        <v>1281</v>
      </c>
      <c r="F327" s="134" t="s">
        <v>1282</v>
      </c>
      <c r="G327" s="135" t="s">
        <v>375</v>
      </c>
      <c r="H327" s="136">
        <v>60</v>
      </c>
      <c r="I327" s="137">
        <v>50</v>
      </c>
      <c r="J327" s="138">
        <f>ROUND(I327*H327,2)</f>
        <v>3000</v>
      </c>
      <c r="K327" s="134" t="s">
        <v>1100</v>
      </c>
      <c r="L327" s="33"/>
      <c r="M327" s="139" t="s">
        <v>21</v>
      </c>
      <c r="N327" s="140" t="s">
        <v>44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213</v>
      </c>
      <c r="AT327" s="143" t="s">
        <v>208</v>
      </c>
      <c r="AU327" s="143" t="s">
        <v>80</v>
      </c>
      <c r="AY327" s="18" t="s">
        <v>206</v>
      </c>
      <c r="BE327" s="144">
        <f>IF(N327="základní",J327,0)</f>
        <v>3000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80</v>
      </c>
      <c r="BK327" s="144">
        <f>ROUND(I327*H327,2)</f>
        <v>3000</v>
      </c>
      <c r="BL327" s="18" t="s">
        <v>213</v>
      </c>
      <c r="BM327" s="143" t="s">
        <v>611</v>
      </c>
    </row>
    <row r="328" spans="2:65" s="12" customFormat="1" x14ac:dyDescent="0.2">
      <c r="B328" s="151"/>
      <c r="D328" s="149" t="s">
        <v>219</v>
      </c>
      <c r="E328" s="152" t="s">
        <v>21</v>
      </c>
      <c r="F328" s="153" t="s">
        <v>1283</v>
      </c>
      <c r="H328" s="152" t="s">
        <v>21</v>
      </c>
      <c r="I328" s="154"/>
      <c r="L328" s="151"/>
      <c r="M328" s="155"/>
      <c r="T328" s="156"/>
      <c r="AT328" s="152" t="s">
        <v>219</v>
      </c>
      <c r="AU328" s="152" t="s">
        <v>80</v>
      </c>
      <c r="AV328" s="12" t="s">
        <v>80</v>
      </c>
      <c r="AW328" s="12" t="s">
        <v>34</v>
      </c>
      <c r="AX328" s="12" t="s">
        <v>73</v>
      </c>
      <c r="AY328" s="152" t="s">
        <v>206</v>
      </c>
    </row>
    <row r="329" spans="2:65" s="13" customFormat="1" x14ac:dyDescent="0.2">
      <c r="B329" s="157"/>
      <c r="D329" s="149" t="s">
        <v>219</v>
      </c>
      <c r="E329" s="158" t="s">
        <v>21</v>
      </c>
      <c r="F329" s="159" t="s">
        <v>837</v>
      </c>
      <c r="H329" s="160">
        <v>60</v>
      </c>
      <c r="I329" s="161"/>
      <c r="L329" s="157"/>
      <c r="M329" s="162"/>
      <c r="T329" s="163"/>
      <c r="AT329" s="158" t="s">
        <v>219</v>
      </c>
      <c r="AU329" s="158" t="s">
        <v>80</v>
      </c>
      <c r="AV329" s="13" t="s">
        <v>82</v>
      </c>
      <c r="AW329" s="13" t="s">
        <v>34</v>
      </c>
      <c r="AX329" s="13" t="s">
        <v>73</v>
      </c>
      <c r="AY329" s="158" t="s">
        <v>206</v>
      </c>
    </row>
    <row r="330" spans="2:65" s="14" customFormat="1" x14ac:dyDescent="0.2">
      <c r="B330" s="164"/>
      <c r="D330" s="149" t="s">
        <v>219</v>
      </c>
      <c r="E330" s="165" t="s">
        <v>21</v>
      </c>
      <c r="F330" s="166" t="s">
        <v>236</v>
      </c>
      <c r="H330" s="167">
        <v>60</v>
      </c>
      <c r="I330" s="168"/>
      <c r="L330" s="164"/>
      <c r="M330" s="169"/>
      <c r="T330" s="170"/>
      <c r="AT330" s="165" t="s">
        <v>219</v>
      </c>
      <c r="AU330" s="165" t="s">
        <v>80</v>
      </c>
      <c r="AV330" s="14" t="s">
        <v>213</v>
      </c>
      <c r="AW330" s="14" t="s">
        <v>34</v>
      </c>
      <c r="AX330" s="14" t="s">
        <v>80</v>
      </c>
      <c r="AY330" s="165" t="s">
        <v>206</v>
      </c>
    </row>
    <row r="331" spans="2:65" s="1" customFormat="1" ht="16.5" customHeight="1" x14ac:dyDescent="0.2">
      <c r="B331" s="33"/>
      <c r="C331" s="132" t="s">
        <v>760</v>
      </c>
      <c r="D331" s="132" t="s">
        <v>208</v>
      </c>
      <c r="E331" s="133" t="s">
        <v>1284</v>
      </c>
      <c r="F331" s="134" t="s">
        <v>1285</v>
      </c>
      <c r="G331" s="135" t="s">
        <v>247</v>
      </c>
      <c r="H331" s="136">
        <v>20.096</v>
      </c>
      <c r="I331" s="137">
        <v>1000</v>
      </c>
      <c r="J331" s="138">
        <f>ROUND(I331*H331,2)</f>
        <v>20096</v>
      </c>
      <c r="K331" s="134" t="s">
        <v>1286</v>
      </c>
      <c r="L331" s="33"/>
      <c r="M331" s="139" t="s">
        <v>21</v>
      </c>
      <c r="N331" s="140" t="s">
        <v>44</v>
      </c>
      <c r="P331" s="141">
        <f>O331*H331</f>
        <v>0</v>
      </c>
      <c r="Q331" s="141">
        <v>2.5499999999999998</v>
      </c>
      <c r="R331" s="141">
        <f>Q331*H331</f>
        <v>51.244799999999998</v>
      </c>
      <c r="S331" s="141">
        <v>0</v>
      </c>
      <c r="T331" s="142">
        <f>S331*H331</f>
        <v>0</v>
      </c>
      <c r="AR331" s="143" t="s">
        <v>213</v>
      </c>
      <c r="AT331" s="143" t="s">
        <v>208</v>
      </c>
      <c r="AU331" s="143" t="s">
        <v>80</v>
      </c>
      <c r="AY331" s="18" t="s">
        <v>206</v>
      </c>
      <c r="BE331" s="144">
        <f>IF(N331="základní",J331,0)</f>
        <v>20096</v>
      </c>
      <c r="BF331" s="144">
        <f>IF(N331="snížená",J331,0)</f>
        <v>0</v>
      </c>
      <c r="BG331" s="144">
        <f>IF(N331="zákl. přenesená",J331,0)</f>
        <v>0</v>
      </c>
      <c r="BH331" s="144">
        <f>IF(N331="sníž. přenesená",J331,0)</f>
        <v>0</v>
      </c>
      <c r="BI331" s="144">
        <f>IF(N331="nulová",J331,0)</f>
        <v>0</v>
      </c>
      <c r="BJ331" s="18" t="s">
        <v>80</v>
      </c>
      <c r="BK331" s="144">
        <f>ROUND(I331*H331,2)</f>
        <v>20096</v>
      </c>
      <c r="BL331" s="18" t="s">
        <v>213</v>
      </c>
      <c r="BM331" s="143" t="s">
        <v>1025</v>
      </c>
    </row>
    <row r="332" spans="2:65" s="12" customFormat="1" x14ac:dyDescent="0.2">
      <c r="B332" s="151"/>
      <c r="D332" s="149" t="s">
        <v>219</v>
      </c>
      <c r="E332" s="152" t="s">
        <v>21</v>
      </c>
      <c r="F332" s="153" t="s">
        <v>1287</v>
      </c>
      <c r="H332" s="152" t="s">
        <v>21</v>
      </c>
      <c r="I332" s="154"/>
      <c r="L332" s="151"/>
      <c r="M332" s="155"/>
      <c r="T332" s="156"/>
      <c r="AT332" s="152" t="s">
        <v>219</v>
      </c>
      <c r="AU332" s="152" t="s">
        <v>80</v>
      </c>
      <c r="AV332" s="12" t="s">
        <v>80</v>
      </c>
      <c r="AW332" s="12" t="s">
        <v>34</v>
      </c>
      <c r="AX332" s="12" t="s">
        <v>73</v>
      </c>
      <c r="AY332" s="152" t="s">
        <v>206</v>
      </c>
    </row>
    <row r="333" spans="2:65" s="13" customFormat="1" x14ac:dyDescent="0.2">
      <c r="B333" s="157"/>
      <c r="D333" s="149" t="s">
        <v>219</v>
      </c>
      <c r="E333" s="158" t="s">
        <v>21</v>
      </c>
      <c r="F333" s="159" t="s">
        <v>1288</v>
      </c>
      <c r="H333" s="160">
        <v>20.096</v>
      </c>
      <c r="I333" s="161"/>
      <c r="L333" s="157"/>
      <c r="M333" s="162"/>
      <c r="T333" s="163"/>
      <c r="AT333" s="158" t="s">
        <v>219</v>
      </c>
      <c r="AU333" s="158" t="s">
        <v>80</v>
      </c>
      <c r="AV333" s="13" t="s">
        <v>82</v>
      </c>
      <c r="AW333" s="13" t="s">
        <v>34</v>
      </c>
      <c r="AX333" s="13" t="s">
        <v>73</v>
      </c>
      <c r="AY333" s="158" t="s">
        <v>206</v>
      </c>
    </row>
    <row r="334" spans="2:65" s="14" customFormat="1" x14ac:dyDescent="0.2">
      <c r="B334" s="164"/>
      <c r="D334" s="149" t="s">
        <v>219</v>
      </c>
      <c r="E334" s="165" t="s">
        <v>21</v>
      </c>
      <c r="F334" s="166" t="s">
        <v>236</v>
      </c>
      <c r="H334" s="167">
        <v>20.096</v>
      </c>
      <c r="I334" s="168"/>
      <c r="L334" s="164"/>
      <c r="M334" s="169"/>
      <c r="T334" s="170"/>
      <c r="AT334" s="165" t="s">
        <v>219</v>
      </c>
      <c r="AU334" s="165" t="s">
        <v>80</v>
      </c>
      <c r="AV334" s="14" t="s">
        <v>213</v>
      </c>
      <c r="AW334" s="14" t="s">
        <v>34</v>
      </c>
      <c r="AX334" s="14" t="s">
        <v>80</v>
      </c>
      <c r="AY334" s="165" t="s">
        <v>206</v>
      </c>
    </row>
    <row r="335" spans="2:65" s="11" customFormat="1" ht="25.9" customHeight="1" x14ac:dyDescent="0.2">
      <c r="B335" s="120"/>
      <c r="D335" s="121" t="s">
        <v>72</v>
      </c>
      <c r="E335" s="122" t="s">
        <v>693</v>
      </c>
      <c r="F335" s="122" t="s">
        <v>1289</v>
      </c>
      <c r="I335" s="123"/>
      <c r="J335" s="124">
        <f>BK335</f>
        <v>999</v>
      </c>
      <c r="L335" s="120"/>
      <c r="M335" s="125"/>
      <c r="P335" s="126">
        <f>SUM(P336:P339)</f>
        <v>0</v>
      </c>
      <c r="R335" s="126">
        <f>SUM(R336:R339)</f>
        <v>0.38547149999999997</v>
      </c>
      <c r="T335" s="127">
        <f>SUM(T336:T339)</f>
        <v>0</v>
      </c>
      <c r="AR335" s="121" t="s">
        <v>80</v>
      </c>
      <c r="AT335" s="128" t="s">
        <v>72</v>
      </c>
      <c r="AU335" s="128" t="s">
        <v>73</v>
      </c>
      <c r="AY335" s="121" t="s">
        <v>206</v>
      </c>
      <c r="BK335" s="129">
        <f>SUM(BK336:BK339)</f>
        <v>999</v>
      </c>
    </row>
    <row r="336" spans="2:65" s="1" customFormat="1" ht="16.5" customHeight="1" x14ac:dyDescent="0.2">
      <c r="B336" s="33"/>
      <c r="C336" s="132" t="s">
        <v>765</v>
      </c>
      <c r="D336" s="132" t="s">
        <v>208</v>
      </c>
      <c r="E336" s="133" t="s">
        <v>1290</v>
      </c>
      <c r="F336" s="134" t="s">
        <v>1291</v>
      </c>
      <c r="G336" s="135" t="s">
        <v>211</v>
      </c>
      <c r="H336" s="136">
        <v>0.15</v>
      </c>
      <c r="I336" s="137">
        <v>6660</v>
      </c>
      <c r="J336" s="138">
        <f>ROUND(I336*H336,2)</f>
        <v>999</v>
      </c>
      <c r="K336" s="134" t="s">
        <v>1100</v>
      </c>
      <c r="L336" s="33"/>
      <c r="M336" s="139" t="s">
        <v>21</v>
      </c>
      <c r="N336" s="140" t="s">
        <v>44</v>
      </c>
      <c r="P336" s="141">
        <f>O336*H336</f>
        <v>0</v>
      </c>
      <c r="Q336" s="141">
        <v>2.5698099999999999</v>
      </c>
      <c r="R336" s="141">
        <f>Q336*H336</f>
        <v>0.38547149999999997</v>
      </c>
      <c r="S336" s="141">
        <v>0</v>
      </c>
      <c r="T336" s="142">
        <f>S336*H336</f>
        <v>0</v>
      </c>
      <c r="AR336" s="143" t="s">
        <v>213</v>
      </c>
      <c r="AT336" s="143" t="s">
        <v>208</v>
      </c>
      <c r="AU336" s="143" t="s">
        <v>80</v>
      </c>
      <c r="AY336" s="18" t="s">
        <v>206</v>
      </c>
      <c r="BE336" s="144">
        <f>IF(N336="základní",J336,0)</f>
        <v>999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8" t="s">
        <v>80</v>
      </c>
      <c r="BK336" s="144">
        <f>ROUND(I336*H336,2)</f>
        <v>999</v>
      </c>
      <c r="BL336" s="18" t="s">
        <v>213</v>
      </c>
      <c r="BM336" s="143" t="s">
        <v>1028</v>
      </c>
    </row>
    <row r="337" spans="2:65" s="12" customFormat="1" x14ac:dyDescent="0.2">
      <c r="B337" s="151"/>
      <c r="D337" s="149" t="s">
        <v>219</v>
      </c>
      <c r="E337" s="152" t="s">
        <v>21</v>
      </c>
      <c r="F337" s="153" t="s">
        <v>1292</v>
      </c>
      <c r="H337" s="152" t="s">
        <v>21</v>
      </c>
      <c r="I337" s="154"/>
      <c r="L337" s="151"/>
      <c r="M337" s="155"/>
      <c r="T337" s="156"/>
      <c r="AT337" s="152" t="s">
        <v>219</v>
      </c>
      <c r="AU337" s="152" t="s">
        <v>80</v>
      </c>
      <c r="AV337" s="12" t="s">
        <v>80</v>
      </c>
      <c r="AW337" s="12" t="s">
        <v>34</v>
      </c>
      <c r="AX337" s="12" t="s">
        <v>73</v>
      </c>
      <c r="AY337" s="152" t="s">
        <v>206</v>
      </c>
    </row>
    <row r="338" spans="2:65" s="13" customFormat="1" x14ac:dyDescent="0.2">
      <c r="B338" s="157"/>
      <c r="D338" s="149" t="s">
        <v>219</v>
      </c>
      <c r="E338" s="158" t="s">
        <v>21</v>
      </c>
      <c r="F338" s="159" t="s">
        <v>1293</v>
      </c>
      <c r="H338" s="160">
        <v>0.15</v>
      </c>
      <c r="I338" s="161"/>
      <c r="L338" s="157"/>
      <c r="M338" s="162"/>
      <c r="T338" s="163"/>
      <c r="AT338" s="158" t="s">
        <v>219</v>
      </c>
      <c r="AU338" s="158" t="s">
        <v>80</v>
      </c>
      <c r="AV338" s="13" t="s">
        <v>82</v>
      </c>
      <c r="AW338" s="13" t="s">
        <v>34</v>
      </c>
      <c r="AX338" s="13" t="s">
        <v>73</v>
      </c>
      <c r="AY338" s="158" t="s">
        <v>206</v>
      </c>
    </row>
    <row r="339" spans="2:65" s="14" customFormat="1" x14ac:dyDescent="0.2">
      <c r="B339" s="164"/>
      <c r="D339" s="149" t="s">
        <v>219</v>
      </c>
      <c r="E339" s="165" t="s">
        <v>21</v>
      </c>
      <c r="F339" s="166" t="s">
        <v>236</v>
      </c>
      <c r="H339" s="167">
        <v>0.15</v>
      </c>
      <c r="I339" s="168"/>
      <c r="L339" s="164"/>
      <c r="M339" s="169"/>
      <c r="T339" s="170"/>
      <c r="AT339" s="165" t="s">
        <v>219</v>
      </c>
      <c r="AU339" s="165" t="s">
        <v>80</v>
      </c>
      <c r="AV339" s="14" t="s">
        <v>213</v>
      </c>
      <c r="AW339" s="14" t="s">
        <v>34</v>
      </c>
      <c r="AX339" s="14" t="s">
        <v>80</v>
      </c>
      <c r="AY339" s="165" t="s">
        <v>206</v>
      </c>
    </row>
    <row r="340" spans="2:65" s="11" customFormat="1" ht="25.9" customHeight="1" x14ac:dyDescent="0.2">
      <c r="B340" s="120"/>
      <c r="D340" s="121" t="s">
        <v>72</v>
      </c>
      <c r="E340" s="122" t="s">
        <v>736</v>
      </c>
      <c r="F340" s="122" t="s">
        <v>1294</v>
      </c>
      <c r="I340" s="123"/>
      <c r="J340" s="124">
        <f>BK340</f>
        <v>123775.7</v>
      </c>
      <c r="L340" s="120"/>
      <c r="M340" s="125"/>
      <c r="P340" s="126">
        <f>SUM(P341:P364)</f>
        <v>0</v>
      </c>
      <c r="R340" s="126">
        <f>SUM(R341:R364)</f>
        <v>141.95219656</v>
      </c>
      <c r="T340" s="127">
        <f>SUM(T341:T364)</f>
        <v>0</v>
      </c>
      <c r="AR340" s="121" t="s">
        <v>80</v>
      </c>
      <c r="AT340" s="128" t="s">
        <v>72</v>
      </c>
      <c r="AU340" s="128" t="s">
        <v>73</v>
      </c>
      <c r="AY340" s="121" t="s">
        <v>206</v>
      </c>
      <c r="BK340" s="129">
        <f>SUM(BK341:BK364)</f>
        <v>123775.7</v>
      </c>
    </row>
    <row r="341" spans="2:65" s="1" customFormat="1" ht="24.2" customHeight="1" x14ac:dyDescent="0.2">
      <c r="B341" s="33"/>
      <c r="C341" s="132" t="s">
        <v>773</v>
      </c>
      <c r="D341" s="132" t="s">
        <v>208</v>
      </c>
      <c r="E341" s="133" t="s">
        <v>1295</v>
      </c>
      <c r="F341" s="134" t="s">
        <v>1296</v>
      </c>
      <c r="G341" s="135" t="s">
        <v>211</v>
      </c>
      <c r="H341" s="136">
        <v>74.028000000000006</v>
      </c>
      <c r="I341" s="137">
        <v>1150</v>
      </c>
      <c r="J341" s="138">
        <f>ROUND(I341*H341,2)</f>
        <v>85132.2</v>
      </c>
      <c r="K341" s="134" t="s">
        <v>1100</v>
      </c>
      <c r="L341" s="33"/>
      <c r="M341" s="139" t="s">
        <v>21</v>
      </c>
      <c r="N341" s="140" t="s">
        <v>44</v>
      </c>
      <c r="P341" s="141">
        <f>O341*H341</f>
        <v>0</v>
      </c>
      <c r="Q341" s="141">
        <v>1.8907700000000001</v>
      </c>
      <c r="R341" s="141">
        <f>Q341*H341</f>
        <v>139.96992156000002</v>
      </c>
      <c r="S341" s="141">
        <v>0</v>
      </c>
      <c r="T341" s="142">
        <f>S341*H341</f>
        <v>0</v>
      </c>
      <c r="AR341" s="143" t="s">
        <v>213</v>
      </c>
      <c r="AT341" s="143" t="s">
        <v>208</v>
      </c>
      <c r="AU341" s="143" t="s">
        <v>80</v>
      </c>
      <c r="AY341" s="18" t="s">
        <v>206</v>
      </c>
      <c r="BE341" s="144">
        <f>IF(N341="základní",J341,0)</f>
        <v>85132.2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85132.2</v>
      </c>
      <c r="BL341" s="18" t="s">
        <v>213</v>
      </c>
      <c r="BM341" s="143" t="s">
        <v>1031</v>
      </c>
    </row>
    <row r="342" spans="2:65" s="12" customFormat="1" x14ac:dyDescent="0.2">
      <c r="B342" s="151"/>
      <c r="D342" s="149" t="s">
        <v>219</v>
      </c>
      <c r="E342" s="152" t="s">
        <v>21</v>
      </c>
      <c r="F342" s="153" t="s">
        <v>1234</v>
      </c>
      <c r="H342" s="152" t="s">
        <v>21</v>
      </c>
      <c r="I342" s="154"/>
      <c r="L342" s="151"/>
      <c r="M342" s="155"/>
      <c r="T342" s="156"/>
      <c r="AT342" s="152" t="s">
        <v>219</v>
      </c>
      <c r="AU342" s="152" t="s">
        <v>80</v>
      </c>
      <c r="AV342" s="12" t="s">
        <v>80</v>
      </c>
      <c r="AW342" s="12" t="s">
        <v>34</v>
      </c>
      <c r="AX342" s="12" t="s">
        <v>73</v>
      </c>
      <c r="AY342" s="152" t="s">
        <v>206</v>
      </c>
    </row>
    <row r="343" spans="2:65" s="13" customFormat="1" x14ac:dyDescent="0.2">
      <c r="B343" s="157"/>
      <c r="D343" s="149" t="s">
        <v>219</v>
      </c>
      <c r="E343" s="158" t="s">
        <v>21</v>
      </c>
      <c r="F343" s="159" t="s">
        <v>1297</v>
      </c>
      <c r="H343" s="160">
        <v>60.247999999999998</v>
      </c>
      <c r="I343" s="161"/>
      <c r="L343" s="157"/>
      <c r="M343" s="162"/>
      <c r="T343" s="163"/>
      <c r="AT343" s="158" t="s">
        <v>219</v>
      </c>
      <c r="AU343" s="158" t="s">
        <v>80</v>
      </c>
      <c r="AV343" s="13" t="s">
        <v>82</v>
      </c>
      <c r="AW343" s="13" t="s">
        <v>34</v>
      </c>
      <c r="AX343" s="13" t="s">
        <v>73</v>
      </c>
      <c r="AY343" s="158" t="s">
        <v>206</v>
      </c>
    </row>
    <row r="344" spans="2:65" s="12" customFormat="1" x14ac:dyDescent="0.2">
      <c r="B344" s="151"/>
      <c r="D344" s="149" t="s">
        <v>219</v>
      </c>
      <c r="E344" s="152" t="s">
        <v>21</v>
      </c>
      <c r="F344" s="153" t="s">
        <v>1230</v>
      </c>
      <c r="H344" s="152" t="s">
        <v>21</v>
      </c>
      <c r="I344" s="154"/>
      <c r="L344" s="151"/>
      <c r="M344" s="155"/>
      <c r="T344" s="156"/>
      <c r="AT344" s="152" t="s">
        <v>219</v>
      </c>
      <c r="AU344" s="152" t="s">
        <v>80</v>
      </c>
      <c r="AV344" s="12" t="s">
        <v>80</v>
      </c>
      <c r="AW344" s="12" t="s">
        <v>34</v>
      </c>
      <c r="AX344" s="12" t="s">
        <v>73</v>
      </c>
      <c r="AY344" s="152" t="s">
        <v>206</v>
      </c>
    </row>
    <row r="345" spans="2:65" s="13" customFormat="1" x14ac:dyDescent="0.2">
      <c r="B345" s="157"/>
      <c r="D345" s="149" t="s">
        <v>219</v>
      </c>
      <c r="E345" s="158" t="s">
        <v>21</v>
      </c>
      <c r="F345" s="159" t="s">
        <v>1298</v>
      </c>
      <c r="H345" s="160">
        <v>13.78</v>
      </c>
      <c r="I345" s="161"/>
      <c r="L345" s="157"/>
      <c r="M345" s="162"/>
      <c r="T345" s="163"/>
      <c r="AT345" s="158" t="s">
        <v>219</v>
      </c>
      <c r="AU345" s="158" t="s">
        <v>80</v>
      </c>
      <c r="AV345" s="13" t="s">
        <v>82</v>
      </c>
      <c r="AW345" s="13" t="s">
        <v>34</v>
      </c>
      <c r="AX345" s="13" t="s">
        <v>73</v>
      </c>
      <c r="AY345" s="158" t="s">
        <v>206</v>
      </c>
    </row>
    <row r="346" spans="2:65" s="14" customFormat="1" x14ac:dyDescent="0.2">
      <c r="B346" s="164"/>
      <c r="D346" s="149" t="s">
        <v>219</v>
      </c>
      <c r="E346" s="165" t="s">
        <v>21</v>
      </c>
      <c r="F346" s="166" t="s">
        <v>236</v>
      </c>
      <c r="H346" s="167">
        <v>74.028000000000006</v>
      </c>
      <c r="I346" s="168"/>
      <c r="L346" s="164"/>
      <c r="M346" s="169"/>
      <c r="T346" s="170"/>
      <c r="AT346" s="165" t="s">
        <v>219</v>
      </c>
      <c r="AU346" s="165" t="s">
        <v>80</v>
      </c>
      <c r="AV346" s="14" t="s">
        <v>213</v>
      </c>
      <c r="AW346" s="14" t="s">
        <v>34</v>
      </c>
      <c r="AX346" s="14" t="s">
        <v>80</v>
      </c>
      <c r="AY346" s="165" t="s">
        <v>206</v>
      </c>
    </row>
    <row r="347" spans="2:65" s="1" customFormat="1" ht="16.5" customHeight="1" x14ac:dyDescent="0.2">
      <c r="B347" s="33"/>
      <c r="C347" s="132" t="s">
        <v>781</v>
      </c>
      <c r="D347" s="132" t="s">
        <v>208</v>
      </c>
      <c r="E347" s="133" t="s">
        <v>1299</v>
      </c>
      <c r="F347" s="134" t="s">
        <v>1300</v>
      </c>
      <c r="G347" s="135" t="s">
        <v>247</v>
      </c>
      <c r="H347" s="136">
        <v>12</v>
      </c>
      <c r="I347" s="137">
        <v>350</v>
      </c>
      <c r="J347" s="138">
        <f>ROUND(I347*H347,2)</f>
        <v>4200</v>
      </c>
      <c r="K347" s="134" t="s">
        <v>1100</v>
      </c>
      <c r="L347" s="33"/>
      <c r="M347" s="139" t="s">
        <v>21</v>
      </c>
      <c r="N347" s="140" t="s">
        <v>44</v>
      </c>
      <c r="P347" s="141">
        <f>O347*H347</f>
        <v>0</v>
      </c>
      <c r="Q347" s="141">
        <v>4.4099999999999999E-3</v>
      </c>
      <c r="R347" s="141">
        <f>Q347*H347</f>
        <v>5.2919999999999995E-2</v>
      </c>
      <c r="S347" s="141">
        <v>0</v>
      </c>
      <c r="T347" s="142">
        <f>S347*H347</f>
        <v>0</v>
      </c>
      <c r="AR347" s="143" t="s">
        <v>213</v>
      </c>
      <c r="AT347" s="143" t="s">
        <v>208</v>
      </c>
      <c r="AU347" s="143" t="s">
        <v>80</v>
      </c>
      <c r="AY347" s="18" t="s">
        <v>206</v>
      </c>
      <c r="BE347" s="144">
        <f>IF(N347="základní",J347,0)</f>
        <v>4200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8" t="s">
        <v>80</v>
      </c>
      <c r="BK347" s="144">
        <f>ROUND(I347*H347,2)</f>
        <v>4200</v>
      </c>
      <c r="BL347" s="18" t="s">
        <v>213</v>
      </c>
      <c r="BM347" s="143" t="s">
        <v>1034</v>
      </c>
    </row>
    <row r="348" spans="2:65" s="12" customFormat="1" x14ac:dyDescent="0.2">
      <c r="B348" s="151"/>
      <c r="D348" s="149" t="s">
        <v>219</v>
      </c>
      <c r="E348" s="152" t="s">
        <v>21</v>
      </c>
      <c r="F348" s="153" t="s">
        <v>1301</v>
      </c>
      <c r="H348" s="152" t="s">
        <v>21</v>
      </c>
      <c r="I348" s="154"/>
      <c r="L348" s="151"/>
      <c r="M348" s="155"/>
      <c r="T348" s="156"/>
      <c r="AT348" s="152" t="s">
        <v>219</v>
      </c>
      <c r="AU348" s="152" t="s">
        <v>80</v>
      </c>
      <c r="AV348" s="12" t="s">
        <v>80</v>
      </c>
      <c r="AW348" s="12" t="s">
        <v>34</v>
      </c>
      <c r="AX348" s="12" t="s">
        <v>73</v>
      </c>
      <c r="AY348" s="152" t="s">
        <v>206</v>
      </c>
    </row>
    <row r="349" spans="2:65" s="13" customFormat="1" x14ac:dyDescent="0.2">
      <c r="B349" s="157"/>
      <c r="D349" s="149" t="s">
        <v>219</v>
      </c>
      <c r="E349" s="158" t="s">
        <v>21</v>
      </c>
      <c r="F349" s="159" t="s">
        <v>1302</v>
      </c>
      <c r="H349" s="160">
        <v>12</v>
      </c>
      <c r="I349" s="161"/>
      <c r="L349" s="157"/>
      <c r="M349" s="162"/>
      <c r="T349" s="163"/>
      <c r="AT349" s="158" t="s">
        <v>219</v>
      </c>
      <c r="AU349" s="158" t="s">
        <v>80</v>
      </c>
      <c r="AV349" s="13" t="s">
        <v>82</v>
      </c>
      <c r="AW349" s="13" t="s">
        <v>34</v>
      </c>
      <c r="AX349" s="13" t="s">
        <v>73</v>
      </c>
      <c r="AY349" s="158" t="s">
        <v>206</v>
      </c>
    </row>
    <row r="350" spans="2:65" s="14" customFormat="1" x14ac:dyDescent="0.2">
      <c r="B350" s="164"/>
      <c r="D350" s="149" t="s">
        <v>219</v>
      </c>
      <c r="E350" s="165" t="s">
        <v>21</v>
      </c>
      <c r="F350" s="166" t="s">
        <v>236</v>
      </c>
      <c r="H350" s="167">
        <v>12</v>
      </c>
      <c r="I350" s="168"/>
      <c r="L350" s="164"/>
      <c r="M350" s="169"/>
      <c r="T350" s="170"/>
      <c r="AT350" s="165" t="s">
        <v>219</v>
      </c>
      <c r="AU350" s="165" t="s">
        <v>80</v>
      </c>
      <c r="AV350" s="14" t="s">
        <v>213</v>
      </c>
      <c r="AW350" s="14" t="s">
        <v>34</v>
      </c>
      <c r="AX350" s="14" t="s">
        <v>80</v>
      </c>
      <c r="AY350" s="165" t="s">
        <v>206</v>
      </c>
    </row>
    <row r="351" spans="2:65" s="1" customFormat="1" ht="16.5" customHeight="1" x14ac:dyDescent="0.2">
      <c r="B351" s="33"/>
      <c r="C351" s="132" t="s">
        <v>787</v>
      </c>
      <c r="D351" s="132" t="s">
        <v>208</v>
      </c>
      <c r="E351" s="133" t="s">
        <v>1303</v>
      </c>
      <c r="F351" s="134" t="s">
        <v>1304</v>
      </c>
      <c r="G351" s="135" t="s">
        <v>247</v>
      </c>
      <c r="H351" s="136">
        <v>505.9</v>
      </c>
      <c r="I351" s="137">
        <v>25</v>
      </c>
      <c r="J351" s="138">
        <f>ROUND(I351*H351,2)</f>
        <v>12647.5</v>
      </c>
      <c r="K351" s="134" t="s">
        <v>21</v>
      </c>
      <c r="L351" s="33"/>
      <c r="M351" s="139" t="s">
        <v>21</v>
      </c>
      <c r="N351" s="140" t="s">
        <v>44</v>
      </c>
      <c r="P351" s="141">
        <f>O351*H351</f>
        <v>0</v>
      </c>
      <c r="Q351" s="141">
        <v>2.2499999999999998E-3</v>
      </c>
      <c r="R351" s="141">
        <f>Q351*H351</f>
        <v>1.1382749999999999</v>
      </c>
      <c r="S351" s="141">
        <v>0</v>
      </c>
      <c r="T351" s="142">
        <f>S351*H351</f>
        <v>0</v>
      </c>
      <c r="AR351" s="143" t="s">
        <v>213</v>
      </c>
      <c r="AT351" s="143" t="s">
        <v>208</v>
      </c>
      <c r="AU351" s="143" t="s">
        <v>80</v>
      </c>
      <c r="AY351" s="18" t="s">
        <v>206</v>
      </c>
      <c r="BE351" s="144">
        <f>IF(N351="základní",J351,0)</f>
        <v>12647.5</v>
      </c>
      <c r="BF351" s="144">
        <f>IF(N351="snížená",J351,0)</f>
        <v>0</v>
      </c>
      <c r="BG351" s="144">
        <f>IF(N351="zákl. přenesená",J351,0)</f>
        <v>0</v>
      </c>
      <c r="BH351" s="144">
        <f>IF(N351="sníž. přenesená",J351,0)</f>
        <v>0</v>
      </c>
      <c r="BI351" s="144">
        <f>IF(N351="nulová",J351,0)</f>
        <v>0</v>
      </c>
      <c r="BJ351" s="18" t="s">
        <v>80</v>
      </c>
      <c r="BK351" s="144">
        <f>ROUND(I351*H351,2)</f>
        <v>12647.5</v>
      </c>
      <c r="BL351" s="18" t="s">
        <v>213</v>
      </c>
      <c r="BM351" s="143" t="s">
        <v>1037</v>
      </c>
    </row>
    <row r="352" spans="2:65" s="12" customFormat="1" x14ac:dyDescent="0.2">
      <c r="B352" s="151"/>
      <c r="D352" s="149" t="s">
        <v>219</v>
      </c>
      <c r="E352" s="152" t="s">
        <v>21</v>
      </c>
      <c r="F352" s="153" t="s">
        <v>1176</v>
      </c>
      <c r="H352" s="152" t="s">
        <v>21</v>
      </c>
      <c r="I352" s="154"/>
      <c r="L352" s="151"/>
      <c r="M352" s="155"/>
      <c r="T352" s="156"/>
      <c r="AT352" s="152" t="s">
        <v>219</v>
      </c>
      <c r="AU352" s="152" t="s">
        <v>80</v>
      </c>
      <c r="AV352" s="12" t="s">
        <v>80</v>
      </c>
      <c r="AW352" s="12" t="s">
        <v>34</v>
      </c>
      <c r="AX352" s="12" t="s">
        <v>73</v>
      </c>
      <c r="AY352" s="152" t="s">
        <v>206</v>
      </c>
    </row>
    <row r="353" spans="2:65" s="13" customFormat="1" x14ac:dyDescent="0.2">
      <c r="B353" s="157"/>
      <c r="D353" s="149" t="s">
        <v>219</v>
      </c>
      <c r="E353" s="158" t="s">
        <v>21</v>
      </c>
      <c r="F353" s="159" t="s">
        <v>1305</v>
      </c>
      <c r="H353" s="160">
        <v>134.69999999999999</v>
      </c>
      <c r="I353" s="161"/>
      <c r="L353" s="157"/>
      <c r="M353" s="162"/>
      <c r="T353" s="163"/>
      <c r="AT353" s="158" t="s">
        <v>219</v>
      </c>
      <c r="AU353" s="158" t="s">
        <v>80</v>
      </c>
      <c r="AV353" s="13" t="s">
        <v>82</v>
      </c>
      <c r="AW353" s="13" t="s">
        <v>34</v>
      </c>
      <c r="AX353" s="13" t="s">
        <v>73</v>
      </c>
      <c r="AY353" s="158" t="s">
        <v>206</v>
      </c>
    </row>
    <row r="354" spans="2:65" s="12" customFormat="1" x14ac:dyDescent="0.2">
      <c r="B354" s="151"/>
      <c r="D354" s="149" t="s">
        <v>219</v>
      </c>
      <c r="E354" s="152" t="s">
        <v>21</v>
      </c>
      <c r="F354" s="153" t="s">
        <v>1306</v>
      </c>
      <c r="H354" s="152" t="s">
        <v>21</v>
      </c>
      <c r="I354" s="154"/>
      <c r="L354" s="151"/>
      <c r="M354" s="155"/>
      <c r="T354" s="156"/>
      <c r="AT354" s="152" t="s">
        <v>219</v>
      </c>
      <c r="AU354" s="152" t="s">
        <v>80</v>
      </c>
      <c r="AV354" s="12" t="s">
        <v>80</v>
      </c>
      <c r="AW354" s="12" t="s">
        <v>34</v>
      </c>
      <c r="AX354" s="12" t="s">
        <v>73</v>
      </c>
      <c r="AY354" s="152" t="s">
        <v>206</v>
      </c>
    </row>
    <row r="355" spans="2:65" s="13" customFormat="1" x14ac:dyDescent="0.2">
      <c r="B355" s="157"/>
      <c r="D355" s="149" t="s">
        <v>219</v>
      </c>
      <c r="E355" s="158" t="s">
        <v>21</v>
      </c>
      <c r="F355" s="159" t="s">
        <v>1307</v>
      </c>
      <c r="H355" s="160">
        <v>371.2</v>
      </c>
      <c r="I355" s="161"/>
      <c r="L355" s="157"/>
      <c r="M355" s="162"/>
      <c r="T355" s="163"/>
      <c r="AT355" s="158" t="s">
        <v>219</v>
      </c>
      <c r="AU355" s="158" t="s">
        <v>80</v>
      </c>
      <c r="AV355" s="13" t="s">
        <v>82</v>
      </c>
      <c r="AW355" s="13" t="s">
        <v>34</v>
      </c>
      <c r="AX355" s="13" t="s">
        <v>73</v>
      </c>
      <c r="AY355" s="158" t="s">
        <v>206</v>
      </c>
    </row>
    <row r="356" spans="2:65" s="14" customFormat="1" x14ac:dyDescent="0.2">
      <c r="B356" s="164"/>
      <c r="D356" s="149" t="s">
        <v>219</v>
      </c>
      <c r="E356" s="165" t="s">
        <v>21</v>
      </c>
      <c r="F356" s="166" t="s">
        <v>236</v>
      </c>
      <c r="H356" s="167">
        <v>505.9</v>
      </c>
      <c r="I356" s="168"/>
      <c r="L356" s="164"/>
      <c r="M356" s="169"/>
      <c r="T356" s="170"/>
      <c r="AT356" s="165" t="s">
        <v>219</v>
      </c>
      <c r="AU356" s="165" t="s">
        <v>80</v>
      </c>
      <c r="AV356" s="14" t="s">
        <v>213</v>
      </c>
      <c r="AW356" s="14" t="s">
        <v>34</v>
      </c>
      <c r="AX356" s="14" t="s">
        <v>80</v>
      </c>
      <c r="AY356" s="165" t="s">
        <v>206</v>
      </c>
    </row>
    <row r="357" spans="2:65" s="1" customFormat="1" ht="24.2" customHeight="1" x14ac:dyDescent="0.2">
      <c r="B357" s="33"/>
      <c r="C357" s="132" t="s">
        <v>792</v>
      </c>
      <c r="D357" s="132" t="s">
        <v>208</v>
      </c>
      <c r="E357" s="133" t="s">
        <v>1308</v>
      </c>
      <c r="F357" s="134" t="s">
        <v>1309</v>
      </c>
      <c r="G357" s="135" t="s">
        <v>247</v>
      </c>
      <c r="H357" s="136">
        <v>71.599999999999994</v>
      </c>
      <c r="I357" s="137">
        <v>110</v>
      </c>
      <c r="J357" s="138">
        <f>ROUND(I357*H357,2)</f>
        <v>7876</v>
      </c>
      <c r="K357" s="134" t="s">
        <v>21</v>
      </c>
      <c r="L357" s="33"/>
      <c r="M357" s="139" t="s">
        <v>21</v>
      </c>
      <c r="N357" s="140" t="s">
        <v>44</v>
      </c>
      <c r="P357" s="141">
        <f>O357*H357</f>
        <v>0</v>
      </c>
      <c r="Q357" s="141">
        <v>2.3E-3</v>
      </c>
      <c r="R357" s="141">
        <f>Q357*H357</f>
        <v>0.16467999999999999</v>
      </c>
      <c r="S357" s="141">
        <v>0</v>
      </c>
      <c r="T357" s="142">
        <f>S357*H357</f>
        <v>0</v>
      </c>
      <c r="AR357" s="143" t="s">
        <v>213</v>
      </c>
      <c r="AT357" s="143" t="s">
        <v>208</v>
      </c>
      <c r="AU357" s="143" t="s">
        <v>80</v>
      </c>
      <c r="AY357" s="18" t="s">
        <v>206</v>
      </c>
      <c r="BE357" s="144">
        <f>IF(N357="základní",J357,0)</f>
        <v>7876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80</v>
      </c>
      <c r="BK357" s="144">
        <f>ROUND(I357*H357,2)</f>
        <v>7876</v>
      </c>
      <c r="BL357" s="18" t="s">
        <v>213</v>
      </c>
      <c r="BM357" s="143" t="s">
        <v>1040</v>
      </c>
    </row>
    <row r="358" spans="2:65" s="12" customFormat="1" x14ac:dyDescent="0.2">
      <c r="B358" s="151"/>
      <c r="D358" s="149" t="s">
        <v>219</v>
      </c>
      <c r="E358" s="152" t="s">
        <v>21</v>
      </c>
      <c r="F358" s="153" t="s">
        <v>1176</v>
      </c>
      <c r="H358" s="152" t="s">
        <v>21</v>
      </c>
      <c r="I358" s="154"/>
      <c r="L358" s="151"/>
      <c r="M358" s="155"/>
      <c r="T358" s="156"/>
      <c r="AT358" s="152" t="s">
        <v>219</v>
      </c>
      <c r="AU358" s="152" t="s">
        <v>80</v>
      </c>
      <c r="AV358" s="12" t="s">
        <v>80</v>
      </c>
      <c r="AW358" s="12" t="s">
        <v>34</v>
      </c>
      <c r="AX358" s="12" t="s">
        <v>73</v>
      </c>
      <c r="AY358" s="152" t="s">
        <v>206</v>
      </c>
    </row>
    <row r="359" spans="2:65" s="13" customFormat="1" x14ac:dyDescent="0.2">
      <c r="B359" s="157"/>
      <c r="D359" s="149" t="s">
        <v>219</v>
      </c>
      <c r="E359" s="158" t="s">
        <v>21</v>
      </c>
      <c r="F359" s="159" t="s">
        <v>1310</v>
      </c>
      <c r="H359" s="160">
        <v>71.599999999999994</v>
      </c>
      <c r="I359" s="161"/>
      <c r="L359" s="157"/>
      <c r="M359" s="162"/>
      <c r="T359" s="163"/>
      <c r="AT359" s="158" t="s">
        <v>219</v>
      </c>
      <c r="AU359" s="158" t="s">
        <v>80</v>
      </c>
      <c r="AV359" s="13" t="s">
        <v>82</v>
      </c>
      <c r="AW359" s="13" t="s">
        <v>34</v>
      </c>
      <c r="AX359" s="13" t="s">
        <v>73</v>
      </c>
      <c r="AY359" s="158" t="s">
        <v>206</v>
      </c>
    </row>
    <row r="360" spans="2:65" s="14" customFormat="1" x14ac:dyDescent="0.2">
      <c r="B360" s="164"/>
      <c r="D360" s="149" t="s">
        <v>219</v>
      </c>
      <c r="E360" s="165" t="s">
        <v>21</v>
      </c>
      <c r="F360" s="166" t="s">
        <v>236</v>
      </c>
      <c r="H360" s="167">
        <v>71.599999999999994</v>
      </c>
      <c r="I360" s="168"/>
      <c r="L360" s="164"/>
      <c r="M360" s="169"/>
      <c r="T360" s="170"/>
      <c r="AT360" s="165" t="s">
        <v>219</v>
      </c>
      <c r="AU360" s="165" t="s">
        <v>80</v>
      </c>
      <c r="AV360" s="14" t="s">
        <v>213</v>
      </c>
      <c r="AW360" s="14" t="s">
        <v>34</v>
      </c>
      <c r="AX360" s="14" t="s">
        <v>80</v>
      </c>
      <c r="AY360" s="165" t="s">
        <v>206</v>
      </c>
    </row>
    <row r="361" spans="2:65" s="1" customFormat="1" ht="16.5" customHeight="1" x14ac:dyDescent="0.2">
      <c r="B361" s="33"/>
      <c r="C361" s="132" t="s">
        <v>799</v>
      </c>
      <c r="D361" s="132" t="s">
        <v>208</v>
      </c>
      <c r="E361" s="133" t="s">
        <v>1311</v>
      </c>
      <c r="F361" s="134" t="s">
        <v>1312</v>
      </c>
      <c r="G361" s="135" t="s">
        <v>247</v>
      </c>
      <c r="H361" s="136">
        <v>278.39999999999998</v>
      </c>
      <c r="I361" s="137">
        <v>50</v>
      </c>
      <c r="J361" s="138">
        <f>ROUND(I361*H361,2)</f>
        <v>13920</v>
      </c>
      <c r="K361" s="134" t="s">
        <v>21</v>
      </c>
      <c r="L361" s="33"/>
      <c r="M361" s="139" t="s">
        <v>21</v>
      </c>
      <c r="N361" s="140" t="s">
        <v>44</v>
      </c>
      <c r="P361" s="141">
        <f>O361*H361</f>
        <v>0</v>
      </c>
      <c r="Q361" s="141">
        <v>2.2499999999999998E-3</v>
      </c>
      <c r="R361" s="141">
        <f>Q361*H361</f>
        <v>0.62639999999999996</v>
      </c>
      <c r="S361" s="141">
        <v>0</v>
      </c>
      <c r="T361" s="142">
        <f>S361*H361</f>
        <v>0</v>
      </c>
      <c r="AR361" s="143" t="s">
        <v>213</v>
      </c>
      <c r="AT361" s="143" t="s">
        <v>208</v>
      </c>
      <c r="AU361" s="143" t="s">
        <v>80</v>
      </c>
      <c r="AY361" s="18" t="s">
        <v>206</v>
      </c>
      <c r="BE361" s="144">
        <f>IF(N361="základní",J361,0)</f>
        <v>13920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8" t="s">
        <v>80</v>
      </c>
      <c r="BK361" s="144">
        <f>ROUND(I361*H361,2)</f>
        <v>13920</v>
      </c>
      <c r="BL361" s="18" t="s">
        <v>213</v>
      </c>
      <c r="BM361" s="143" t="s">
        <v>1043</v>
      </c>
    </row>
    <row r="362" spans="2:65" s="12" customFormat="1" x14ac:dyDescent="0.2">
      <c r="B362" s="151"/>
      <c r="D362" s="149" t="s">
        <v>219</v>
      </c>
      <c r="E362" s="152" t="s">
        <v>21</v>
      </c>
      <c r="F362" s="153" t="s">
        <v>1306</v>
      </c>
      <c r="H362" s="152" t="s">
        <v>21</v>
      </c>
      <c r="I362" s="154"/>
      <c r="L362" s="151"/>
      <c r="M362" s="155"/>
      <c r="T362" s="156"/>
      <c r="AT362" s="152" t="s">
        <v>219</v>
      </c>
      <c r="AU362" s="152" t="s">
        <v>80</v>
      </c>
      <c r="AV362" s="12" t="s">
        <v>80</v>
      </c>
      <c r="AW362" s="12" t="s">
        <v>34</v>
      </c>
      <c r="AX362" s="12" t="s">
        <v>73</v>
      </c>
      <c r="AY362" s="152" t="s">
        <v>206</v>
      </c>
    </row>
    <row r="363" spans="2:65" s="13" customFormat="1" x14ac:dyDescent="0.2">
      <c r="B363" s="157"/>
      <c r="D363" s="149" t="s">
        <v>219</v>
      </c>
      <c r="E363" s="158" t="s">
        <v>21</v>
      </c>
      <c r="F363" s="159" t="s">
        <v>1313</v>
      </c>
      <c r="H363" s="160">
        <v>278.39999999999998</v>
      </c>
      <c r="I363" s="161"/>
      <c r="L363" s="157"/>
      <c r="M363" s="162"/>
      <c r="T363" s="163"/>
      <c r="AT363" s="158" t="s">
        <v>219</v>
      </c>
      <c r="AU363" s="158" t="s">
        <v>80</v>
      </c>
      <c r="AV363" s="13" t="s">
        <v>82</v>
      </c>
      <c r="AW363" s="13" t="s">
        <v>34</v>
      </c>
      <c r="AX363" s="13" t="s">
        <v>73</v>
      </c>
      <c r="AY363" s="158" t="s">
        <v>206</v>
      </c>
    </row>
    <row r="364" spans="2:65" s="14" customFormat="1" x14ac:dyDescent="0.2">
      <c r="B364" s="164"/>
      <c r="D364" s="149" t="s">
        <v>219</v>
      </c>
      <c r="E364" s="165" t="s">
        <v>21</v>
      </c>
      <c r="F364" s="166" t="s">
        <v>236</v>
      </c>
      <c r="H364" s="167">
        <v>278.39999999999998</v>
      </c>
      <c r="I364" s="168"/>
      <c r="L364" s="164"/>
      <c r="M364" s="169"/>
      <c r="T364" s="170"/>
      <c r="AT364" s="165" t="s">
        <v>219</v>
      </c>
      <c r="AU364" s="165" t="s">
        <v>80</v>
      </c>
      <c r="AV364" s="14" t="s">
        <v>213</v>
      </c>
      <c r="AW364" s="14" t="s">
        <v>34</v>
      </c>
      <c r="AX364" s="14" t="s">
        <v>80</v>
      </c>
      <c r="AY364" s="165" t="s">
        <v>206</v>
      </c>
    </row>
    <row r="365" spans="2:65" s="11" customFormat="1" ht="25.9" customHeight="1" x14ac:dyDescent="0.2">
      <c r="B365" s="120"/>
      <c r="D365" s="121" t="s">
        <v>72</v>
      </c>
      <c r="E365" s="122" t="s">
        <v>811</v>
      </c>
      <c r="F365" s="122" t="s">
        <v>1314</v>
      </c>
      <c r="I365" s="123"/>
      <c r="J365" s="124">
        <f>BK365</f>
        <v>5287.88</v>
      </c>
      <c r="L365" s="120"/>
      <c r="M365" s="125"/>
      <c r="P365" s="126">
        <f>SUM(P366:P373)</f>
        <v>0</v>
      </c>
      <c r="R365" s="126">
        <f>SUM(R366:R373)</f>
        <v>3.1708280000000002</v>
      </c>
      <c r="T365" s="127">
        <f>SUM(T366:T373)</f>
        <v>0</v>
      </c>
      <c r="AR365" s="121" t="s">
        <v>80</v>
      </c>
      <c r="AT365" s="128" t="s">
        <v>72</v>
      </c>
      <c r="AU365" s="128" t="s">
        <v>73</v>
      </c>
      <c r="AY365" s="121" t="s">
        <v>206</v>
      </c>
      <c r="BK365" s="129">
        <f>SUM(BK366:BK373)</f>
        <v>5287.88</v>
      </c>
    </row>
    <row r="366" spans="2:65" s="1" customFormat="1" ht="16.5" customHeight="1" x14ac:dyDescent="0.2">
      <c r="B366" s="33"/>
      <c r="C366" s="132" t="s">
        <v>805</v>
      </c>
      <c r="D366" s="132" t="s">
        <v>208</v>
      </c>
      <c r="E366" s="133" t="s">
        <v>1315</v>
      </c>
      <c r="F366" s="134" t="s">
        <v>1316</v>
      </c>
      <c r="G366" s="135" t="s">
        <v>211</v>
      </c>
      <c r="H366" s="136">
        <v>0.84</v>
      </c>
      <c r="I366" s="137">
        <v>699</v>
      </c>
      <c r="J366" s="138">
        <f>ROUND(I366*H366,2)</f>
        <v>587.16</v>
      </c>
      <c r="K366" s="134" t="s">
        <v>1100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1.6867000000000001</v>
      </c>
      <c r="R366" s="141">
        <f>Q366*H366</f>
        <v>1.416828</v>
      </c>
      <c r="S366" s="141">
        <v>0</v>
      </c>
      <c r="T366" s="142">
        <f>S366*H366</f>
        <v>0</v>
      </c>
      <c r="AR366" s="143" t="s">
        <v>213</v>
      </c>
      <c r="AT366" s="143" t="s">
        <v>208</v>
      </c>
      <c r="AU366" s="143" t="s">
        <v>80</v>
      </c>
      <c r="AY366" s="18" t="s">
        <v>206</v>
      </c>
      <c r="BE366" s="144">
        <f>IF(N366="základní",J366,0)</f>
        <v>587.16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587.16</v>
      </c>
      <c r="BL366" s="18" t="s">
        <v>213</v>
      </c>
      <c r="BM366" s="143" t="s">
        <v>1048</v>
      </c>
    </row>
    <row r="367" spans="2:65" s="12" customFormat="1" x14ac:dyDescent="0.2">
      <c r="B367" s="151"/>
      <c r="D367" s="149" t="s">
        <v>219</v>
      </c>
      <c r="E367" s="152" t="s">
        <v>21</v>
      </c>
      <c r="F367" s="153" t="s">
        <v>1317</v>
      </c>
      <c r="H367" s="152" t="s">
        <v>21</v>
      </c>
      <c r="I367" s="154"/>
      <c r="L367" s="151"/>
      <c r="M367" s="155"/>
      <c r="T367" s="156"/>
      <c r="AT367" s="152" t="s">
        <v>219</v>
      </c>
      <c r="AU367" s="152" t="s">
        <v>80</v>
      </c>
      <c r="AV367" s="12" t="s">
        <v>80</v>
      </c>
      <c r="AW367" s="12" t="s">
        <v>34</v>
      </c>
      <c r="AX367" s="12" t="s">
        <v>73</v>
      </c>
      <c r="AY367" s="152" t="s">
        <v>206</v>
      </c>
    </row>
    <row r="368" spans="2:65" s="13" customFormat="1" x14ac:dyDescent="0.2">
      <c r="B368" s="157"/>
      <c r="D368" s="149" t="s">
        <v>219</v>
      </c>
      <c r="E368" s="158" t="s">
        <v>21</v>
      </c>
      <c r="F368" s="159" t="s">
        <v>1318</v>
      </c>
      <c r="H368" s="160">
        <v>0.84</v>
      </c>
      <c r="I368" s="161"/>
      <c r="L368" s="157"/>
      <c r="M368" s="162"/>
      <c r="T368" s="163"/>
      <c r="AT368" s="158" t="s">
        <v>219</v>
      </c>
      <c r="AU368" s="158" t="s">
        <v>80</v>
      </c>
      <c r="AV368" s="13" t="s">
        <v>82</v>
      </c>
      <c r="AW368" s="13" t="s">
        <v>34</v>
      </c>
      <c r="AX368" s="13" t="s">
        <v>73</v>
      </c>
      <c r="AY368" s="158" t="s">
        <v>206</v>
      </c>
    </row>
    <row r="369" spans="2:65" s="14" customFormat="1" x14ac:dyDescent="0.2">
      <c r="B369" s="164"/>
      <c r="D369" s="149" t="s">
        <v>219</v>
      </c>
      <c r="E369" s="165" t="s">
        <v>21</v>
      </c>
      <c r="F369" s="166" t="s">
        <v>236</v>
      </c>
      <c r="H369" s="167">
        <v>0.84</v>
      </c>
      <c r="I369" s="168"/>
      <c r="L369" s="164"/>
      <c r="M369" s="169"/>
      <c r="T369" s="170"/>
      <c r="AT369" s="165" t="s">
        <v>219</v>
      </c>
      <c r="AU369" s="165" t="s">
        <v>80</v>
      </c>
      <c r="AV369" s="14" t="s">
        <v>213</v>
      </c>
      <c r="AW369" s="14" t="s">
        <v>34</v>
      </c>
      <c r="AX369" s="14" t="s">
        <v>80</v>
      </c>
      <c r="AY369" s="165" t="s">
        <v>206</v>
      </c>
    </row>
    <row r="370" spans="2:65" s="1" customFormat="1" ht="16.5" customHeight="1" x14ac:dyDescent="0.2">
      <c r="B370" s="33"/>
      <c r="C370" s="132" t="s">
        <v>811</v>
      </c>
      <c r="D370" s="132" t="s">
        <v>208</v>
      </c>
      <c r="E370" s="133" t="s">
        <v>1319</v>
      </c>
      <c r="F370" s="134" t="s">
        <v>1320</v>
      </c>
      <c r="G370" s="135" t="s">
        <v>327</v>
      </c>
      <c r="H370" s="136">
        <v>1.754</v>
      </c>
      <c r="I370" s="137">
        <v>2680</v>
      </c>
      <c r="J370" s="138">
        <f>ROUND(I370*H370,2)</f>
        <v>4700.72</v>
      </c>
      <c r="K370" s="134" t="s">
        <v>1100</v>
      </c>
      <c r="L370" s="33"/>
      <c r="M370" s="139" t="s">
        <v>21</v>
      </c>
      <c r="N370" s="140" t="s">
        <v>44</v>
      </c>
      <c r="P370" s="141">
        <f>O370*H370</f>
        <v>0</v>
      </c>
      <c r="Q370" s="141">
        <v>1</v>
      </c>
      <c r="R370" s="141">
        <f>Q370*H370</f>
        <v>1.754</v>
      </c>
      <c r="S370" s="141">
        <v>0</v>
      </c>
      <c r="T370" s="142">
        <f>S370*H370</f>
        <v>0</v>
      </c>
      <c r="AR370" s="143" t="s">
        <v>213</v>
      </c>
      <c r="AT370" s="143" t="s">
        <v>208</v>
      </c>
      <c r="AU370" s="143" t="s">
        <v>80</v>
      </c>
      <c r="AY370" s="18" t="s">
        <v>206</v>
      </c>
      <c r="BE370" s="144">
        <f>IF(N370="základní",J370,0)</f>
        <v>4700.72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80</v>
      </c>
      <c r="BK370" s="144">
        <f>ROUND(I370*H370,2)</f>
        <v>4700.72</v>
      </c>
      <c r="BL370" s="18" t="s">
        <v>213</v>
      </c>
      <c r="BM370" s="143" t="s">
        <v>1054</v>
      </c>
    </row>
    <row r="371" spans="2:65" s="12" customFormat="1" x14ac:dyDescent="0.2">
      <c r="B371" s="151"/>
      <c r="D371" s="149" t="s">
        <v>219</v>
      </c>
      <c r="E371" s="152" t="s">
        <v>21</v>
      </c>
      <c r="F371" s="153" t="s">
        <v>1321</v>
      </c>
      <c r="H371" s="152" t="s">
        <v>21</v>
      </c>
      <c r="I371" s="154"/>
      <c r="L371" s="151"/>
      <c r="M371" s="155"/>
      <c r="T371" s="156"/>
      <c r="AT371" s="152" t="s">
        <v>219</v>
      </c>
      <c r="AU371" s="152" t="s">
        <v>80</v>
      </c>
      <c r="AV371" s="12" t="s">
        <v>80</v>
      </c>
      <c r="AW371" s="12" t="s">
        <v>34</v>
      </c>
      <c r="AX371" s="12" t="s">
        <v>73</v>
      </c>
      <c r="AY371" s="152" t="s">
        <v>206</v>
      </c>
    </row>
    <row r="372" spans="2:65" s="13" customFormat="1" x14ac:dyDescent="0.2">
      <c r="B372" s="157"/>
      <c r="D372" s="149" t="s">
        <v>219</v>
      </c>
      <c r="E372" s="158" t="s">
        <v>21</v>
      </c>
      <c r="F372" s="159" t="s">
        <v>1322</v>
      </c>
      <c r="H372" s="160">
        <v>1.754</v>
      </c>
      <c r="I372" s="161"/>
      <c r="L372" s="157"/>
      <c r="M372" s="162"/>
      <c r="T372" s="163"/>
      <c r="AT372" s="158" t="s">
        <v>219</v>
      </c>
      <c r="AU372" s="158" t="s">
        <v>80</v>
      </c>
      <c r="AV372" s="13" t="s">
        <v>82</v>
      </c>
      <c r="AW372" s="13" t="s">
        <v>34</v>
      </c>
      <c r="AX372" s="13" t="s">
        <v>73</v>
      </c>
      <c r="AY372" s="158" t="s">
        <v>206</v>
      </c>
    </row>
    <row r="373" spans="2:65" s="14" customFormat="1" x14ac:dyDescent="0.2">
      <c r="B373" s="164"/>
      <c r="D373" s="149" t="s">
        <v>219</v>
      </c>
      <c r="E373" s="165" t="s">
        <v>21</v>
      </c>
      <c r="F373" s="166" t="s">
        <v>236</v>
      </c>
      <c r="H373" s="167">
        <v>1.754</v>
      </c>
      <c r="I373" s="168"/>
      <c r="L373" s="164"/>
      <c r="M373" s="169"/>
      <c r="T373" s="170"/>
      <c r="AT373" s="165" t="s">
        <v>219</v>
      </c>
      <c r="AU373" s="165" t="s">
        <v>80</v>
      </c>
      <c r="AV373" s="14" t="s">
        <v>213</v>
      </c>
      <c r="AW373" s="14" t="s">
        <v>34</v>
      </c>
      <c r="AX373" s="14" t="s">
        <v>80</v>
      </c>
      <c r="AY373" s="165" t="s">
        <v>206</v>
      </c>
    </row>
    <row r="374" spans="2:65" s="11" customFormat="1" ht="25.9" customHeight="1" x14ac:dyDescent="0.2">
      <c r="B374" s="120"/>
      <c r="D374" s="121" t="s">
        <v>72</v>
      </c>
      <c r="E374" s="122" t="s">
        <v>818</v>
      </c>
      <c r="F374" s="122" t="s">
        <v>1323</v>
      </c>
      <c r="I374" s="123"/>
      <c r="J374" s="124">
        <f>BK374</f>
        <v>4424</v>
      </c>
      <c r="L374" s="120"/>
      <c r="M374" s="125"/>
      <c r="P374" s="126">
        <f>SUM(P375:P378)</f>
        <v>0</v>
      </c>
      <c r="R374" s="126">
        <f>SUM(R375:R378)</f>
        <v>0.88619999999999988</v>
      </c>
      <c r="T374" s="127">
        <f>SUM(T375:T378)</f>
        <v>0</v>
      </c>
      <c r="AR374" s="121" t="s">
        <v>80</v>
      </c>
      <c r="AT374" s="128" t="s">
        <v>72</v>
      </c>
      <c r="AU374" s="128" t="s">
        <v>73</v>
      </c>
      <c r="AY374" s="121" t="s">
        <v>206</v>
      </c>
      <c r="BK374" s="129">
        <f>SUM(BK375:BK378)</f>
        <v>4424</v>
      </c>
    </row>
    <row r="375" spans="2:65" s="1" customFormat="1" ht="16.5" customHeight="1" x14ac:dyDescent="0.2">
      <c r="B375" s="33"/>
      <c r="C375" s="132" t="s">
        <v>818</v>
      </c>
      <c r="D375" s="132" t="s">
        <v>208</v>
      </c>
      <c r="E375" s="133" t="s">
        <v>1324</v>
      </c>
      <c r="F375" s="134" t="s">
        <v>1325</v>
      </c>
      <c r="G375" s="135" t="s">
        <v>247</v>
      </c>
      <c r="H375" s="136">
        <v>7</v>
      </c>
      <c r="I375" s="137">
        <v>632</v>
      </c>
      <c r="J375" s="138">
        <f>ROUND(I375*H375,2)</f>
        <v>4424</v>
      </c>
      <c r="K375" s="134" t="s">
        <v>1100</v>
      </c>
      <c r="L375" s="33"/>
      <c r="M375" s="139" t="s">
        <v>21</v>
      </c>
      <c r="N375" s="140" t="s">
        <v>44</v>
      </c>
      <c r="P375" s="141">
        <f>O375*H375</f>
        <v>0</v>
      </c>
      <c r="Q375" s="141">
        <v>0.12659999999999999</v>
      </c>
      <c r="R375" s="141">
        <f>Q375*H375</f>
        <v>0.88619999999999988</v>
      </c>
      <c r="S375" s="141">
        <v>0</v>
      </c>
      <c r="T375" s="142">
        <f>S375*H375</f>
        <v>0</v>
      </c>
      <c r="AR375" s="143" t="s">
        <v>213</v>
      </c>
      <c r="AT375" s="143" t="s">
        <v>208</v>
      </c>
      <c r="AU375" s="143" t="s">
        <v>80</v>
      </c>
      <c r="AY375" s="18" t="s">
        <v>206</v>
      </c>
      <c r="BE375" s="144">
        <f>IF(N375="základní",J375,0)</f>
        <v>4424</v>
      </c>
      <c r="BF375" s="144">
        <f>IF(N375="snížená",J375,0)</f>
        <v>0</v>
      </c>
      <c r="BG375" s="144">
        <f>IF(N375="zákl. přenesená",J375,0)</f>
        <v>0</v>
      </c>
      <c r="BH375" s="144">
        <f>IF(N375="sníž. přenesená",J375,0)</f>
        <v>0</v>
      </c>
      <c r="BI375" s="144">
        <f>IF(N375="nulová",J375,0)</f>
        <v>0</v>
      </c>
      <c r="BJ375" s="18" t="s">
        <v>80</v>
      </c>
      <c r="BK375" s="144">
        <f>ROUND(I375*H375,2)</f>
        <v>4424</v>
      </c>
      <c r="BL375" s="18" t="s">
        <v>213</v>
      </c>
      <c r="BM375" s="143" t="s">
        <v>1057</v>
      </c>
    </row>
    <row r="376" spans="2:65" s="12" customFormat="1" x14ac:dyDescent="0.2">
      <c r="B376" s="151"/>
      <c r="D376" s="149" t="s">
        <v>219</v>
      </c>
      <c r="E376" s="152" t="s">
        <v>21</v>
      </c>
      <c r="F376" s="153" t="s">
        <v>1326</v>
      </c>
      <c r="H376" s="152" t="s">
        <v>21</v>
      </c>
      <c r="I376" s="154"/>
      <c r="L376" s="151"/>
      <c r="M376" s="155"/>
      <c r="T376" s="156"/>
      <c r="AT376" s="152" t="s">
        <v>219</v>
      </c>
      <c r="AU376" s="152" t="s">
        <v>80</v>
      </c>
      <c r="AV376" s="12" t="s">
        <v>80</v>
      </c>
      <c r="AW376" s="12" t="s">
        <v>34</v>
      </c>
      <c r="AX376" s="12" t="s">
        <v>73</v>
      </c>
      <c r="AY376" s="152" t="s">
        <v>206</v>
      </c>
    </row>
    <row r="377" spans="2:65" s="13" customFormat="1" x14ac:dyDescent="0.2">
      <c r="B377" s="157"/>
      <c r="D377" s="149" t="s">
        <v>219</v>
      </c>
      <c r="E377" s="158" t="s">
        <v>21</v>
      </c>
      <c r="F377" s="159" t="s">
        <v>1327</v>
      </c>
      <c r="H377" s="160">
        <v>7</v>
      </c>
      <c r="I377" s="161"/>
      <c r="L377" s="157"/>
      <c r="M377" s="162"/>
      <c r="T377" s="163"/>
      <c r="AT377" s="158" t="s">
        <v>219</v>
      </c>
      <c r="AU377" s="158" t="s">
        <v>80</v>
      </c>
      <c r="AV377" s="13" t="s">
        <v>82</v>
      </c>
      <c r="AW377" s="13" t="s">
        <v>34</v>
      </c>
      <c r="AX377" s="13" t="s">
        <v>73</v>
      </c>
      <c r="AY377" s="158" t="s">
        <v>206</v>
      </c>
    </row>
    <row r="378" spans="2:65" s="14" customFormat="1" x14ac:dyDescent="0.2">
      <c r="B378" s="164"/>
      <c r="D378" s="149" t="s">
        <v>219</v>
      </c>
      <c r="E378" s="165" t="s">
        <v>21</v>
      </c>
      <c r="F378" s="166" t="s">
        <v>236</v>
      </c>
      <c r="H378" s="167">
        <v>7</v>
      </c>
      <c r="I378" s="168"/>
      <c r="L378" s="164"/>
      <c r="M378" s="169"/>
      <c r="T378" s="170"/>
      <c r="AT378" s="165" t="s">
        <v>219</v>
      </c>
      <c r="AU378" s="165" t="s">
        <v>80</v>
      </c>
      <c r="AV378" s="14" t="s">
        <v>213</v>
      </c>
      <c r="AW378" s="14" t="s">
        <v>34</v>
      </c>
      <c r="AX378" s="14" t="s">
        <v>80</v>
      </c>
      <c r="AY378" s="165" t="s">
        <v>206</v>
      </c>
    </row>
    <row r="379" spans="2:65" s="11" customFormat="1" ht="25.9" customHeight="1" x14ac:dyDescent="0.2">
      <c r="B379" s="120"/>
      <c r="D379" s="121" t="s">
        <v>72</v>
      </c>
      <c r="E379" s="122" t="s">
        <v>830</v>
      </c>
      <c r="F379" s="122" t="s">
        <v>1328</v>
      </c>
      <c r="I379" s="123"/>
      <c r="J379" s="124">
        <f>BK379</f>
        <v>11673</v>
      </c>
      <c r="L379" s="120"/>
      <c r="M379" s="125"/>
      <c r="P379" s="126">
        <f>SUM(P380:P387)</f>
        <v>0</v>
      </c>
      <c r="R379" s="126">
        <f>SUM(R380:R387)</f>
        <v>6.1822799999999996</v>
      </c>
      <c r="T379" s="127">
        <f>SUM(T380:T387)</f>
        <v>0</v>
      </c>
      <c r="AR379" s="121" t="s">
        <v>80</v>
      </c>
      <c r="AT379" s="128" t="s">
        <v>72</v>
      </c>
      <c r="AU379" s="128" t="s">
        <v>73</v>
      </c>
      <c r="AY379" s="121" t="s">
        <v>206</v>
      </c>
      <c r="BK379" s="129">
        <f>SUM(BK380:BK387)</f>
        <v>11673</v>
      </c>
    </row>
    <row r="380" spans="2:65" s="1" customFormat="1" ht="16.5" customHeight="1" x14ac:dyDescent="0.2">
      <c r="B380" s="33"/>
      <c r="C380" s="132" t="s">
        <v>825</v>
      </c>
      <c r="D380" s="132" t="s">
        <v>208</v>
      </c>
      <c r="E380" s="133" t="s">
        <v>1329</v>
      </c>
      <c r="F380" s="134" t="s">
        <v>1330</v>
      </c>
      <c r="G380" s="135" t="s">
        <v>247</v>
      </c>
      <c r="H380" s="136">
        <v>8.4</v>
      </c>
      <c r="I380" s="137">
        <v>270</v>
      </c>
      <c r="J380" s="138">
        <f>ROUND(I380*H380,2)</f>
        <v>2268</v>
      </c>
      <c r="K380" s="134" t="s">
        <v>1100</v>
      </c>
      <c r="L380" s="33"/>
      <c r="M380" s="139" t="s">
        <v>21</v>
      </c>
      <c r="N380" s="140" t="s">
        <v>44</v>
      </c>
      <c r="P380" s="141">
        <f>O380*H380</f>
        <v>0</v>
      </c>
      <c r="Q380" s="141">
        <v>7.4099999999999999E-2</v>
      </c>
      <c r="R380" s="141">
        <f>Q380*H380</f>
        <v>0.62243999999999999</v>
      </c>
      <c r="S380" s="141">
        <v>0</v>
      </c>
      <c r="T380" s="142">
        <f>S380*H380</f>
        <v>0</v>
      </c>
      <c r="AR380" s="143" t="s">
        <v>213</v>
      </c>
      <c r="AT380" s="143" t="s">
        <v>208</v>
      </c>
      <c r="AU380" s="143" t="s">
        <v>80</v>
      </c>
      <c r="AY380" s="18" t="s">
        <v>206</v>
      </c>
      <c r="BE380" s="144">
        <f>IF(N380="základní",J380,0)</f>
        <v>2268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8" t="s">
        <v>80</v>
      </c>
      <c r="BK380" s="144">
        <f>ROUND(I380*H380,2)</f>
        <v>2268</v>
      </c>
      <c r="BL380" s="18" t="s">
        <v>213</v>
      </c>
      <c r="BM380" s="143" t="s">
        <v>1331</v>
      </c>
    </row>
    <row r="381" spans="2:65" s="12" customFormat="1" x14ac:dyDescent="0.2">
      <c r="B381" s="151"/>
      <c r="D381" s="149" t="s">
        <v>219</v>
      </c>
      <c r="E381" s="152" t="s">
        <v>21</v>
      </c>
      <c r="F381" s="153" t="s">
        <v>1332</v>
      </c>
      <c r="H381" s="152" t="s">
        <v>21</v>
      </c>
      <c r="I381" s="154"/>
      <c r="L381" s="151"/>
      <c r="M381" s="155"/>
      <c r="T381" s="156"/>
      <c r="AT381" s="152" t="s">
        <v>219</v>
      </c>
      <c r="AU381" s="152" t="s">
        <v>80</v>
      </c>
      <c r="AV381" s="12" t="s">
        <v>80</v>
      </c>
      <c r="AW381" s="12" t="s">
        <v>34</v>
      </c>
      <c r="AX381" s="12" t="s">
        <v>73</v>
      </c>
      <c r="AY381" s="152" t="s">
        <v>206</v>
      </c>
    </row>
    <row r="382" spans="2:65" s="13" customFormat="1" x14ac:dyDescent="0.2">
      <c r="B382" s="157"/>
      <c r="D382" s="149" t="s">
        <v>219</v>
      </c>
      <c r="E382" s="158" t="s">
        <v>21</v>
      </c>
      <c r="F382" s="159" t="s">
        <v>1120</v>
      </c>
      <c r="H382" s="160">
        <v>8.4</v>
      </c>
      <c r="I382" s="161"/>
      <c r="L382" s="157"/>
      <c r="M382" s="162"/>
      <c r="T382" s="163"/>
      <c r="AT382" s="158" t="s">
        <v>219</v>
      </c>
      <c r="AU382" s="158" t="s">
        <v>80</v>
      </c>
      <c r="AV382" s="13" t="s">
        <v>82</v>
      </c>
      <c r="AW382" s="13" t="s">
        <v>34</v>
      </c>
      <c r="AX382" s="13" t="s">
        <v>73</v>
      </c>
      <c r="AY382" s="158" t="s">
        <v>206</v>
      </c>
    </row>
    <row r="383" spans="2:65" s="14" customFormat="1" x14ac:dyDescent="0.2">
      <c r="B383" s="164"/>
      <c r="D383" s="149" t="s">
        <v>219</v>
      </c>
      <c r="E383" s="165" t="s">
        <v>21</v>
      </c>
      <c r="F383" s="166" t="s">
        <v>236</v>
      </c>
      <c r="H383" s="167">
        <v>8.4</v>
      </c>
      <c r="I383" s="168"/>
      <c r="L383" s="164"/>
      <c r="M383" s="169"/>
      <c r="T383" s="170"/>
      <c r="AT383" s="165" t="s">
        <v>219</v>
      </c>
      <c r="AU383" s="165" t="s">
        <v>80</v>
      </c>
      <c r="AV383" s="14" t="s">
        <v>213</v>
      </c>
      <c r="AW383" s="14" t="s">
        <v>34</v>
      </c>
      <c r="AX383" s="14" t="s">
        <v>80</v>
      </c>
      <c r="AY383" s="165" t="s">
        <v>206</v>
      </c>
    </row>
    <row r="384" spans="2:65" s="1" customFormat="1" ht="16.5" customHeight="1" x14ac:dyDescent="0.2">
      <c r="B384" s="33"/>
      <c r="C384" s="132" t="s">
        <v>830</v>
      </c>
      <c r="D384" s="132" t="s">
        <v>208</v>
      </c>
      <c r="E384" s="133" t="s">
        <v>1333</v>
      </c>
      <c r="F384" s="134" t="s">
        <v>1334</v>
      </c>
      <c r="G384" s="135" t="s">
        <v>247</v>
      </c>
      <c r="H384" s="136">
        <v>33</v>
      </c>
      <c r="I384" s="137">
        <v>285</v>
      </c>
      <c r="J384" s="138">
        <f>ROUND(I384*H384,2)</f>
        <v>9405</v>
      </c>
      <c r="K384" s="134" t="s">
        <v>1100</v>
      </c>
      <c r="L384" s="33"/>
      <c r="M384" s="139" t="s">
        <v>21</v>
      </c>
      <c r="N384" s="140" t="s">
        <v>44</v>
      </c>
      <c r="P384" s="141">
        <f>O384*H384</f>
        <v>0</v>
      </c>
      <c r="Q384" s="141">
        <v>0.16847999999999999</v>
      </c>
      <c r="R384" s="141">
        <f>Q384*H384</f>
        <v>5.5598399999999994</v>
      </c>
      <c r="S384" s="141">
        <v>0</v>
      </c>
      <c r="T384" s="142">
        <f>S384*H384</f>
        <v>0</v>
      </c>
      <c r="AR384" s="143" t="s">
        <v>213</v>
      </c>
      <c r="AT384" s="143" t="s">
        <v>208</v>
      </c>
      <c r="AU384" s="143" t="s">
        <v>80</v>
      </c>
      <c r="AY384" s="18" t="s">
        <v>206</v>
      </c>
      <c r="BE384" s="144">
        <f>IF(N384="základní",J384,0)</f>
        <v>9405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8" t="s">
        <v>80</v>
      </c>
      <c r="BK384" s="144">
        <f>ROUND(I384*H384,2)</f>
        <v>9405</v>
      </c>
      <c r="BL384" s="18" t="s">
        <v>213</v>
      </c>
      <c r="BM384" s="143" t="s">
        <v>1335</v>
      </c>
    </row>
    <row r="385" spans="2:65" s="12" customFormat="1" x14ac:dyDescent="0.2">
      <c r="B385" s="151"/>
      <c r="D385" s="149" t="s">
        <v>219</v>
      </c>
      <c r="E385" s="152" t="s">
        <v>21</v>
      </c>
      <c r="F385" s="153" t="s">
        <v>1332</v>
      </c>
      <c r="H385" s="152" t="s">
        <v>21</v>
      </c>
      <c r="I385" s="154"/>
      <c r="L385" s="151"/>
      <c r="M385" s="155"/>
      <c r="T385" s="156"/>
      <c r="AT385" s="152" t="s">
        <v>219</v>
      </c>
      <c r="AU385" s="152" t="s">
        <v>80</v>
      </c>
      <c r="AV385" s="12" t="s">
        <v>80</v>
      </c>
      <c r="AW385" s="12" t="s">
        <v>34</v>
      </c>
      <c r="AX385" s="12" t="s">
        <v>73</v>
      </c>
      <c r="AY385" s="152" t="s">
        <v>206</v>
      </c>
    </row>
    <row r="386" spans="2:65" s="13" customFormat="1" x14ac:dyDescent="0.2">
      <c r="B386" s="157"/>
      <c r="D386" s="149" t="s">
        <v>219</v>
      </c>
      <c r="E386" s="158" t="s">
        <v>21</v>
      </c>
      <c r="F386" s="159" t="s">
        <v>1336</v>
      </c>
      <c r="H386" s="160">
        <v>33</v>
      </c>
      <c r="I386" s="161"/>
      <c r="L386" s="157"/>
      <c r="M386" s="162"/>
      <c r="T386" s="163"/>
      <c r="AT386" s="158" t="s">
        <v>219</v>
      </c>
      <c r="AU386" s="158" t="s">
        <v>80</v>
      </c>
      <c r="AV386" s="13" t="s">
        <v>82</v>
      </c>
      <c r="AW386" s="13" t="s">
        <v>34</v>
      </c>
      <c r="AX386" s="13" t="s">
        <v>73</v>
      </c>
      <c r="AY386" s="158" t="s">
        <v>206</v>
      </c>
    </row>
    <row r="387" spans="2:65" s="14" customFormat="1" x14ac:dyDescent="0.2">
      <c r="B387" s="164"/>
      <c r="D387" s="149" t="s">
        <v>219</v>
      </c>
      <c r="E387" s="165" t="s">
        <v>21</v>
      </c>
      <c r="F387" s="166" t="s">
        <v>236</v>
      </c>
      <c r="H387" s="167">
        <v>33</v>
      </c>
      <c r="I387" s="168"/>
      <c r="L387" s="164"/>
      <c r="M387" s="169"/>
      <c r="T387" s="170"/>
      <c r="AT387" s="165" t="s">
        <v>219</v>
      </c>
      <c r="AU387" s="165" t="s">
        <v>80</v>
      </c>
      <c r="AV387" s="14" t="s">
        <v>213</v>
      </c>
      <c r="AW387" s="14" t="s">
        <v>34</v>
      </c>
      <c r="AX387" s="14" t="s">
        <v>80</v>
      </c>
      <c r="AY387" s="165" t="s">
        <v>206</v>
      </c>
    </row>
    <row r="388" spans="2:65" s="11" customFormat="1" ht="25.9" customHeight="1" x14ac:dyDescent="0.2">
      <c r="B388" s="120"/>
      <c r="D388" s="121" t="s">
        <v>72</v>
      </c>
      <c r="E388" s="122" t="s">
        <v>1337</v>
      </c>
      <c r="F388" s="122" t="s">
        <v>1338</v>
      </c>
      <c r="I388" s="123"/>
      <c r="J388" s="124">
        <f>BK388</f>
        <v>18188</v>
      </c>
      <c r="L388" s="120"/>
      <c r="M388" s="125"/>
      <c r="P388" s="126">
        <f>SUM(P389:P400)</f>
        <v>0</v>
      </c>
      <c r="R388" s="126">
        <f>SUM(R389:R400)</f>
        <v>1.6363699999999999</v>
      </c>
      <c r="T388" s="127">
        <f>SUM(T389:T400)</f>
        <v>0</v>
      </c>
      <c r="AR388" s="121" t="s">
        <v>80</v>
      </c>
      <c r="AT388" s="128" t="s">
        <v>72</v>
      </c>
      <c r="AU388" s="128" t="s">
        <v>73</v>
      </c>
      <c r="AY388" s="121" t="s">
        <v>206</v>
      </c>
      <c r="BK388" s="129">
        <f>SUM(BK389:BK400)</f>
        <v>18188</v>
      </c>
    </row>
    <row r="389" spans="2:65" s="1" customFormat="1" ht="16.5" customHeight="1" x14ac:dyDescent="0.2">
      <c r="B389" s="33"/>
      <c r="C389" s="132" t="s">
        <v>837</v>
      </c>
      <c r="D389" s="132" t="s">
        <v>208</v>
      </c>
      <c r="E389" s="133" t="s">
        <v>1339</v>
      </c>
      <c r="F389" s="134" t="s">
        <v>1340</v>
      </c>
      <c r="G389" s="135" t="s">
        <v>723</v>
      </c>
      <c r="H389" s="136">
        <v>1</v>
      </c>
      <c r="I389" s="137">
        <v>11900</v>
      </c>
      <c r="J389" s="138">
        <f>ROUND(I389*H389,2)</f>
        <v>11900</v>
      </c>
      <c r="K389" s="134" t="s">
        <v>1100</v>
      </c>
      <c r="L389" s="33"/>
      <c r="M389" s="139" t="s">
        <v>21</v>
      </c>
      <c r="N389" s="140" t="s">
        <v>44</v>
      </c>
      <c r="P389" s="141">
        <f>O389*H389</f>
        <v>0</v>
      </c>
      <c r="Q389" s="141">
        <v>1.63628</v>
      </c>
      <c r="R389" s="141">
        <f>Q389*H389</f>
        <v>1.63628</v>
      </c>
      <c r="S389" s="141">
        <v>0</v>
      </c>
      <c r="T389" s="142">
        <f>S389*H389</f>
        <v>0</v>
      </c>
      <c r="AR389" s="143" t="s">
        <v>213</v>
      </c>
      <c r="AT389" s="143" t="s">
        <v>208</v>
      </c>
      <c r="AU389" s="143" t="s">
        <v>80</v>
      </c>
      <c r="AY389" s="18" t="s">
        <v>206</v>
      </c>
      <c r="BE389" s="144">
        <f>IF(N389="základní",J389,0)</f>
        <v>11900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8" t="s">
        <v>80</v>
      </c>
      <c r="BK389" s="144">
        <f>ROUND(I389*H389,2)</f>
        <v>11900</v>
      </c>
      <c r="BL389" s="18" t="s">
        <v>213</v>
      </c>
      <c r="BM389" s="143" t="s">
        <v>1341</v>
      </c>
    </row>
    <row r="390" spans="2:65" s="12" customFormat="1" x14ac:dyDescent="0.2">
      <c r="B390" s="151"/>
      <c r="D390" s="149" t="s">
        <v>219</v>
      </c>
      <c r="E390" s="152" t="s">
        <v>21</v>
      </c>
      <c r="F390" s="153" t="s">
        <v>1342</v>
      </c>
      <c r="H390" s="152" t="s">
        <v>21</v>
      </c>
      <c r="I390" s="154"/>
      <c r="L390" s="151"/>
      <c r="M390" s="155"/>
      <c r="T390" s="156"/>
      <c r="AT390" s="152" t="s">
        <v>219</v>
      </c>
      <c r="AU390" s="152" t="s">
        <v>80</v>
      </c>
      <c r="AV390" s="12" t="s">
        <v>80</v>
      </c>
      <c r="AW390" s="12" t="s">
        <v>34</v>
      </c>
      <c r="AX390" s="12" t="s">
        <v>73</v>
      </c>
      <c r="AY390" s="152" t="s">
        <v>206</v>
      </c>
    </row>
    <row r="391" spans="2:65" s="13" customFormat="1" x14ac:dyDescent="0.2">
      <c r="B391" s="157"/>
      <c r="D391" s="149" t="s">
        <v>219</v>
      </c>
      <c r="E391" s="158" t="s">
        <v>21</v>
      </c>
      <c r="F391" s="159" t="s">
        <v>80</v>
      </c>
      <c r="H391" s="160">
        <v>1</v>
      </c>
      <c r="I391" s="161"/>
      <c r="L391" s="157"/>
      <c r="M391" s="162"/>
      <c r="T391" s="163"/>
      <c r="AT391" s="158" t="s">
        <v>219</v>
      </c>
      <c r="AU391" s="158" t="s">
        <v>80</v>
      </c>
      <c r="AV391" s="13" t="s">
        <v>82</v>
      </c>
      <c r="AW391" s="13" t="s">
        <v>34</v>
      </c>
      <c r="AX391" s="13" t="s">
        <v>73</v>
      </c>
      <c r="AY391" s="158" t="s">
        <v>206</v>
      </c>
    </row>
    <row r="392" spans="2:65" s="14" customFormat="1" x14ac:dyDescent="0.2">
      <c r="B392" s="164"/>
      <c r="D392" s="149" t="s">
        <v>219</v>
      </c>
      <c r="E392" s="165" t="s">
        <v>21</v>
      </c>
      <c r="F392" s="166" t="s">
        <v>236</v>
      </c>
      <c r="H392" s="167">
        <v>1</v>
      </c>
      <c r="I392" s="168"/>
      <c r="L392" s="164"/>
      <c r="M392" s="169"/>
      <c r="T392" s="170"/>
      <c r="AT392" s="165" t="s">
        <v>219</v>
      </c>
      <c r="AU392" s="165" t="s">
        <v>80</v>
      </c>
      <c r="AV392" s="14" t="s">
        <v>213</v>
      </c>
      <c r="AW392" s="14" t="s">
        <v>34</v>
      </c>
      <c r="AX392" s="14" t="s">
        <v>80</v>
      </c>
      <c r="AY392" s="165" t="s">
        <v>206</v>
      </c>
    </row>
    <row r="393" spans="2:65" s="1" customFormat="1" ht="16.5" customHeight="1" x14ac:dyDescent="0.2">
      <c r="B393" s="33"/>
      <c r="C393" s="132" t="s">
        <v>843</v>
      </c>
      <c r="D393" s="132" t="s">
        <v>208</v>
      </c>
      <c r="E393" s="133" t="s">
        <v>1343</v>
      </c>
      <c r="F393" s="134" t="s">
        <v>1344</v>
      </c>
      <c r="G393" s="135" t="s">
        <v>723</v>
      </c>
      <c r="H393" s="136">
        <v>1</v>
      </c>
      <c r="I393" s="137">
        <v>5842</v>
      </c>
      <c r="J393" s="138">
        <f>ROUND(I393*H393,2)</f>
        <v>5842</v>
      </c>
      <c r="K393" s="134" t="s">
        <v>1100</v>
      </c>
      <c r="L393" s="33"/>
      <c r="M393" s="139" t="s">
        <v>21</v>
      </c>
      <c r="N393" s="140" t="s">
        <v>44</v>
      </c>
      <c r="P393" s="141">
        <f>O393*H393</f>
        <v>0</v>
      </c>
      <c r="Q393" s="141">
        <v>6.9999999999999994E-5</v>
      </c>
      <c r="R393" s="141">
        <f>Q393*H393</f>
        <v>6.9999999999999994E-5</v>
      </c>
      <c r="S393" s="141">
        <v>0</v>
      </c>
      <c r="T393" s="142">
        <f>S393*H393</f>
        <v>0</v>
      </c>
      <c r="AR393" s="143" t="s">
        <v>213</v>
      </c>
      <c r="AT393" s="143" t="s">
        <v>208</v>
      </c>
      <c r="AU393" s="143" t="s">
        <v>80</v>
      </c>
      <c r="AY393" s="18" t="s">
        <v>206</v>
      </c>
      <c r="BE393" s="144">
        <f>IF(N393="základní",J393,0)</f>
        <v>5842</v>
      </c>
      <c r="BF393" s="144">
        <f>IF(N393="snížená",J393,0)</f>
        <v>0</v>
      </c>
      <c r="BG393" s="144">
        <f>IF(N393="zákl. přenesená",J393,0)</f>
        <v>0</v>
      </c>
      <c r="BH393" s="144">
        <f>IF(N393="sníž. přenesená",J393,0)</f>
        <v>0</v>
      </c>
      <c r="BI393" s="144">
        <f>IF(N393="nulová",J393,0)</f>
        <v>0</v>
      </c>
      <c r="BJ393" s="18" t="s">
        <v>80</v>
      </c>
      <c r="BK393" s="144">
        <f>ROUND(I393*H393,2)</f>
        <v>5842</v>
      </c>
      <c r="BL393" s="18" t="s">
        <v>213</v>
      </c>
      <c r="BM393" s="143" t="s">
        <v>1345</v>
      </c>
    </row>
    <row r="394" spans="2:65" s="12" customFormat="1" x14ac:dyDescent="0.2">
      <c r="B394" s="151"/>
      <c r="D394" s="149" t="s">
        <v>219</v>
      </c>
      <c r="E394" s="152" t="s">
        <v>21</v>
      </c>
      <c r="F394" s="153" t="s">
        <v>1342</v>
      </c>
      <c r="H394" s="152" t="s">
        <v>21</v>
      </c>
      <c r="I394" s="154"/>
      <c r="L394" s="151"/>
      <c r="M394" s="155"/>
      <c r="T394" s="156"/>
      <c r="AT394" s="152" t="s">
        <v>219</v>
      </c>
      <c r="AU394" s="152" t="s">
        <v>80</v>
      </c>
      <c r="AV394" s="12" t="s">
        <v>80</v>
      </c>
      <c r="AW394" s="12" t="s">
        <v>34</v>
      </c>
      <c r="AX394" s="12" t="s">
        <v>73</v>
      </c>
      <c r="AY394" s="152" t="s">
        <v>206</v>
      </c>
    </row>
    <row r="395" spans="2:65" s="13" customFormat="1" x14ac:dyDescent="0.2">
      <c r="B395" s="157"/>
      <c r="D395" s="149" t="s">
        <v>219</v>
      </c>
      <c r="E395" s="158" t="s">
        <v>21</v>
      </c>
      <c r="F395" s="159" t="s">
        <v>80</v>
      </c>
      <c r="H395" s="160">
        <v>1</v>
      </c>
      <c r="I395" s="161"/>
      <c r="L395" s="157"/>
      <c r="M395" s="162"/>
      <c r="T395" s="163"/>
      <c r="AT395" s="158" t="s">
        <v>219</v>
      </c>
      <c r="AU395" s="158" t="s">
        <v>80</v>
      </c>
      <c r="AV395" s="13" t="s">
        <v>82</v>
      </c>
      <c r="AW395" s="13" t="s">
        <v>34</v>
      </c>
      <c r="AX395" s="13" t="s">
        <v>73</v>
      </c>
      <c r="AY395" s="158" t="s">
        <v>206</v>
      </c>
    </row>
    <row r="396" spans="2:65" s="14" customFormat="1" x14ac:dyDescent="0.2">
      <c r="B396" s="164"/>
      <c r="D396" s="149" t="s">
        <v>219</v>
      </c>
      <c r="E396" s="165" t="s">
        <v>21</v>
      </c>
      <c r="F396" s="166" t="s">
        <v>236</v>
      </c>
      <c r="H396" s="167">
        <v>1</v>
      </c>
      <c r="I396" s="168"/>
      <c r="L396" s="164"/>
      <c r="M396" s="169"/>
      <c r="T396" s="170"/>
      <c r="AT396" s="165" t="s">
        <v>219</v>
      </c>
      <c r="AU396" s="165" t="s">
        <v>80</v>
      </c>
      <c r="AV396" s="14" t="s">
        <v>213</v>
      </c>
      <c r="AW396" s="14" t="s">
        <v>34</v>
      </c>
      <c r="AX396" s="14" t="s">
        <v>80</v>
      </c>
      <c r="AY396" s="165" t="s">
        <v>206</v>
      </c>
    </row>
    <row r="397" spans="2:65" s="1" customFormat="1" ht="16.5" customHeight="1" x14ac:dyDescent="0.2">
      <c r="B397" s="33"/>
      <c r="C397" s="132" t="s">
        <v>847</v>
      </c>
      <c r="D397" s="132" t="s">
        <v>208</v>
      </c>
      <c r="E397" s="133" t="s">
        <v>1346</v>
      </c>
      <c r="F397" s="134" t="s">
        <v>1347</v>
      </c>
      <c r="G397" s="135" t="s">
        <v>723</v>
      </c>
      <c r="H397" s="136">
        <v>1</v>
      </c>
      <c r="I397" s="137">
        <v>446</v>
      </c>
      <c r="J397" s="138">
        <f>ROUND(I397*H397,2)</f>
        <v>446</v>
      </c>
      <c r="K397" s="134" t="s">
        <v>1100</v>
      </c>
      <c r="L397" s="33"/>
      <c r="M397" s="139" t="s">
        <v>21</v>
      </c>
      <c r="N397" s="140" t="s">
        <v>44</v>
      </c>
      <c r="P397" s="141">
        <f>O397*H397</f>
        <v>0</v>
      </c>
      <c r="Q397" s="141">
        <v>2.0000000000000002E-5</v>
      </c>
      <c r="R397" s="141">
        <f>Q397*H397</f>
        <v>2.0000000000000002E-5</v>
      </c>
      <c r="S397" s="141">
        <v>0</v>
      </c>
      <c r="T397" s="142">
        <f>S397*H397</f>
        <v>0</v>
      </c>
      <c r="AR397" s="143" t="s">
        <v>213</v>
      </c>
      <c r="AT397" s="143" t="s">
        <v>208</v>
      </c>
      <c r="AU397" s="143" t="s">
        <v>80</v>
      </c>
      <c r="AY397" s="18" t="s">
        <v>206</v>
      </c>
      <c r="BE397" s="144">
        <f>IF(N397="základní",J397,0)</f>
        <v>446</v>
      </c>
      <c r="BF397" s="144">
        <f>IF(N397="snížená",J397,0)</f>
        <v>0</v>
      </c>
      <c r="BG397" s="144">
        <f>IF(N397="zákl. přenesená",J397,0)</f>
        <v>0</v>
      </c>
      <c r="BH397" s="144">
        <f>IF(N397="sníž. přenesená",J397,0)</f>
        <v>0</v>
      </c>
      <c r="BI397" s="144">
        <f>IF(N397="nulová",J397,0)</f>
        <v>0</v>
      </c>
      <c r="BJ397" s="18" t="s">
        <v>80</v>
      </c>
      <c r="BK397" s="144">
        <f>ROUND(I397*H397,2)</f>
        <v>446</v>
      </c>
      <c r="BL397" s="18" t="s">
        <v>213</v>
      </c>
      <c r="BM397" s="143" t="s">
        <v>1348</v>
      </c>
    </row>
    <row r="398" spans="2:65" s="12" customFormat="1" x14ac:dyDescent="0.2">
      <c r="B398" s="151"/>
      <c r="D398" s="149" t="s">
        <v>219</v>
      </c>
      <c r="E398" s="152" t="s">
        <v>21</v>
      </c>
      <c r="F398" s="153" t="s">
        <v>1349</v>
      </c>
      <c r="H398" s="152" t="s">
        <v>21</v>
      </c>
      <c r="I398" s="154"/>
      <c r="L398" s="151"/>
      <c r="M398" s="155"/>
      <c r="T398" s="156"/>
      <c r="AT398" s="152" t="s">
        <v>219</v>
      </c>
      <c r="AU398" s="152" t="s">
        <v>80</v>
      </c>
      <c r="AV398" s="12" t="s">
        <v>80</v>
      </c>
      <c r="AW398" s="12" t="s">
        <v>34</v>
      </c>
      <c r="AX398" s="12" t="s">
        <v>73</v>
      </c>
      <c r="AY398" s="152" t="s">
        <v>206</v>
      </c>
    </row>
    <row r="399" spans="2:65" s="13" customFormat="1" x14ac:dyDescent="0.2">
      <c r="B399" s="157"/>
      <c r="D399" s="149" t="s">
        <v>219</v>
      </c>
      <c r="E399" s="158" t="s">
        <v>21</v>
      </c>
      <c r="F399" s="159" t="s">
        <v>80</v>
      </c>
      <c r="H399" s="160">
        <v>1</v>
      </c>
      <c r="I399" s="161"/>
      <c r="L399" s="157"/>
      <c r="M399" s="162"/>
      <c r="T399" s="163"/>
      <c r="AT399" s="158" t="s">
        <v>219</v>
      </c>
      <c r="AU399" s="158" t="s">
        <v>80</v>
      </c>
      <c r="AV399" s="13" t="s">
        <v>82</v>
      </c>
      <c r="AW399" s="13" t="s">
        <v>34</v>
      </c>
      <c r="AX399" s="13" t="s">
        <v>73</v>
      </c>
      <c r="AY399" s="158" t="s">
        <v>206</v>
      </c>
    </row>
    <row r="400" spans="2:65" s="14" customFormat="1" x14ac:dyDescent="0.2">
      <c r="B400" s="164"/>
      <c r="D400" s="149" t="s">
        <v>219</v>
      </c>
      <c r="E400" s="165" t="s">
        <v>21</v>
      </c>
      <c r="F400" s="166" t="s">
        <v>236</v>
      </c>
      <c r="H400" s="167">
        <v>1</v>
      </c>
      <c r="I400" s="168"/>
      <c r="L400" s="164"/>
      <c r="M400" s="169"/>
      <c r="T400" s="170"/>
      <c r="AT400" s="165" t="s">
        <v>219</v>
      </c>
      <c r="AU400" s="165" t="s">
        <v>80</v>
      </c>
      <c r="AV400" s="14" t="s">
        <v>213</v>
      </c>
      <c r="AW400" s="14" t="s">
        <v>34</v>
      </c>
      <c r="AX400" s="14" t="s">
        <v>80</v>
      </c>
      <c r="AY400" s="165" t="s">
        <v>206</v>
      </c>
    </row>
    <row r="401" spans="2:65" s="11" customFormat="1" ht="25.9" customHeight="1" x14ac:dyDescent="0.2">
      <c r="B401" s="120"/>
      <c r="D401" s="121" t="s">
        <v>72</v>
      </c>
      <c r="E401" s="122" t="s">
        <v>1350</v>
      </c>
      <c r="F401" s="122" t="s">
        <v>1351</v>
      </c>
      <c r="I401" s="123"/>
      <c r="J401" s="124">
        <f>BK401</f>
        <v>131545.9</v>
      </c>
      <c r="L401" s="120"/>
      <c r="M401" s="125"/>
      <c r="P401" s="126">
        <f>SUM(P402:P461)</f>
        <v>0</v>
      </c>
      <c r="R401" s="126">
        <f>SUM(R402:R461)</f>
        <v>7.5989999999999999E-3</v>
      </c>
      <c r="T401" s="127">
        <f>SUM(T402:T461)</f>
        <v>0</v>
      </c>
      <c r="AR401" s="121" t="s">
        <v>80</v>
      </c>
      <c r="AT401" s="128" t="s">
        <v>72</v>
      </c>
      <c r="AU401" s="128" t="s">
        <v>73</v>
      </c>
      <c r="AY401" s="121" t="s">
        <v>206</v>
      </c>
      <c r="BK401" s="129">
        <f>SUM(BK402:BK461)</f>
        <v>131545.9</v>
      </c>
    </row>
    <row r="402" spans="2:65" s="1" customFormat="1" ht="16.5" customHeight="1" x14ac:dyDescent="0.2">
      <c r="B402" s="33"/>
      <c r="C402" s="132" t="s">
        <v>860</v>
      </c>
      <c r="D402" s="132" t="s">
        <v>208</v>
      </c>
      <c r="E402" s="133" t="s">
        <v>1352</v>
      </c>
      <c r="F402" s="134" t="s">
        <v>1353</v>
      </c>
      <c r="G402" s="135" t="s">
        <v>375</v>
      </c>
      <c r="H402" s="136">
        <v>54.3</v>
      </c>
      <c r="I402" s="137">
        <v>37</v>
      </c>
      <c r="J402" s="138">
        <f>ROUND(I402*H402,2)</f>
        <v>2009.1</v>
      </c>
      <c r="K402" s="134" t="s">
        <v>1100</v>
      </c>
      <c r="L402" s="33"/>
      <c r="M402" s="139" t="s">
        <v>21</v>
      </c>
      <c r="N402" s="140" t="s">
        <v>44</v>
      </c>
      <c r="P402" s="141">
        <f>O402*H402</f>
        <v>0</v>
      </c>
      <c r="Q402" s="141">
        <v>0</v>
      </c>
      <c r="R402" s="141">
        <f>Q402*H402</f>
        <v>0</v>
      </c>
      <c r="S402" s="141">
        <v>0</v>
      </c>
      <c r="T402" s="142">
        <f>S402*H402</f>
        <v>0</v>
      </c>
      <c r="AR402" s="143" t="s">
        <v>213</v>
      </c>
      <c r="AT402" s="143" t="s">
        <v>208</v>
      </c>
      <c r="AU402" s="143" t="s">
        <v>80</v>
      </c>
      <c r="AY402" s="18" t="s">
        <v>206</v>
      </c>
      <c r="BE402" s="144">
        <f>IF(N402="základní",J402,0)</f>
        <v>2009.1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80</v>
      </c>
      <c r="BK402" s="144">
        <f>ROUND(I402*H402,2)</f>
        <v>2009.1</v>
      </c>
      <c r="BL402" s="18" t="s">
        <v>213</v>
      </c>
      <c r="BM402" s="143" t="s">
        <v>1354</v>
      </c>
    </row>
    <row r="403" spans="2:65" s="12" customFormat="1" x14ac:dyDescent="0.2">
      <c r="B403" s="151"/>
      <c r="D403" s="149" t="s">
        <v>219</v>
      </c>
      <c r="E403" s="152" t="s">
        <v>21</v>
      </c>
      <c r="F403" s="153" t="s">
        <v>1355</v>
      </c>
      <c r="H403" s="152" t="s">
        <v>21</v>
      </c>
      <c r="I403" s="154"/>
      <c r="L403" s="151"/>
      <c r="M403" s="155"/>
      <c r="T403" s="156"/>
      <c r="AT403" s="152" t="s">
        <v>219</v>
      </c>
      <c r="AU403" s="152" t="s">
        <v>80</v>
      </c>
      <c r="AV403" s="12" t="s">
        <v>80</v>
      </c>
      <c r="AW403" s="12" t="s">
        <v>34</v>
      </c>
      <c r="AX403" s="12" t="s">
        <v>73</v>
      </c>
      <c r="AY403" s="152" t="s">
        <v>206</v>
      </c>
    </row>
    <row r="404" spans="2:65" s="13" customFormat="1" x14ac:dyDescent="0.2">
      <c r="B404" s="157"/>
      <c r="D404" s="149" t="s">
        <v>219</v>
      </c>
      <c r="E404" s="158" t="s">
        <v>21</v>
      </c>
      <c r="F404" s="159" t="s">
        <v>1356</v>
      </c>
      <c r="H404" s="160">
        <v>54.3</v>
      </c>
      <c r="I404" s="161"/>
      <c r="L404" s="157"/>
      <c r="M404" s="162"/>
      <c r="T404" s="163"/>
      <c r="AT404" s="158" t="s">
        <v>219</v>
      </c>
      <c r="AU404" s="158" t="s">
        <v>80</v>
      </c>
      <c r="AV404" s="13" t="s">
        <v>82</v>
      </c>
      <c r="AW404" s="13" t="s">
        <v>34</v>
      </c>
      <c r="AX404" s="13" t="s">
        <v>73</v>
      </c>
      <c r="AY404" s="158" t="s">
        <v>206</v>
      </c>
    </row>
    <row r="405" spans="2:65" s="14" customFormat="1" x14ac:dyDescent="0.2">
      <c r="B405" s="164"/>
      <c r="D405" s="149" t="s">
        <v>219</v>
      </c>
      <c r="E405" s="165" t="s">
        <v>21</v>
      </c>
      <c r="F405" s="166" t="s">
        <v>236</v>
      </c>
      <c r="H405" s="167">
        <v>54.3</v>
      </c>
      <c r="I405" s="168"/>
      <c r="L405" s="164"/>
      <c r="M405" s="169"/>
      <c r="T405" s="170"/>
      <c r="AT405" s="165" t="s">
        <v>219</v>
      </c>
      <c r="AU405" s="165" t="s">
        <v>80</v>
      </c>
      <c r="AV405" s="14" t="s">
        <v>213</v>
      </c>
      <c r="AW405" s="14" t="s">
        <v>34</v>
      </c>
      <c r="AX405" s="14" t="s">
        <v>80</v>
      </c>
      <c r="AY405" s="165" t="s">
        <v>206</v>
      </c>
    </row>
    <row r="406" spans="2:65" s="1" customFormat="1" ht="16.5" customHeight="1" x14ac:dyDescent="0.2">
      <c r="B406" s="33"/>
      <c r="C406" s="132" t="s">
        <v>866</v>
      </c>
      <c r="D406" s="132" t="s">
        <v>208</v>
      </c>
      <c r="E406" s="133" t="s">
        <v>1357</v>
      </c>
      <c r="F406" s="134" t="s">
        <v>1358</v>
      </c>
      <c r="G406" s="135" t="s">
        <v>723</v>
      </c>
      <c r="H406" s="136">
        <v>22</v>
      </c>
      <c r="I406" s="137">
        <v>98</v>
      </c>
      <c r="J406" s="138">
        <f>ROUND(I406*H406,2)</f>
        <v>2156</v>
      </c>
      <c r="K406" s="134" t="s">
        <v>1100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1.0000000000000001E-5</v>
      </c>
      <c r="R406" s="141">
        <f>Q406*H406</f>
        <v>2.2000000000000001E-4</v>
      </c>
      <c r="S406" s="141">
        <v>0</v>
      </c>
      <c r="T406" s="142">
        <f>S406*H406</f>
        <v>0</v>
      </c>
      <c r="AR406" s="143" t="s">
        <v>213</v>
      </c>
      <c r="AT406" s="143" t="s">
        <v>208</v>
      </c>
      <c r="AU406" s="143" t="s">
        <v>80</v>
      </c>
      <c r="AY406" s="18" t="s">
        <v>206</v>
      </c>
      <c r="BE406" s="144">
        <f>IF(N406="základní",J406,0)</f>
        <v>2156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2156</v>
      </c>
      <c r="BL406" s="18" t="s">
        <v>213</v>
      </c>
      <c r="BM406" s="143" t="s">
        <v>1359</v>
      </c>
    </row>
    <row r="407" spans="2:65" s="12" customFormat="1" x14ac:dyDescent="0.2">
      <c r="B407" s="151"/>
      <c r="D407" s="149" t="s">
        <v>219</v>
      </c>
      <c r="E407" s="152" t="s">
        <v>21</v>
      </c>
      <c r="F407" s="153" t="s">
        <v>1360</v>
      </c>
      <c r="H407" s="152" t="s">
        <v>21</v>
      </c>
      <c r="I407" s="154"/>
      <c r="L407" s="151"/>
      <c r="M407" s="155"/>
      <c r="T407" s="156"/>
      <c r="AT407" s="152" t="s">
        <v>219</v>
      </c>
      <c r="AU407" s="152" t="s">
        <v>80</v>
      </c>
      <c r="AV407" s="12" t="s">
        <v>80</v>
      </c>
      <c r="AW407" s="12" t="s">
        <v>34</v>
      </c>
      <c r="AX407" s="12" t="s">
        <v>73</v>
      </c>
      <c r="AY407" s="152" t="s">
        <v>206</v>
      </c>
    </row>
    <row r="408" spans="2:65" s="13" customFormat="1" x14ac:dyDescent="0.2">
      <c r="B408" s="157"/>
      <c r="D408" s="149" t="s">
        <v>219</v>
      </c>
      <c r="E408" s="158" t="s">
        <v>21</v>
      </c>
      <c r="F408" s="159" t="s">
        <v>400</v>
      </c>
      <c r="H408" s="160">
        <v>22</v>
      </c>
      <c r="I408" s="161"/>
      <c r="L408" s="157"/>
      <c r="M408" s="162"/>
      <c r="T408" s="163"/>
      <c r="AT408" s="158" t="s">
        <v>219</v>
      </c>
      <c r="AU408" s="158" t="s">
        <v>80</v>
      </c>
      <c r="AV408" s="13" t="s">
        <v>82</v>
      </c>
      <c r="AW408" s="13" t="s">
        <v>34</v>
      </c>
      <c r="AX408" s="13" t="s">
        <v>73</v>
      </c>
      <c r="AY408" s="158" t="s">
        <v>206</v>
      </c>
    </row>
    <row r="409" spans="2:65" s="14" customFormat="1" x14ac:dyDescent="0.2">
      <c r="B409" s="164"/>
      <c r="D409" s="149" t="s">
        <v>219</v>
      </c>
      <c r="E409" s="165" t="s">
        <v>21</v>
      </c>
      <c r="F409" s="166" t="s">
        <v>236</v>
      </c>
      <c r="H409" s="167">
        <v>22</v>
      </c>
      <c r="I409" s="168"/>
      <c r="L409" s="164"/>
      <c r="M409" s="169"/>
      <c r="T409" s="170"/>
      <c r="AT409" s="165" t="s">
        <v>219</v>
      </c>
      <c r="AU409" s="165" t="s">
        <v>80</v>
      </c>
      <c r="AV409" s="14" t="s">
        <v>213</v>
      </c>
      <c r="AW409" s="14" t="s">
        <v>34</v>
      </c>
      <c r="AX409" s="14" t="s">
        <v>80</v>
      </c>
      <c r="AY409" s="165" t="s">
        <v>206</v>
      </c>
    </row>
    <row r="410" spans="2:65" s="1" customFormat="1" ht="16.5" customHeight="1" x14ac:dyDescent="0.2">
      <c r="B410" s="33"/>
      <c r="C410" s="132" t="s">
        <v>873</v>
      </c>
      <c r="D410" s="132" t="s">
        <v>208</v>
      </c>
      <c r="E410" s="133" t="s">
        <v>1361</v>
      </c>
      <c r="F410" s="134" t="s">
        <v>1362</v>
      </c>
      <c r="G410" s="135" t="s">
        <v>375</v>
      </c>
      <c r="H410" s="136">
        <v>436.5</v>
      </c>
      <c r="I410" s="137">
        <v>45</v>
      </c>
      <c r="J410" s="138">
        <f>ROUND(I410*H410,2)</f>
        <v>19642.5</v>
      </c>
      <c r="K410" s="134" t="s">
        <v>1100</v>
      </c>
      <c r="L410" s="33"/>
      <c r="M410" s="139" t="s">
        <v>21</v>
      </c>
      <c r="N410" s="140" t="s">
        <v>44</v>
      </c>
      <c r="P410" s="141">
        <f>O410*H410</f>
        <v>0</v>
      </c>
      <c r="Q410" s="141">
        <v>1.0000000000000001E-5</v>
      </c>
      <c r="R410" s="141">
        <f>Q410*H410</f>
        <v>4.365E-3</v>
      </c>
      <c r="S410" s="141">
        <v>0</v>
      </c>
      <c r="T410" s="142">
        <f>S410*H410</f>
        <v>0</v>
      </c>
      <c r="AR410" s="143" t="s">
        <v>213</v>
      </c>
      <c r="AT410" s="143" t="s">
        <v>208</v>
      </c>
      <c r="AU410" s="143" t="s">
        <v>80</v>
      </c>
      <c r="AY410" s="18" t="s">
        <v>206</v>
      </c>
      <c r="BE410" s="144">
        <f>IF(N410="základní",J410,0)</f>
        <v>19642.5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80</v>
      </c>
      <c r="BK410" s="144">
        <f>ROUND(I410*H410,2)</f>
        <v>19642.5</v>
      </c>
      <c r="BL410" s="18" t="s">
        <v>213</v>
      </c>
      <c r="BM410" s="143" t="s">
        <v>1363</v>
      </c>
    </row>
    <row r="411" spans="2:65" s="12" customFormat="1" x14ac:dyDescent="0.2">
      <c r="B411" s="151"/>
      <c r="D411" s="149" t="s">
        <v>219</v>
      </c>
      <c r="E411" s="152" t="s">
        <v>21</v>
      </c>
      <c r="F411" s="153" t="s">
        <v>1364</v>
      </c>
      <c r="H411" s="152" t="s">
        <v>21</v>
      </c>
      <c r="I411" s="154"/>
      <c r="L411" s="151"/>
      <c r="M411" s="155"/>
      <c r="T411" s="156"/>
      <c r="AT411" s="152" t="s">
        <v>219</v>
      </c>
      <c r="AU411" s="152" t="s">
        <v>80</v>
      </c>
      <c r="AV411" s="12" t="s">
        <v>80</v>
      </c>
      <c r="AW411" s="12" t="s">
        <v>34</v>
      </c>
      <c r="AX411" s="12" t="s">
        <v>73</v>
      </c>
      <c r="AY411" s="152" t="s">
        <v>206</v>
      </c>
    </row>
    <row r="412" spans="2:65" s="13" customFormat="1" x14ac:dyDescent="0.2">
      <c r="B412" s="157"/>
      <c r="D412" s="149" t="s">
        <v>219</v>
      </c>
      <c r="E412" s="158" t="s">
        <v>21</v>
      </c>
      <c r="F412" s="159" t="s">
        <v>1365</v>
      </c>
      <c r="H412" s="160">
        <v>228.2</v>
      </c>
      <c r="I412" s="161"/>
      <c r="L412" s="157"/>
      <c r="M412" s="162"/>
      <c r="T412" s="163"/>
      <c r="AT412" s="158" t="s">
        <v>219</v>
      </c>
      <c r="AU412" s="158" t="s">
        <v>80</v>
      </c>
      <c r="AV412" s="13" t="s">
        <v>82</v>
      </c>
      <c r="AW412" s="13" t="s">
        <v>34</v>
      </c>
      <c r="AX412" s="13" t="s">
        <v>73</v>
      </c>
      <c r="AY412" s="158" t="s">
        <v>206</v>
      </c>
    </row>
    <row r="413" spans="2:65" s="12" customFormat="1" x14ac:dyDescent="0.2">
      <c r="B413" s="151"/>
      <c r="D413" s="149" t="s">
        <v>219</v>
      </c>
      <c r="E413" s="152" t="s">
        <v>21</v>
      </c>
      <c r="F413" s="153" t="s">
        <v>1366</v>
      </c>
      <c r="H413" s="152" t="s">
        <v>21</v>
      </c>
      <c r="I413" s="154"/>
      <c r="L413" s="151"/>
      <c r="M413" s="155"/>
      <c r="T413" s="156"/>
      <c r="AT413" s="152" t="s">
        <v>219</v>
      </c>
      <c r="AU413" s="152" t="s">
        <v>80</v>
      </c>
      <c r="AV413" s="12" t="s">
        <v>80</v>
      </c>
      <c r="AW413" s="12" t="s">
        <v>34</v>
      </c>
      <c r="AX413" s="12" t="s">
        <v>73</v>
      </c>
      <c r="AY413" s="152" t="s">
        <v>206</v>
      </c>
    </row>
    <row r="414" spans="2:65" s="13" customFormat="1" x14ac:dyDescent="0.2">
      <c r="B414" s="157"/>
      <c r="D414" s="149" t="s">
        <v>219</v>
      </c>
      <c r="E414" s="158" t="s">
        <v>21</v>
      </c>
      <c r="F414" s="159" t="s">
        <v>1367</v>
      </c>
      <c r="H414" s="160">
        <v>185.6</v>
      </c>
      <c r="I414" s="161"/>
      <c r="L414" s="157"/>
      <c r="M414" s="162"/>
      <c r="T414" s="163"/>
      <c r="AT414" s="158" t="s">
        <v>219</v>
      </c>
      <c r="AU414" s="158" t="s">
        <v>80</v>
      </c>
      <c r="AV414" s="13" t="s">
        <v>82</v>
      </c>
      <c r="AW414" s="13" t="s">
        <v>34</v>
      </c>
      <c r="AX414" s="13" t="s">
        <v>73</v>
      </c>
      <c r="AY414" s="158" t="s">
        <v>206</v>
      </c>
    </row>
    <row r="415" spans="2:65" s="12" customFormat="1" x14ac:dyDescent="0.2">
      <c r="B415" s="151"/>
      <c r="D415" s="149" t="s">
        <v>219</v>
      </c>
      <c r="E415" s="152" t="s">
        <v>21</v>
      </c>
      <c r="F415" s="153" t="s">
        <v>1368</v>
      </c>
      <c r="H415" s="152" t="s">
        <v>21</v>
      </c>
      <c r="I415" s="154"/>
      <c r="L415" s="151"/>
      <c r="M415" s="155"/>
      <c r="T415" s="156"/>
      <c r="AT415" s="152" t="s">
        <v>219</v>
      </c>
      <c r="AU415" s="152" t="s">
        <v>80</v>
      </c>
      <c r="AV415" s="12" t="s">
        <v>80</v>
      </c>
      <c r="AW415" s="12" t="s">
        <v>34</v>
      </c>
      <c r="AX415" s="12" t="s">
        <v>73</v>
      </c>
      <c r="AY415" s="152" t="s">
        <v>206</v>
      </c>
    </row>
    <row r="416" spans="2:65" s="13" customFormat="1" x14ac:dyDescent="0.2">
      <c r="B416" s="157"/>
      <c r="D416" s="149" t="s">
        <v>219</v>
      </c>
      <c r="E416" s="158" t="s">
        <v>21</v>
      </c>
      <c r="F416" s="159" t="s">
        <v>1369</v>
      </c>
      <c r="H416" s="160">
        <v>3.5</v>
      </c>
      <c r="I416" s="161"/>
      <c r="L416" s="157"/>
      <c r="M416" s="162"/>
      <c r="T416" s="163"/>
      <c r="AT416" s="158" t="s">
        <v>219</v>
      </c>
      <c r="AU416" s="158" t="s">
        <v>80</v>
      </c>
      <c r="AV416" s="13" t="s">
        <v>82</v>
      </c>
      <c r="AW416" s="13" t="s">
        <v>34</v>
      </c>
      <c r="AX416" s="13" t="s">
        <v>73</v>
      </c>
      <c r="AY416" s="158" t="s">
        <v>206</v>
      </c>
    </row>
    <row r="417" spans="2:65" s="12" customFormat="1" x14ac:dyDescent="0.2">
      <c r="B417" s="151"/>
      <c r="D417" s="149" t="s">
        <v>219</v>
      </c>
      <c r="E417" s="152" t="s">
        <v>21</v>
      </c>
      <c r="F417" s="153" t="s">
        <v>1370</v>
      </c>
      <c r="H417" s="152" t="s">
        <v>21</v>
      </c>
      <c r="I417" s="154"/>
      <c r="L417" s="151"/>
      <c r="M417" s="155"/>
      <c r="T417" s="156"/>
      <c r="AT417" s="152" t="s">
        <v>219</v>
      </c>
      <c r="AU417" s="152" t="s">
        <v>80</v>
      </c>
      <c r="AV417" s="12" t="s">
        <v>80</v>
      </c>
      <c r="AW417" s="12" t="s">
        <v>34</v>
      </c>
      <c r="AX417" s="12" t="s">
        <v>73</v>
      </c>
      <c r="AY417" s="152" t="s">
        <v>206</v>
      </c>
    </row>
    <row r="418" spans="2:65" s="13" customFormat="1" x14ac:dyDescent="0.2">
      <c r="B418" s="157"/>
      <c r="D418" s="149" t="s">
        <v>219</v>
      </c>
      <c r="E418" s="158" t="s">
        <v>21</v>
      </c>
      <c r="F418" s="159" t="s">
        <v>1371</v>
      </c>
      <c r="H418" s="160">
        <v>19.2</v>
      </c>
      <c r="I418" s="161"/>
      <c r="L418" s="157"/>
      <c r="M418" s="162"/>
      <c r="T418" s="163"/>
      <c r="AT418" s="158" t="s">
        <v>219</v>
      </c>
      <c r="AU418" s="158" t="s">
        <v>80</v>
      </c>
      <c r="AV418" s="13" t="s">
        <v>82</v>
      </c>
      <c r="AW418" s="13" t="s">
        <v>34</v>
      </c>
      <c r="AX418" s="13" t="s">
        <v>73</v>
      </c>
      <c r="AY418" s="158" t="s">
        <v>206</v>
      </c>
    </row>
    <row r="419" spans="2:65" s="14" customFormat="1" x14ac:dyDescent="0.2">
      <c r="B419" s="164"/>
      <c r="D419" s="149" t="s">
        <v>219</v>
      </c>
      <c r="E419" s="165" t="s">
        <v>21</v>
      </c>
      <c r="F419" s="166" t="s">
        <v>236</v>
      </c>
      <c r="H419" s="167">
        <v>436.5</v>
      </c>
      <c r="I419" s="168"/>
      <c r="L419" s="164"/>
      <c r="M419" s="169"/>
      <c r="T419" s="170"/>
      <c r="AT419" s="165" t="s">
        <v>219</v>
      </c>
      <c r="AU419" s="165" t="s">
        <v>80</v>
      </c>
      <c r="AV419" s="14" t="s">
        <v>213</v>
      </c>
      <c r="AW419" s="14" t="s">
        <v>34</v>
      </c>
      <c r="AX419" s="14" t="s">
        <v>80</v>
      </c>
      <c r="AY419" s="165" t="s">
        <v>206</v>
      </c>
    </row>
    <row r="420" spans="2:65" s="1" customFormat="1" ht="16.5" customHeight="1" x14ac:dyDescent="0.2">
      <c r="B420" s="33"/>
      <c r="C420" s="132" t="s">
        <v>880</v>
      </c>
      <c r="D420" s="132" t="s">
        <v>208</v>
      </c>
      <c r="E420" s="133" t="s">
        <v>1372</v>
      </c>
      <c r="F420" s="134" t="s">
        <v>1373</v>
      </c>
      <c r="G420" s="135" t="s">
        <v>723</v>
      </c>
      <c r="H420" s="136">
        <v>22</v>
      </c>
      <c r="I420" s="137">
        <v>185</v>
      </c>
      <c r="J420" s="138">
        <f>ROUND(I420*H420,2)</f>
        <v>4070</v>
      </c>
      <c r="K420" s="134" t="s">
        <v>1100</v>
      </c>
      <c r="L420" s="33"/>
      <c r="M420" s="139" t="s">
        <v>21</v>
      </c>
      <c r="N420" s="140" t="s">
        <v>44</v>
      </c>
      <c r="P420" s="141">
        <f>O420*H420</f>
        <v>0</v>
      </c>
      <c r="Q420" s="141">
        <v>3.0000000000000001E-5</v>
      </c>
      <c r="R420" s="141">
        <f>Q420*H420</f>
        <v>6.6E-4</v>
      </c>
      <c r="S420" s="141">
        <v>0</v>
      </c>
      <c r="T420" s="142">
        <f>S420*H420</f>
        <v>0</v>
      </c>
      <c r="AR420" s="143" t="s">
        <v>213</v>
      </c>
      <c r="AT420" s="143" t="s">
        <v>208</v>
      </c>
      <c r="AU420" s="143" t="s">
        <v>80</v>
      </c>
      <c r="AY420" s="18" t="s">
        <v>206</v>
      </c>
      <c r="BE420" s="144">
        <f>IF(N420="základní",J420,0)</f>
        <v>4070</v>
      </c>
      <c r="BF420" s="144">
        <f>IF(N420="snížená",J420,0)</f>
        <v>0</v>
      </c>
      <c r="BG420" s="144">
        <f>IF(N420="zákl. přenesená",J420,0)</f>
        <v>0</v>
      </c>
      <c r="BH420" s="144">
        <f>IF(N420="sníž. přenesená",J420,0)</f>
        <v>0</v>
      </c>
      <c r="BI420" s="144">
        <f>IF(N420="nulová",J420,0)</f>
        <v>0</v>
      </c>
      <c r="BJ420" s="18" t="s">
        <v>80</v>
      </c>
      <c r="BK420" s="144">
        <f>ROUND(I420*H420,2)</f>
        <v>4070</v>
      </c>
      <c r="BL420" s="18" t="s">
        <v>213</v>
      </c>
      <c r="BM420" s="143" t="s">
        <v>1374</v>
      </c>
    </row>
    <row r="421" spans="2:65" s="12" customFormat="1" x14ac:dyDescent="0.2">
      <c r="B421" s="151"/>
      <c r="D421" s="149" t="s">
        <v>219</v>
      </c>
      <c r="E421" s="152" t="s">
        <v>21</v>
      </c>
      <c r="F421" s="153" t="s">
        <v>1375</v>
      </c>
      <c r="H421" s="152" t="s">
        <v>21</v>
      </c>
      <c r="I421" s="154"/>
      <c r="L421" s="151"/>
      <c r="M421" s="155"/>
      <c r="T421" s="156"/>
      <c r="AT421" s="152" t="s">
        <v>219</v>
      </c>
      <c r="AU421" s="152" t="s">
        <v>80</v>
      </c>
      <c r="AV421" s="12" t="s">
        <v>80</v>
      </c>
      <c r="AW421" s="12" t="s">
        <v>34</v>
      </c>
      <c r="AX421" s="12" t="s">
        <v>73</v>
      </c>
      <c r="AY421" s="152" t="s">
        <v>206</v>
      </c>
    </row>
    <row r="422" spans="2:65" s="13" customFormat="1" x14ac:dyDescent="0.2">
      <c r="B422" s="157"/>
      <c r="D422" s="149" t="s">
        <v>219</v>
      </c>
      <c r="E422" s="158" t="s">
        <v>21</v>
      </c>
      <c r="F422" s="159" t="s">
        <v>244</v>
      </c>
      <c r="H422" s="160">
        <v>3</v>
      </c>
      <c r="I422" s="161"/>
      <c r="L422" s="157"/>
      <c r="M422" s="162"/>
      <c r="T422" s="163"/>
      <c r="AT422" s="158" t="s">
        <v>219</v>
      </c>
      <c r="AU422" s="158" t="s">
        <v>80</v>
      </c>
      <c r="AV422" s="13" t="s">
        <v>82</v>
      </c>
      <c r="AW422" s="13" t="s">
        <v>34</v>
      </c>
      <c r="AX422" s="13" t="s">
        <v>73</v>
      </c>
      <c r="AY422" s="158" t="s">
        <v>206</v>
      </c>
    </row>
    <row r="423" spans="2:65" s="12" customFormat="1" x14ac:dyDescent="0.2">
      <c r="B423" s="151"/>
      <c r="D423" s="149" t="s">
        <v>219</v>
      </c>
      <c r="E423" s="152" t="s">
        <v>21</v>
      </c>
      <c r="F423" s="153" t="s">
        <v>1376</v>
      </c>
      <c r="H423" s="152" t="s">
        <v>21</v>
      </c>
      <c r="I423" s="154"/>
      <c r="L423" s="151"/>
      <c r="M423" s="155"/>
      <c r="T423" s="156"/>
      <c r="AT423" s="152" t="s">
        <v>219</v>
      </c>
      <c r="AU423" s="152" t="s">
        <v>80</v>
      </c>
      <c r="AV423" s="12" t="s">
        <v>80</v>
      </c>
      <c r="AW423" s="12" t="s">
        <v>34</v>
      </c>
      <c r="AX423" s="12" t="s">
        <v>73</v>
      </c>
      <c r="AY423" s="152" t="s">
        <v>206</v>
      </c>
    </row>
    <row r="424" spans="2:65" s="13" customFormat="1" x14ac:dyDescent="0.2">
      <c r="B424" s="157"/>
      <c r="D424" s="149" t="s">
        <v>219</v>
      </c>
      <c r="E424" s="158" t="s">
        <v>21</v>
      </c>
      <c r="F424" s="159" t="s">
        <v>80</v>
      </c>
      <c r="H424" s="160">
        <v>1</v>
      </c>
      <c r="I424" s="161"/>
      <c r="L424" s="157"/>
      <c r="M424" s="162"/>
      <c r="T424" s="163"/>
      <c r="AT424" s="158" t="s">
        <v>219</v>
      </c>
      <c r="AU424" s="158" t="s">
        <v>80</v>
      </c>
      <c r="AV424" s="13" t="s">
        <v>82</v>
      </c>
      <c r="AW424" s="13" t="s">
        <v>34</v>
      </c>
      <c r="AX424" s="13" t="s">
        <v>73</v>
      </c>
      <c r="AY424" s="158" t="s">
        <v>206</v>
      </c>
    </row>
    <row r="425" spans="2:65" s="12" customFormat="1" x14ac:dyDescent="0.2">
      <c r="B425" s="151"/>
      <c r="D425" s="149" t="s">
        <v>219</v>
      </c>
      <c r="E425" s="152" t="s">
        <v>21</v>
      </c>
      <c r="F425" s="153" t="s">
        <v>1377</v>
      </c>
      <c r="H425" s="152" t="s">
        <v>21</v>
      </c>
      <c r="I425" s="154"/>
      <c r="L425" s="151"/>
      <c r="M425" s="155"/>
      <c r="T425" s="156"/>
      <c r="AT425" s="152" t="s">
        <v>219</v>
      </c>
      <c r="AU425" s="152" t="s">
        <v>80</v>
      </c>
      <c r="AV425" s="12" t="s">
        <v>80</v>
      </c>
      <c r="AW425" s="12" t="s">
        <v>34</v>
      </c>
      <c r="AX425" s="12" t="s">
        <v>73</v>
      </c>
      <c r="AY425" s="152" t="s">
        <v>206</v>
      </c>
    </row>
    <row r="426" spans="2:65" s="13" customFormat="1" x14ac:dyDescent="0.2">
      <c r="B426" s="157"/>
      <c r="D426" s="149" t="s">
        <v>219</v>
      </c>
      <c r="E426" s="158" t="s">
        <v>21</v>
      </c>
      <c r="F426" s="159" t="s">
        <v>82</v>
      </c>
      <c r="H426" s="160">
        <v>2</v>
      </c>
      <c r="I426" s="161"/>
      <c r="L426" s="157"/>
      <c r="M426" s="162"/>
      <c r="T426" s="163"/>
      <c r="AT426" s="158" t="s">
        <v>219</v>
      </c>
      <c r="AU426" s="158" t="s">
        <v>80</v>
      </c>
      <c r="AV426" s="13" t="s">
        <v>82</v>
      </c>
      <c r="AW426" s="13" t="s">
        <v>34</v>
      </c>
      <c r="AX426" s="13" t="s">
        <v>73</v>
      </c>
      <c r="AY426" s="158" t="s">
        <v>206</v>
      </c>
    </row>
    <row r="427" spans="2:65" s="12" customFormat="1" x14ac:dyDescent="0.2">
      <c r="B427" s="151"/>
      <c r="D427" s="149" t="s">
        <v>219</v>
      </c>
      <c r="E427" s="152" t="s">
        <v>21</v>
      </c>
      <c r="F427" s="153" t="s">
        <v>1378</v>
      </c>
      <c r="H427" s="152" t="s">
        <v>21</v>
      </c>
      <c r="I427" s="154"/>
      <c r="L427" s="151"/>
      <c r="M427" s="155"/>
      <c r="T427" s="156"/>
      <c r="AT427" s="152" t="s">
        <v>219</v>
      </c>
      <c r="AU427" s="152" t="s">
        <v>80</v>
      </c>
      <c r="AV427" s="12" t="s">
        <v>80</v>
      </c>
      <c r="AW427" s="12" t="s">
        <v>34</v>
      </c>
      <c r="AX427" s="12" t="s">
        <v>73</v>
      </c>
      <c r="AY427" s="152" t="s">
        <v>206</v>
      </c>
    </row>
    <row r="428" spans="2:65" s="13" customFormat="1" x14ac:dyDescent="0.2">
      <c r="B428" s="157"/>
      <c r="D428" s="149" t="s">
        <v>219</v>
      </c>
      <c r="E428" s="158" t="s">
        <v>21</v>
      </c>
      <c r="F428" s="159" t="s">
        <v>350</v>
      </c>
      <c r="H428" s="160">
        <v>16</v>
      </c>
      <c r="I428" s="161"/>
      <c r="L428" s="157"/>
      <c r="M428" s="162"/>
      <c r="T428" s="163"/>
      <c r="AT428" s="158" t="s">
        <v>219</v>
      </c>
      <c r="AU428" s="158" t="s">
        <v>80</v>
      </c>
      <c r="AV428" s="13" t="s">
        <v>82</v>
      </c>
      <c r="AW428" s="13" t="s">
        <v>34</v>
      </c>
      <c r="AX428" s="13" t="s">
        <v>73</v>
      </c>
      <c r="AY428" s="158" t="s">
        <v>206</v>
      </c>
    </row>
    <row r="429" spans="2:65" s="14" customFormat="1" x14ac:dyDescent="0.2">
      <c r="B429" s="164"/>
      <c r="D429" s="149" t="s">
        <v>219</v>
      </c>
      <c r="E429" s="165" t="s">
        <v>21</v>
      </c>
      <c r="F429" s="166" t="s">
        <v>236</v>
      </c>
      <c r="H429" s="167">
        <v>22</v>
      </c>
      <c r="I429" s="168"/>
      <c r="L429" s="164"/>
      <c r="M429" s="169"/>
      <c r="T429" s="170"/>
      <c r="AT429" s="165" t="s">
        <v>219</v>
      </c>
      <c r="AU429" s="165" t="s">
        <v>80</v>
      </c>
      <c r="AV429" s="14" t="s">
        <v>213</v>
      </c>
      <c r="AW429" s="14" t="s">
        <v>34</v>
      </c>
      <c r="AX429" s="14" t="s">
        <v>80</v>
      </c>
      <c r="AY429" s="165" t="s">
        <v>206</v>
      </c>
    </row>
    <row r="430" spans="2:65" s="1" customFormat="1" ht="16.5" customHeight="1" x14ac:dyDescent="0.2">
      <c r="B430" s="33"/>
      <c r="C430" s="132" t="s">
        <v>885</v>
      </c>
      <c r="D430" s="132" t="s">
        <v>208</v>
      </c>
      <c r="E430" s="133" t="s">
        <v>1379</v>
      </c>
      <c r="F430" s="134" t="s">
        <v>1380</v>
      </c>
      <c r="G430" s="135" t="s">
        <v>723</v>
      </c>
      <c r="H430" s="136">
        <v>7</v>
      </c>
      <c r="I430" s="137">
        <v>199</v>
      </c>
      <c r="J430" s="138">
        <f>ROUND(I430*H430,2)</f>
        <v>1393</v>
      </c>
      <c r="K430" s="134" t="s">
        <v>1100</v>
      </c>
      <c r="L430" s="33"/>
      <c r="M430" s="139" t="s">
        <v>21</v>
      </c>
      <c r="N430" s="140" t="s">
        <v>44</v>
      </c>
      <c r="P430" s="141">
        <f>O430*H430</f>
        <v>0</v>
      </c>
      <c r="Q430" s="141">
        <v>4.0000000000000003E-5</v>
      </c>
      <c r="R430" s="141">
        <f>Q430*H430</f>
        <v>2.8000000000000003E-4</v>
      </c>
      <c r="S430" s="141">
        <v>0</v>
      </c>
      <c r="T430" s="142">
        <f>S430*H430</f>
        <v>0</v>
      </c>
      <c r="AR430" s="143" t="s">
        <v>213</v>
      </c>
      <c r="AT430" s="143" t="s">
        <v>208</v>
      </c>
      <c r="AU430" s="143" t="s">
        <v>80</v>
      </c>
      <c r="AY430" s="18" t="s">
        <v>206</v>
      </c>
      <c r="BE430" s="144">
        <f>IF(N430="základní",J430,0)</f>
        <v>1393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80</v>
      </c>
      <c r="BK430" s="144">
        <f>ROUND(I430*H430,2)</f>
        <v>1393</v>
      </c>
      <c r="BL430" s="18" t="s">
        <v>213</v>
      </c>
      <c r="BM430" s="143" t="s">
        <v>1381</v>
      </c>
    </row>
    <row r="431" spans="2:65" s="12" customFormat="1" x14ac:dyDescent="0.2">
      <c r="B431" s="151"/>
      <c r="D431" s="149" t="s">
        <v>219</v>
      </c>
      <c r="E431" s="152" t="s">
        <v>21</v>
      </c>
      <c r="F431" s="153" t="s">
        <v>1382</v>
      </c>
      <c r="H431" s="152" t="s">
        <v>21</v>
      </c>
      <c r="I431" s="154"/>
      <c r="L431" s="151"/>
      <c r="M431" s="155"/>
      <c r="T431" s="156"/>
      <c r="AT431" s="152" t="s">
        <v>219</v>
      </c>
      <c r="AU431" s="152" t="s">
        <v>80</v>
      </c>
      <c r="AV431" s="12" t="s">
        <v>80</v>
      </c>
      <c r="AW431" s="12" t="s">
        <v>34</v>
      </c>
      <c r="AX431" s="12" t="s">
        <v>73</v>
      </c>
      <c r="AY431" s="152" t="s">
        <v>206</v>
      </c>
    </row>
    <row r="432" spans="2:65" s="13" customFormat="1" x14ac:dyDescent="0.2">
      <c r="B432" s="157"/>
      <c r="D432" s="149" t="s">
        <v>219</v>
      </c>
      <c r="E432" s="158" t="s">
        <v>21</v>
      </c>
      <c r="F432" s="159" t="s">
        <v>275</v>
      </c>
      <c r="H432" s="160">
        <v>7</v>
      </c>
      <c r="I432" s="161"/>
      <c r="L432" s="157"/>
      <c r="M432" s="162"/>
      <c r="T432" s="163"/>
      <c r="AT432" s="158" t="s">
        <v>219</v>
      </c>
      <c r="AU432" s="158" t="s">
        <v>80</v>
      </c>
      <c r="AV432" s="13" t="s">
        <v>82</v>
      </c>
      <c r="AW432" s="13" t="s">
        <v>34</v>
      </c>
      <c r="AX432" s="13" t="s">
        <v>73</v>
      </c>
      <c r="AY432" s="158" t="s">
        <v>206</v>
      </c>
    </row>
    <row r="433" spans="2:65" s="14" customFormat="1" x14ac:dyDescent="0.2">
      <c r="B433" s="164"/>
      <c r="D433" s="149" t="s">
        <v>219</v>
      </c>
      <c r="E433" s="165" t="s">
        <v>21</v>
      </c>
      <c r="F433" s="166" t="s">
        <v>236</v>
      </c>
      <c r="H433" s="167">
        <v>7</v>
      </c>
      <c r="I433" s="168"/>
      <c r="L433" s="164"/>
      <c r="M433" s="169"/>
      <c r="T433" s="170"/>
      <c r="AT433" s="165" t="s">
        <v>219</v>
      </c>
      <c r="AU433" s="165" t="s">
        <v>80</v>
      </c>
      <c r="AV433" s="14" t="s">
        <v>213</v>
      </c>
      <c r="AW433" s="14" t="s">
        <v>34</v>
      </c>
      <c r="AX433" s="14" t="s">
        <v>80</v>
      </c>
      <c r="AY433" s="165" t="s">
        <v>206</v>
      </c>
    </row>
    <row r="434" spans="2:65" s="1" customFormat="1" ht="16.5" customHeight="1" x14ac:dyDescent="0.2">
      <c r="B434" s="33"/>
      <c r="C434" s="132" t="s">
        <v>522</v>
      </c>
      <c r="D434" s="132" t="s">
        <v>208</v>
      </c>
      <c r="E434" s="133" t="s">
        <v>1383</v>
      </c>
      <c r="F434" s="134" t="s">
        <v>1384</v>
      </c>
      <c r="G434" s="135" t="s">
        <v>723</v>
      </c>
      <c r="H434" s="136">
        <v>38</v>
      </c>
      <c r="I434" s="137">
        <v>116</v>
      </c>
      <c r="J434" s="138">
        <f>ROUND(I434*H434,2)</f>
        <v>4408</v>
      </c>
      <c r="K434" s="134" t="s">
        <v>1100</v>
      </c>
      <c r="L434" s="33"/>
      <c r="M434" s="139" t="s">
        <v>21</v>
      </c>
      <c r="N434" s="140" t="s">
        <v>44</v>
      </c>
      <c r="P434" s="141">
        <f>O434*H434</f>
        <v>0</v>
      </c>
      <c r="Q434" s="141">
        <v>2.0000000000000002E-5</v>
      </c>
      <c r="R434" s="141">
        <f>Q434*H434</f>
        <v>7.6000000000000004E-4</v>
      </c>
      <c r="S434" s="141">
        <v>0</v>
      </c>
      <c r="T434" s="142">
        <f>S434*H434</f>
        <v>0</v>
      </c>
      <c r="AR434" s="143" t="s">
        <v>213</v>
      </c>
      <c r="AT434" s="143" t="s">
        <v>208</v>
      </c>
      <c r="AU434" s="143" t="s">
        <v>80</v>
      </c>
      <c r="AY434" s="18" t="s">
        <v>206</v>
      </c>
      <c r="BE434" s="144">
        <f>IF(N434="základní",J434,0)</f>
        <v>4408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80</v>
      </c>
      <c r="BK434" s="144">
        <f>ROUND(I434*H434,2)</f>
        <v>4408</v>
      </c>
      <c r="BL434" s="18" t="s">
        <v>213</v>
      </c>
      <c r="BM434" s="143" t="s">
        <v>1385</v>
      </c>
    </row>
    <row r="435" spans="2:65" s="12" customFormat="1" x14ac:dyDescent="0.2">
      <c r="B435" s="151"/>
      <c r="D435" s="149" t="s">
        <v>219</v>
      </c>
      <c r="E435" s="152" t="s">
        <v>21</v>
      </c>
      <c r="F435" s="153" t="s">
        <v>1386</v>
      </c>
      <c r="H435" s="152" t="s">
        <v>21</v>
      </c>
      <c r="I435" s="154"/>
      <c r="L435" s="151"/>
      <c r="M435" s="155"/>
      <c r="T435" s="156"/>
      <c r="AT435" s="152" t="s">
        <v>219</v>
      </c>
      <c r="AU435" s="152" t="s">
        <v>80</v>
      </c>
      <c r="AV435" s="12" t="s">
        <v>80</v>
      </c>
      <c r="AW435" s="12" t="s">
        <v>34</v>
      </c>
      <c r="AX435" s="12" t="s">
        <v>73</v>
      </c>
      <c r="AY435" s="152" t="s">
        <v>206</v>
      </c>
    </row>
    <row r="436" spans="2:65" s="13" customFormat="1" x14ac:dyDescent="0.2">
      <c r="B436" s="157"/>
      <c r="D436" s="149" t="s">
        <v>219</v>
      </c>
      <c r="E436" s="158" t="s">
        <v>21</v>
      </c>
      <c r="F436" s="159" t="s">
        <v>213</v>
      </c>
      <c r="H436" s="160">
        <v>4</v>
      </c>
      <c r="I436" s="161"/>
      <c r="L436" s="157"/>
      <c r="M436" s="162"/>
      <c r="T436" s="163"/>
      <c r="AT436" s="158" t="s">
        <v>219</v>
      </c>
      <c r="AU436" s="158" t="s">
        <v>80</v>
      </c>
      <c r="AV436" s="13" t="s">
        <v>82</v>
      </c>
      <c r="AW436" s="13" t="s">
        <v>34</v>
      </c>
      <c r="AX436" s="13" t="s">
        <v>73</v>
      </c>
      <c r="AY436" s="158" t="s">
        <v>206</v>
      </c>
    </row>
    <row r="437" spans="2:65" s="12" customFormat="1" x14ac:dyDescent="0.2">
      <c r="B437" s="151"/>
      <c r="D437" s="149" t="s">
        <v>219</v>
      </c>
      <c r="E437" s="152" t="s">
        <v>21</v>
      </c>
      <c r="F437" s="153" t="s">
        <v>1387</v>
      </c>
      <c r="H437" s="152" t="s">
        <v>21</v>
      </c>
      <c r="I437" s="154"/>
      <c r="L437" s="151"/>
      <c r="M437" s="155"/>
      <c r="T437" s="156"/>
      <c r="AT437" s="152" t="s">
        <v>219</v>
      </c>
      <c r="AU437" s="152" t="s">
        <v>80</v>
      </c>
      <c r="AV437" s="12" t="s">
        <v>80</v>
      </c>
      <c r="AW437" s="12" t="s">
        <v>34</v>
      </c>
      <c r="AX437" s="12" t="s">
        <v>73</v>
      </c>
      <c r="AY437" s="152" t="s">
        <v>206</v>
      </c>
    </row>
    <row r="438" spans="2:65" s="13" customFormat="1" x14ac:dyDescent="0.2">
      <c r="B438" s="157"/>
      <c r="D438" s="149" t="s">
        <v>219</v>
      </c>
      <c r="E438" s="158" t="s">
        <v>21</v>
      </c>
      <c r="F438" s="159" t="s">
        <v>82</v>
      </c>
      <c r="H438" s="160">
        <v>2</v>
      </c>
      <c r="I438" s="161"/>
      <c r="L438" s="157"/>
      <c r="M438" s="162"/>
      <c r="T438" s="163"/>
      <c r="AT438" s="158" t="s">
        <v>219</v>
      </c>
      <c r="AU438" s="158" t="s">
        <v>80</v>
      </c>
      <c r="AV438" s="13" t="s">
        <v>82</v>
      </c>
      <c r="AW438" s="13" t="s">
        <v>34</v>
      </c>
      <c r="AX438" s="13" t="s">
        <v>73</v>
      </c>
      <c r="AY438" s="158" t="s">
        <v>206</v>
      </c>
    </row>
    <row r="439" spans="2:65" s="12" customFormat="1" x14ac:dyDescent="0.2">
      <c r="B439" s="151"/>
      <c r="D439" s="149" t="s">
        <v>219</v>
      </c>
      <c r="E439" s="152" t="s">
        <v>21</v>
      </c>
      <c r="F439" s="153" t="s">
        <v>1388</v>
      </c>
      <c r="H439" s="152" t="s">
        <v>21</v>
      </c>
      <c r="I439" s="154"/>
      <c r="L439" s="151"/>
      <c r="M439" s="155"/>
      <c r="T439" s="156"/>
      <c r="AT439" s="152" t="s">
        <v>219</v>
      </c>
      <c r="AU439" s="152" t="s">
        <v>80</v>
      </c>
      <c r="AV439" s="12" t="s">
        <v>80</v>
      </c>
      <c r="AW439" s="12" t="s">
        <v>34</v>
      </c>
      <c r="AX439" s="12" t="s">
        <v>73</v>
      </c>
      <c r="AY439" s="152" t="s">
        <v>206</v>
      </c>
    </row>
    <row r="440" spans="2:65" s="13" customFormat="1" x14ac:dyDescent="0.2">
      <c r="B440" s="157"/>
      <c r="D440" s="149" t="s">
        <v>219</v>
      </c>
      <c r="E440" s="158" t="s">
        <v>21</v>
      </c>
      <c r="F440" s="159" t="s">
        <v>350</v>
      </c>
      <c r="H440" s="160">
        <v>16</v>
      </c>
      <c r="I440" s="161"/>
      <c r="L440" s="157"/>
      <c r="M440" s="162"/>
      <c r="T440" s="163"/>
      <c r="AT440" s="158" t="s">
        <v>219</v>
      </c>
      <c r="AU440" s="158" t="s">
        <v>80</v>
      </c>
      <c r="AV440" s="13" t="s">
        <v>82</v>
      </c>
      <c r="AW440" s="13" t="s">
        <v>34</v>
      </c>
      <c r="AX440" s="13" t="s">
        <v>73</v>
      </c>
      <c r="AY440" s="158" t="s">
        <v>206</v>
      </c>
    </row>
    <row r="441" spans="2:65" s="12" customFormat="1" x14ac:dyDescent="0.2">
      <c r="B441" s="151"/>
      <c r="D441" s="149" t="s">
        <v>219</v>
      </c>
      <c r="E441" s="152" t="s">
        <v>21</v>
      </c>
      <c r="F441" s="153" t="s">
        <v>1389</v>
      </c>
      <c r="H441" s="152" t="s">
        <v>21</v>
      </c>
      <c r="I441" s="154"/>
      <c r="L441" s="151"/>
      <c r="M441" s="155"/>
      <c r="T441" s="156"/>
      <c r="AT441" s="152" t="s">
        <v>219</v>
      </c>
      <c r="AU441" s="152" t="s">
        <v>80</v>
      </c>
      <c r="AV441" s="12" t="s">
        <v>80</v>
      </c>
      <c r="AW441" s="12" t="s">
        <v>34</v>
      </c>
      <c r="AX441" s="12" t="s">
        <v>73</v>
      </c>
      <c r="AY441" s="152" t="s">
        <v>206</v>
      </c>
    </row>
    <row r="442" spans="2:65" s="13" customFormat="1" x14ac:dyDescent="0.2">
      <c r="B442" s="157"/>
      <c r="D442" s="149" t="s">
        <v>219</v>
      </c>
      <c r="E442" s="158" t="s">
        <v>21</v>
      </c>
      <c r="F442" s="159" t="s">
        <v>332</v>
      </c>
      <c r="H442" s="160">
        <v>14</v>
      </c>
      <c r="I442" s="161"/>
      <c r="L442" s="157"/>
      <c r="M442" s="162"/>
      <c r="T442" s="163"/>
      <c r="AT442" s="158" t="s">
        <v>219</v>
      </c>
      <c r="AU442" s="158" t="s">
        <v>80</v>
      </c>
      <c r="AV442" s="13" t="s">
        <v>82</v>
      </c>
      <c r="AW442" s="13" t="s">
        <v>34</v>
      </c>
      <c r="AX442" s="13" t="s">
        <v>73</v>
      </c>
      <c r="AY442" s="158" t="s">
        <v>206</v>
      </c>
    </row>
    <row r="443" spans="2:65" s="12" customFormat="1" x14ac:dyDescent="0.2">
      <c r="B443" s="151"/>
      <c r="D443" s="149" t="s">
        <v>219</v>
      </c>
      <c r="E443" s="152" t="s">
        <v>21</v>
      </c>
      <c r="F443" s="153" t="s">
        <v>1390</v>
      </c>
      <c r="H443" s="152" t="s">
        <v>21</v>
      </c>
      <c r="I443" s="154"/>
      <c r="L443" s="151"/>
      <c r="M443" s="155"/>
      <c r="T443" s="156"/>
      <c r="AT443" s="152" t="s">
        <v>219</v>
      </c>
      <c r="AU443" s="152" t="s">
        <v>80</v>
      </c>
      <c r="AV443" s="12" t="s">
        <v>80</v>
      </c>
      <c r="AW443" s="12" t="s">
        <v>34</v>
      </c>
      <c r="AX443" s="12" t="s">
        <v>73</v>
      </c>
      <c r="AY443" s="152" t="s">
        <v>206</v>
      </c>
    </row>
    <row r="444" spans="2:65" s="13" customFormat="1" x14ac:dyDescent="0.2">
      <c r="B444" s="157"/>
      <c r="D444" s="149" t="s">
        <v>219</v>
      </c>
      <c r="E444" s="158" t="s">
        <v>21</v>
      </c>
      <c r="F444" s="159" t="s">
        <v>80</v>
      </c>
      <c r="H444" s="160">
        <v>1</v>
      </c>
      <c r="I444" s="161"/>
      <c r="L444" s="157"/>
      <c r="M444" s="162"/>
      <c r="T444" s="163"/>
      <c r="AT444" s="158" t="s">
        <v>219</v>
      </c>
      <c r="AU444" s="158" t="s">
        <v>80</v>
      </c>
      <c r="AV444" s="13" t="s">
        <v>82</v>
      </c>
      <c r="AW444" s="13" t="s">
        <v>34</v>
      </c>
      <c r="AX444" s="13" t="s">
        <v>73</v>
      </c>
      <c r="AY444" s="158" t="s">
        <v>206</v>
      </c>
    </row>
    <row r="445" spans="2:65" s="12" customFormat="1" x14ac:dyDescent="0.2">
      <c r="B445" s="151"/>
      <c r="D445" s="149" t="s">
        <v>219</v>
      </c>
      <c r="E445" s="152" t="s">
        <v>21</v>
      </c>
      <c r="F445" s="153" t="s">
        <v>1391</v>
      </c>
      <c r="H445" s="152" t="s">
        <v>21</v>
      </c>
      <c r="I445" s="154"/>
      <c r="L445" s="151"/>
      <c r="M445" s="155"/>
      <c r="T445" s="156"/>
      <c r="AT445" s="152" t="s">
        <v>219</v>
      </c>
      <c r="AU445" s="152" t="s">
        <v>80</v>
      </c>
      <c r="AV445" s="12" t="s">
        <v>80</v>
      </c>
      <c r="AW445" s="12" t="s">
        <v>34</v>
      </c>
      <c r="AX445" s="12" t="s">
        <v>73</v>
      </c>
      <c r="AY445" s="152" t="s">
        <v>206</v>
      </c>
    </row>
    <row r="446" spans="2:65" s="13" customFormat="1" x14ac:dyDescent="0.2">
      <c r="B446" s="157"/>
      <c r="D446" s="149" t="s">
        <v>219</v>
      </c>
      <c r="E446" s="158" t="s">
        <v>21</v>
      </c>
      <c r="F446" s="159" t="s">
        <v>80</v>
      </c>
      <c r="H446" s="160">
        <v>1</v>
      </c>
      <c r="I446" s="161"/>
      <c r="L446" s="157"/>
      <c r="M446" s="162"/>
      <c r="T446" s="163"/>
      <c r="AT446" s="158" t="s">
        <v>219</v>
      </c>
      <c r="AU446" s="158" t="s">
        <v>80</v>
      </c>
      <c r="AV446" s="13" t="s">
        <v>82</v>
      </c>
      <c r="AW446" s="13" t="s">
        <v>34</v>
      </c>
      <c r="AX446" s="13" t="s">
        <v>73</v>
      </c>
      <c r="AY446" s="158" t="s">
        <v>206</v>
      </c>
    </row>
    <row r="447" spans="2:65" s="14" customFormat="1" x14ac:dyDescent="0.2">
      <c r="B447" s="164"/>
      <c r="D447" s="149" t="s">
        <v>219</v>
      </c>
      <c r="E447" s="165" t="s">
        <v>21</v>
      </c>
      <c r="F447" s="166" t="s">
        <v>236</v>
      </c>
      <c r="H447" s="167">
        <v>38</v>
      </c>
      <c r="I447" s="168"/>
      <c r="L447" s="164"/>
      <c r="M447" s="169"/>
      <c r="T447" s="170"/>
      <c r="AT447" s="165" t="s">
        <v>219</v>
      </c>
      <c r="AU447" s="165" t="s">
        <v>80</v>
      </c>
      <c r="AV447" s="14" t="s">
        <v>213</v>
      </c>
      <c r="AW447" s="14" t="s">
        <v>34</v>
      </c>
      <c r="AX447" s="14" t="s">
        <v>80</v>
      </c>
      <c r="AY447" s="165" t="s">
        <v>206</v>
      </c>
    </row>
    <row r="448" spans="2:65" s="1" customFormat="1" ht="16.5" customHeight="1" x14ac:dyDescent="0.2">
      <c r="B448" s="33"/>
      <c r="C448" s="132" t="s">
        <v>530</v>
      </c>
      <c r="D448" s="132" t="s">
        <v>208</v>
      </c>
      <c r="E448" s="133" t="s">
        <v>1392</v>
      </c>
      <c r="F448" s="134" t="s">
        <v>1393</v>
      </c>
      <c r="G448" s="135" t="s">
        <v>375</v>
      </c>
      <c r="H448" s="136">
        <v>126.4</v>
      </c>
      <c r="I448" s="137">
        <v>58</v>
      </c>
      <c r="J448" s="138">
        <f>ROUND(I448*H448,2)</f>
        <v>7331.2</v>
      </c>
      <c r="K448" s="134" t="s">
        <v>1100</v>
      </c>
      <c r="L448" s="33"/>
      <c r="M448" s="139" t="s">
        <v>21</v>
      </c>
      <c r="N448" s="140" t="s">
        <v>44</v>
      </c>
      <c r="P448" s="141">
        <f>O448*H448</f>
        <v>0</v>
      </c>
      <c r="Q448" s="141">
        <v>1.0000000000000001E-5</v>
      </c>
      <c r="R448" s="141">
        <f>Q448*H448</f>
        <v>1.2640000000000001E-3</v>
      </c>
      <c r="S448" s="141">
        <v>0</v>
      </c>
      <c r="T448" s="142">
        <f>S448*H448</f>
        <v>0</v>
      </c>
      <c r="AR448" s="143" t="s">
        <v>213</v>
      </c>
      <c r="AT448" s="143" t="s">
        <v>208</v>
      </c>
      <c r="AU448" s="143" t="s">
        <v>80</v>
      </c>
      <c r="AY448" s="18" t="s">
        <v>206</v>
      </c>
      <c r="BE448" s="144">
        <f>IF(N448="základní",J448,0)</f>
        <v>7331.2</v>
      </c>
      <c r="BF448" s="144">
        <f>IF(N448="snížená",J448,0)</f>
        <v>0</v>
      </c>
      <c r="BG448" s="144">
        <f>IF(N448="zákl. přenesená",J448,0)</f>
        <v>0</v>
      </c>
      <c r="BH448" s="144">
        <f>IF(N448="sníž. přenesená",J448,0)</f>
        <v>0</v>
      </c>
      <c r="BI448" s="144">
        <f>IF(N448="nulová",J448,0)</f>
        <v>0</v>
      </c>
      <c r="BJ448" s="18" t="s">
        <v>80</v>
      </c>
      <c r="BK448" s="144">
        <f>ROUND(I448*H448,2)</f>
        <v>7331.2</v>
      </c>
      <c r="BL448" s="18" t="s">
        <v>213</v>
      </c>
      <c r="BM448" s="143" t="s">
        <v>1258</v>
      </c>
    </row>
    <row r="449" spans="2:65" s="13" customFormat="1" x14ac:dyDescent="0.2">
      <c r="B449" s="157"/>
      <c r="D449" s="149" t="s">
        <v>219</v>
      </c>
      <c r="E449" s="158" t="s">
        <v>21</v>
      </c>
      <c r="F449" s="159" t="s">
        <v>1394</v>
      </c>
      <c r="H449" s="160">
        <v>126.4</v>
      </c>
      <c r="I449" s="161"/>
      <c r="L449" s="157"/>
      <c r="M449" s="162"/>
      <c r="T449" s="163"/>
      <c r="AT449" s="158" t="s">
        <v>219</v>
      </c>
      <c r="AU449" s="158" t="s">
        <v>80</v>
      </c>
      <c r="AV449" s="13" t="s">
        <v>82</v>
      </c>
      <c r="AW449" s="13" t="s">
        <v>34</v>
      </c>
      <c r="AX449" s="13" t="s">
        <v>73</v>
      </c>
      <c r="AY449" s="158" t="s">
        <v>206</v>
      </c>
    </row>
    <row r="450" spans="2:65" s="14" customFormat="1" x14ac:dyDescent="0.2">
      <c r="B450" s="164"/>
      <c r="D450" s="149" t="s">
        <v>219</v>
      </c>
      <c r="E450" s="165" t="s">
        <v>21</v>
      </c>
      <c r="F450" s="166" t="s">
        <v>236</v>
      </c>
      <c r="H450" s="167">
        <v>126.4</v>
      </c>
      <c r="I450" s="168"/>
      <c r="L450" s="164"/>
      <c r="M450" s="169"/>
      <c r="T450" s="170"/>
      <c r="AT450" s="165" t="s">
        <v>219</v>
      </c>
      <c r="AU450" s="165" t="s">
        <v>80</v>
      </c>
      <c r="AV450" s="14" t="s">
        <v>213</v>
      </c>
      <c r="AW450" s="14" t="s">
        <v>34</v>
      </c>
      <c r="AX450" s="14" t="s">
        <v>80</v>
      </c>
      <c r="AY450" s="165" t="s">
        <v>206</v>
      </c>
    </row>
    <row r="451" spans="2:65" s="1" customFormat="1" ht="16.5" customHeight="1" x14ac:dyDescent="0.2">
      <c r="B451" s="33"/>
      <c r="C451" s="132" t="s">
        <v>549</v>
      </c>
      <c r="D451" s="132" t="s">
        <v>208</v>
      </c>
      <c r="E451" s="133" t="s">
        <v>1395</v>
      </c>
      <c r="F451" s="134" t="s">
        <v>1396</v>
      </c>
      <c r="G451" s="135" t="s">
        <v>723</v>
      </c>
      <c r="H451" s="136">
        <v>1</v>
      </c>
      <c r="I451" s="137">
        <v>236</v>
      </c>
      <c r="J451" s="138">
        <f>ROUND(I451*H451,2)</f>
        <v>236</v>
      </c>
      <c r="K451" s="134" t="s">
        <v>1100</v>
      </c>
      <c r="L451" s="33"/>
      <c r="M451" s="139" t="s">
        <v>21</v>
      </c>
      <c r="N451" s="140" t="s">
        <v>44</v>
      </c>
      <c r="P451" s="141">
        <f>O451*H451</f>
        <v>0</v>
      </c>
      <c r="Q451" s="141">
        <v>5.0000000000000002E-5</v>
      </c>
      <c r="R451" s="141">
        <f>Q451*H451</f>
        <v>5.0000000000000002E-5</v>
      </c>
      <c r="S451" s="141">
        <v>0</v>
      </c>
      <c r="T451" s="142">
        <f>S451*H451</f>
        <v>0</v>
      </c>
      <c r="AR451" s="143" t="s">
        <v>213</v>
      </c>
      <c r="AT451" s="143" t="s">
        <v>208</v>
      </c>
      <c r="AU451" s="143" t="s">
        <v>80</v>
      </c>
      <c r="AY451" s="18" t="s">
        <v>206</v>
      </c>
      <c r="BE451" s="144">
        <f>IF(N451="základní",J451,0)</f>
        <v>236</v>
      </c>
      <c r="BF451" s="144">
        <f>IF(N451="snížená",J451,0)</f>
        <v>0</v>
      </c>
      <c r="BG451" s="144">
        <f>IF(N451="zákl. přenesená",J451,0)</f>
        <v>0</v>
      </c>
      <c r="BH451" s="144">
        <f>IF(N451="sníž. přenesená",J451,0)</f>
        <v>0</v>
      </c>
      <c r="BI451" s="144">
        <f>IF(N451="nulová",J451,0)</f>
        <v>0</v>
      </c>
      <c r="BJ451" s="18" t="s">
        <v>80</v>
      </c>
      <c r="BK451" s="144">
        <f>ROUND(I451*H451,2)</f>
        <v>236</v>
      </c>
      <c r="BL451" s="18" t="s">
        <v>213</v>
      </c>
      <c r="BM451" s="143" t="s">
        <v>1397</v>
      </c>
    </row>
    <row r="452" spans="2:65" s="12" customFormat="1" x14ac:dyDescent="0.2">
      <c r="B452" s="151"/>
      <c r="D452" s="149" t="s">
        <v>219</v>
      </c>
      <c r="E452" s="152" t="s">
        <v>21</v>
      </c>
      <c r="F452" s="153" t="s">
        <v>1398</v>
      </c>
      <c r="H452" s="152" t="s">
        <v>21</v>
      </c>
      <c r="I452" s="154"/>
      <c r="L452" s="151"/>
      <c r="M452" s="155"/>
      <c r="T452" s="156"/>
      <c r="AT452" s="152" t="s">
        <v>219</v>
      </c>
      <c r="AU452" s="152" t="s">
        <v>80</v>
      </c>
      <c r="AV452" s="12" t="s">
        <v>80</v>
      </c>
      <c r="AW452" s="12" t="s">
        <v>34</v>
      </c>
      <c r="AX452" s="12" t="s">
        <v>73</v>
      </c>
      <c r="AY452" s="152" t="s">
        <v>206</v>
      </c>
    </row>
    <row r="453" spans="2:65" s="13" customFormat="1" x14ac:dyDescent="0.2">
      <c r="B453" s="157"/>
      <c r="D453" s="149" t="s">
        <v>219</v>
      </c>
      <c r="E453" s="158" t="s">
        <v>21</v>
      </c>
      <c r="F453" s="159" t="s">
        <v>80</v>
      </c>
      <c r="H453" s="160">
        <v>1</v>
      </c>
      <c r="I453" s="161"/>
      <c r="L453" s="157"/>
      <c r="M453" s="162"/>
      <c r="T453" s="163"/>
      <c r="AT453" s="158" t="s">
        <v>219</v>
      </c>
      <c r="AU453" s="158" t="s">
        <v>80</v>
      </c>
      <c r="AV453" s="13" t="s">
        <v>82</v>
      </c>
      <c r="AW453" s="13" t="s">
        <v>34</v>
      </c>
      <c r="AX453" s="13" t="s">
        <v>73</v>
      </c>
      <c r="AY453" s="158" t="s">
        <v>206</v>
      </c>
    </row>
    <row r="454" spans="2:65" s="14" customFormat="1" x14ac:dyDescent="0.2">
      <c r="B454" s="164"/>
      <c r="D454" s="149" t="s">
        <v>219</v>
      </c>
      <c r="E454" s="165" t="s">
        <v>21</v>
      </c>
      <c r="F454" s="166" t="s">
        <v>236</v>
      </c>
      <c r="H454" s="167">
        <v>1</v>
      </c>
      <c r="I454" s="168"/>
      <c r="L454" s="164"/>
      <c r="M454" s="169"/>
      <c r="T454" s="170"/>
      <c r="AT454" s="165" t="s">
        <v>219</v>
      </c>
      <c r="AU454" s="165" t="s">
        <v>80</v>
      </c>
      <c r="AV454" s="14" t="s">
        <v>213</v>
      </c>
      <c r="AW454" s="14" t="s">
        <v>34</v>
      </c>
      <c r="AX454" s="14" t="s">
        <v>80</v>
      </c>
      <c r="AY454" s="165" t="s">
        <v>206</v>
      </c>
    </row>
    <row r="455" spans="2:65" s="1" customFormat="1" ht="16.5" customHeight="1" x14ac:dyDescent="0.2">
      <c r="B455" s="33"/>
      <c r="C455" s="132" t="s">
        <v>535</v>
      </c>
      <c r="D455" s="132" t="s">
        <v>208</v>
      </c>
      <c r="E455" s="133" t="s">
        <v>1399</v>
      </c>
      <c r="F455" s="134" t="s">
        <v>1400</v>
      </c>
      <c r="G455" s="135" t="s">
        <v>211</v>
      </c>
      <c r="H455" s="136">
        <v>38.945</v>
      </c>
      <c r="I455" s="137">
        <v>2180</v>
      </c>
      <c r="J455" s="138">
        <f>ROUND(I455*H455,2)</f>
        <v>84900.1</v>
      </c>
      <c r="K455" s="134" t="s">
        <v>21</v>
      </c>
      <c r="L455" s="33"/>
      <c r="M455" s="139" t="s">
        <v>21</v>
      </c>
      <c r="N455" s="140" t="s">
        <v>44</v>
      </c>
      <c r="P455" s="141">
        <f>O455*H455</f>
        <v>0</v>
      </c>
      <c r="Q455" s="141">
        <v>0</v>
      </c>
      <c r="R455" s="141">
        <f>Q455*H455</f>
        <v>0</v>
      </c>
      <c r="S455" s="141">
        <v>0</v>
      </c>
      <c r="T455" s="142">
        <f>S455*H455</f>
        <v>0</v>
      </c>
      <c r="AR455" s="143" t="s">
        <v>213</v>
      </c>
      <c r="AT455" s="143" t="s">
        <v>208</v>
      </c>
      <c r="AU455" s="143" t="s">
        <v>80</v>
      </c>
      <c r="AY455" s="18" t="s">
        <v>206</v>
      </c>
      <c r="BE455" s="144">
        <f>IF(N455="základní",J455,0)</f>
        <v>84900.1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8" t="s">
        <v>80</v>
      </c>
      <c r="BK455" s="144">
        <f>ROUND(I455*H455,2)</f>
        <v>84900.1</v>
      </c>
      <c r="BL455" s="18" t="s">
        <v>213</v>
      </c>
      <c r="BM455" s="143" t="s">
        <v>1401</v>
      </c>
    </row>
    <row r="456" spans="2:65" s="12" customFormat="1" x14ac:dyDescent="0.2">
      <c r="B456" s="151"/>
      <c r="D456" s="149" t="s">
        <v>219</v>
      </c>
      <c r="E456" s="152" t="s">
        <v>21</v>
      </c>
      <c r="F456" s="153" t="s">
        <v>1176</v>
      </c>
      <c r="H456" s="152" t="s">
        <v>21</v>
      </c>
      <c r="I456" s="154"/>
      <c r="L456" s="151"/>
      <c r="M456" s="155"/>
      <c r="T456" s="156"/>
      <c r="AT456" s="152" t="s">
        <v>219</v>
      </c>
      <c r="AU456" s="152" t="s">
        <v>80</v>
      </c>
      <c r="AV456" s="12" t="s">
        <v>80</v>
      </c>
      <c r="AW456" s="12" t="s">
        <v>34</v>
      </c>
      <c r="AX456" s="12" t="s">
        <v>73</v>
      </c>
      <c r="AY456" s="152" t="s">
        <v>206</v>
      </c>
    </row>
    <row r="457" spans="2:65" s="13" customFormat="1" x14ac:dyDescent="0.2">
      <c r="B457" s="157"/>
      <c r="D457" s="149" t="s">
        <v>219</v>
      </c>
      <c r="E457" s="158" t="s">
        <v>21</v>
      </c>
      <c r="F457" s="159" t="s">
        <v>1402</v>
      </c>
      <c r="H457" s="160">
        <v>38.945</v>
      </c>
      <c r="I457" s="161"/>
      <c r="L457" s="157"/>
      <c r="M457" s="162"/>
      <c r="T457" s="163"/>
      <c r="AT457" s="158" t="s">
        <v>219</v>
      </c>
      <c r="AU457" s="158" t="s">
        <v>80</v>
      </c>
      <c r="AV457" s="13" t="s">
        <v>82</v>
      </c>
      <c r="AW457" s="13" t="s">
        <v>34</v>
      </c>
      <c r="AX457" s="13" t="s">
        <v>73</v>
      </c>
      <c r="AY457" s="158" t="s">
        <v>206</v>
      </c>
    </row>
    <row r="458" spans="2:65" s="14" customFormat="1" x14ac:dyDescent="0.2">
      <c r="B458" s="164"/>
      <c r="D458" s="149" t="s">
        <v>219</v>
      </c>
      <c r="E458" s="165" t="s">
        <v>21</v>
      </c>
      <c r="F458" s="166" t="s">
        <v>236</v>
      </c>
      <c r="H458" s="167">
        <v>38.945</v>
      </c>
      <c r="I458" s="168"/>
      <c r="L458" s="164"/>
      <c r="M458" s="169"/>
      <c r="T458" s="170"/>
      <c r="AT458" s="165" t="s">
        <v>219</v>
      </c>
      <c r="AU458" s="165" t="s">
        <v>80</v>
      </c>
      <c r="AV458" s="14" t="s">
        <v>213</v>
      </c>
      <c r="AW458" s="14" t="s">
        <v>34</v>
      </c>
      <c r="AX458" s="14" t="s">
        <v>80</v>
      </c>
      <c r="AY458" s="165" t="s">
        <v>206</v>
      </c>
    </row>
    <row r="459" spans="2:65" s="1" customFormat="1" ht="16.5" customHeight="1" x14ac:dyDescent="0.2">
      <c r="B459" s="33"/>
      <c r="C459" s="132" t="s">
        <v>1403</v>
      </c>
      <c r="D459" s="132" t="s">
        <v>208</v>
      </c>
      <c r="E459" s="133" t="s">
        <v>1404</v>
      </c>
      <c r="F459" s="134" t="s">
        <v>1405</v>
      </c>
      <c r="G459" s="135" t="s">
        <v>564</v>
      </c>
      <c r="H459" s="136">
        <v>2</v>
      </c>
      <c r="I459" s="137">
        <v>2700</v>
      </c>
      <c r="J459" s="138">
        <f>ROUND(I459*H459,2)</f>
        <v>5400</v>
      </c>
      <c r="K459" s="134" t="s">
        <v>21</v>
      </c>
      <c r="L459" s="33"/>
      <c r="M459" s="139" t="s">
        <v>21</v>
      </c>
      <c r="N459" s="140" t="s">
        <v>44</v>
      </c>
      <c r="P459" s="141">
        <f>O459*H459</f>
        <v>0</v>
      </c>
      <c r="Q459" s="141">
        <v>0</v>
      </c>
      <c r="R459" s="141">
        <f>Q459*H459</f>
        <v>0</v>
      </c>
      <c r="S459" s="141">
        <v>0</v>
      </c>
      <c r="T459" s="142">
        <f>S459*H459</f>
        <v>0</v>
      </c>
      <c r="AR459" s="143" t="s">
        <v>213</v>
      </c>
      <c r="AT459" s="143" t="s">
        <v>208</v>
      </c>
      <c r="AU459" s="143" t="s">
        <v>80</v>
      </c>
      <c r="AY459" s="18" t="s">
        <v>206</v>
      </c>
      <c r="BE459" s="144">
        <f>IF(N459="základní",J459,0)</f>
        <v>5400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8" t="s">
        <v>80</v>
      </c>
      <c r="BK459" s="144">
        <f>ROUND(I459*H459,2)</f>
        <v>5400</v>
      </c>
      <c r="BL459" s="18" t="s">
        <v>213</v>
      </c>
      <c r="BM459" s="143" t="s">
        <v>1406</v>
      </c>
    </row>
    <row r="460" spans="2:65" s="12" customFormat="1" x14ac:dyDescent="0.2">
      <c r="B460" s="151"/>
      <c r="D460" s="149" t="s">
        <v>219</v>
      </c>
      <c r="E460" s="152" t="s">
        <v>21</v>
      </c>
      <c r="F460" s="153" t="s">
        <v>1407</v>
      </c>
      <c r="H460" s="152" t="s">
        <v>21</v>
      </c>
      <c r="I460" s="154"/>
      <c r="L460" s="151"/>
      <c r="M460" s="155"/>
      <c r="T460" s="156"/>
      <c r="AT460" s="152" t="s">
        <v>219</v>
      </c>
      <c r="AU460" s="152" t="s">
        <v>80</v>
      </c>
      <c r="AV460" s="12" t="s">
        <v>80</v>
      </c>
      <c r="AW460" s="12" t="s">
        <v>34</v>
      </c>
      <c r="AX460" s="12" t="s">
        <v>73</v>
      </c>
      <c r="AY460" s="152" t="s">
        <v>206</v>
      </c>
    </row>
    <row r="461" spans="2:65" s="13" customFormat="1" x14ac:dyDescent="0.2">
      <c r="B461" s="157"/>
      <c r="D461" s="149" t="s">
        <v>219</v>
      </c>
      <c r="E461" s="158" t="s">
        <v>21</v>
      </c>
      <c r="F461" s="159" t="s">
        <v>82</v>
      </c>
      <c r="H461" s="160">
        <v>2</v>
      </c>
      <c r="I461" s="161"/>
      <c r="L461" s="157"/>
      <c r="M461" s="162"/>
      <c r="T461" s="163"/>
      <c r="AT461" s="158" t="s">
        <v>219</v>
      </c>
      <c r="AU461" s="158" t="s">
        <v>80</v>
      </c>
      <c r="AV461" s="13" t="s">
        <v>82</v>
      </c>
      <c r="AW461" s="13" t="s">
        <v>34</v>
      </c>
      <c r="AX461" s="13" t="s">
        <v>80</v>
      </c>
      <c r="AY461" s="158" t="s">
        <v>206</v>
      </c>
    </row>
    <row r="462" spans="2:65" s="11" customFormat="1" ht="25.9" customHeight="1" x14ac:dyDescent="0.2">
      <c r="B462" s="120"/>
      <c r="D462" s="121" t="s">
        <v>72</v>
      </c>
      <c r="E462" s="122" t="s">
        <v>1408</v>
      </c>
      <c r="F462" s="122" t="s">
        <v>1409</v>
      </c>
      <c r="I462" s="123"/>
      <c r="J462" s="124">
        <f>BK462</f>
        <v>444181</v>
      </c>
      <c r="L462" s="120"/>
      <c r="M462" s="125"/>
      <c r="P462" s="126">
        <f>SUM(P463:P524)</f>
        <v>0</v>
      </c>
      <c r="R462" s="126">
        <f>SUM(R463:R524)</f>
        <v>47.337740000000004</v>
      </c>
      <c r="T462" s="127">
        <f>SUM(T463:T524)</f>
        <v>0</v>
      </c>
      <c r="AR462" s="121" t="s">
        <v>80</v>
      </c>
      <c r="AT462" s="128" t="s">
        <v>72</v>
      </c>
      <c r="AU462" s="128" t="s">
        <v>73</v>
      </c>
      <c r="AY462" s="121" t="s">
        <v>206</v>
      </c>
      <c r="BK462" s="129">
        <f>SUM(BK463:BK524)</f>
        <v>444181</v>
      </c>
    </row>
    <row r="463" spans="2:65" s="1" customFormat="1" ht="16.5" customHeight="1" x14ac:dyDescent="0.2">
      <c r="B463" s="33"/>
      <c r="C463" s="132" t="s">
        <v>542</v>
      </c>
      <c r="D463" s="132" t="s">
        <v>208</v>
      </c>
      <c r="E463" s="133" t="s">
        <v>1410</v>
      </c>
      <c r="F463" s="134" t="s">
        <v>1411</v>
      </c>
      <c r="G463" s="135" t="s">
        <v>375</v>
      </c>
      <c r="H463" s="136">
        <v>282.5</v>
      </c>
      <c r="I463" s="137">
        <v>36</v>
      </c>
      <c r="J463" s="138">
        <f>ROUND(I463*H463,2)</f>
        <v>10170</v>
      </c>
      <c r="K463" s="134" t="s">
        <v>1100</v>
      </c>
      <c r="L463" s="33"/>
      <c r="M463" s="139" t="s">
        <v>21</v>
      </c>
      <c r="N463" s="140" t="s">
        <v>44</v>
      </c>
      <c r="P463" s="141">
        <f>O463*H463</f>
        <v>0</v>
      </c>
      <c r="Q463" s="141">
        <v>0</v>
      </c>
      <c r="R463" s="141">
        <f>Q463*H463</f>
        <v>0</v>
      </c>
      <c r="S463" s="141">
        <v>0</v>
      </c>
      <c r="T463" s="142">
        <f>S463*H463</f>
        <v>0</v>
      </c>
      <c r="AR463" s="143" t="s">
        <v>213</v>
      </c>
      <c r="AT463" s="143" t="s">
        <v>208</v>
      </c>
      <c r="AU463" s="143" t="s">
        <v>80</v>
      </c>
      <c r="AY463" s="18" t="s">
        <v>206</v>
      </c>
      <c r="BE463" s="144">
        <f>IF(N463="základní",J463,0)</f>
        <v>10170</v>
      </c>
      <c r="BF463" s="144">
        <f>IF(N463="snížená",J463,0)</f>
        <v>0</v>
      </c>
      <c r="BG463" s="144">
        <f>IF(N463="zákl. přenesená",J463,0)</f>
        <v>0</v>
      </c>
      <c r="BH463" s="144">
        <f>IF(N463="sníž. přenesená",J463,0)</f>
        <v>0</v>
      </c>
      <c r="BI463" s="144">
        <f>IF(N463="nulová",J463,0)</f>
        <v>0</v>
      </c>
      <c r="BJ463" s="18" t="s">
        <v>80</v>
      </c>
      <c r="BK463" s="144">
        <f>ROUND(I463*H463,2)</f>
        <v>10170</v>
      </c>
      <c r="BL463" s="18" t="s">
        <v>213</v>
      </c>
      <c r="BM463" s="143" t="s">
        <v>1412</v>
      </c>
    </row>
    <row r="464" spans="2:65" s="12" customFormat="1" x14ac:dyDescent="0.2">
      <c r="B464" s="151"/>
      <c r="D464" s="149" t="s">
        <v>219</v>
      </c>
      <c r="E464" s="152" t="s">
        <v>21</v>
      </c>
      <c r="F464" s="153" t="s">
        <v>1413</v>
      </c>
      <c r="H464" s="152" t="s">
        <v>21</v>
      </c>
      <c r="I464" s="154"/>
      <c r="L464" s="151"/>
      <c r="M464" s="155"/>
      <c r="T464" s="156"/>
      <c r="AT464" s="152" t="s">
        <v>219</v>
      </c>
      <c r="AU464" s="152" t="s">
        <v>80</v>
      </c>
      <c r="AV464" s="12" t="s">
        <v>80</v>
      </c>
      <c r="AW464" s="12" t="s">
        <v>34</v>
      </c>
      <c r="AX464" s="12" t="s">
        <v>73</v>
      </c>
      <c r="AY464" s="152" t="s">
        <v>206</v>
      </c>
    </row>
    <row r="465" spans="2:65" s="13" customFormat="1" x14ac:dyDescent="0.2">
      <c r="B465" s="157"/>
      <c r="D465" s="149" t="s">
        <v>219</v>
      </c>
      <c r="E465" s="158" t="s">
        <v>21</v>
      </c>
      <c r="F465" s="159" t="s">
        <v>1356</v>
      </c>
      <c r="H465" s="160">
        <v>54.3</v>
      </c>
      <c r="I465" s="161"/>
      <c r="L465" s="157"/>
      <c r="M465" s="162"/>
      <c r="T465" s="163"/>
      <c r="AT465" s="158" t="s">
        <v>219</v>
      </c>
      <c r="AU465" s="158" t="s">
        <v>80</v>
      </c>
      <c r="AV465" s="13" t="s">
        <v>82</v>
      </c>
      <c r="AW465" s="13" t="s">
        <v>34</v>
      </c>
      <c r="AX465" s="13" t="s">
        <v>73</v>
      </c>
      <c r="AY465" s="158" t="s">
        <v>206</v>
      </c>
    </row>
    <row r="466" spans="2:65" s="12" customFormat="1" x14ac:dyDescent="0.2">
      <c r="B466" s="151"/>
      <c r="D466" s="149" t="s">
        <v>219</v>
      </c>
      <c r="E466" s="152" t="s">
        <v>21</v>
      </c>
      <c r="F466" s="153" t="s">
        <v>1414</v>
      </c>
      <c r="H466" s="152" t="s">
        <v>21</v>
      </c>
      <c r="I466" s="154"/>
      <c r="L466" s="151"/>
      <c r="M466" s="155"/>
      <c r="T466" s="156"/>
      <c r="AT466" s="152" t="s">
        <v>219</v>
      </c>
      <c r="AU466" s="152" t="s">
        <v>80</v>
      </c>
      <c r="AV466" s="12" t="s">
        <v>80</v>
      </c>
      <c r="AW466" s="12" t="s">
        <v>34</v>
      </c>
      <c r="AX466" s="12" t="s">
        <v>73</v>
      </c>
      <c r="AY466" s="152" t="s">
        <v>206</v>
      </c>
    </row>
    <row r="467" spans="2:65" s="13" customFormat="1" x14ac:dyDescent="0.2">
      <c r="B467" s="157"/>
      <c r="D467" s="149" t="s">
        <v>219</v>
      </c>
      <c r="E467" s="158" t="s">
        <v>21</v>
      </c>
      <c r="F467" s="159" t="s">
        <v>1365</v>
      </c>
      <c r="H467" s="160">
        <v>228.2</v>
      </c>
      <c r="I467" s="161"/>
      <c r="L467" s="157"/>
      <c r="M467" s="162"/>
      <c r="T467" s="163"/>
      <c r="AT467" s="158" t="s">
        <v>219</v>
      </c>
      <c r="AU467" s="158" t="s">
        <v>80</v>
      </c>
      <c r="AV467" s="13" t="s">
        <v>82</v>
      </c>
      <c r="AW467" s="13" t="s">
        <v>34</v>
      </c>
      <c r="AX467" s="13" t="s">
        <v>73</v>
      </c>
      <c r="AY467" s="158" t="s">
        <v>206</v>
      </c>
    </row>
    <row r="468" spans="2:65" s="14" customFormat="1" x14ac:dyDescent="0.2">
      <c r="B468" s="164"/>
      <c r="D468" s="149" t="s">
        <v>219</v>
      </c>
      <c r="E468" s="165" t="s">
        <v>21</v>
      </c>
      <c r="F468" s="166" t="s">
        <v>236</v>
      </c>
      <c r="H468" s="167">
        <v>282.5</v>
      </c>
      <c r="I468" s="168"/>
      <c r="L468" s="164"/>
      <c r="M468" s="169"/>
      <c r="T468" s="170"/>
      <c r="AT468" s="165" t="s">
        <v>219</v>
      </c>
      <c r="AU468" s="165" t="s">
        <v>80</v>
      </c>
      <c r="AV468" s="14" t="s">
        <v>213</v>
      </c>
      <c r="AW468" s="14" t="s">
        <v>34</v>
      </c>
      <c r="AX468" s="14" t="s">
        <v>80</v>
      </c>
      <c r="AY468" s="165" t="s">
        <v>206</v>
      </c>
    </row>
    <row r="469" spans="2:65" s="1" customFormat="1" ht="16.5" customHeight="1" x14ac:dyDescent="0.2">
      <c r="B469" s="33"/>
      <c r="C469" s="132" t="s">
        <v>561</v>
      </c>
      <c r="D469" s="132" t="s">
        <v>208</v>
      </c>
      <c r="E469" s="133" t="s">
        <v>1415</v>
      </c>
      <c r="F469" s="134" t="s">
        <v>1416</v>
      </c>
      <c r="G469" s="135" t="s">
        <v>1417</v>
      </c>
      <c r="H469" s="136">
        <v>19</v>
      </c>
      <c r="I469" s="137">
        <v>3965</v>
      </c>
      <c r="J469" s="138">
        <f>ROUND(I469*H469,2)</f>
        <v>75335</v>
      </c>
      <c r="K469" s="134" t="s">
        <v>1100</v>
      </c>
      <c r="L469" s="33"/>
      <c r="M469" s="139" t="s">
        <v>21</v>
      </c>
      <c r="N469" s="140" t="s">
        <v>44</v>
      </c>
      <c r="P469" s="141">
        <f>O469*H469</f>
        <v>0</v>
      </c>
      <c r="Q469" s="141">
        <v>1.2999999999999999E-4</v>
      </c>
      <c r="R469" s="141">
        <f>Q469*H469</f>
        <v>2.47E-3</v>
      </c>
      <c r="S469" s="141">
        <v>0</v>
      </c>
      <c r="T469" s="142">
        <f>S469*H469</f>
        <v>0</v>
      </c>
      <c r="AR469" s="143" t="s">
        <v>213</v>
      </c>
      <c r="AT469" s="143" t="s">
        <v>208</v>
      </c>
      <c r="AU469" s="143" t="s">
        <v>80</v>
      </c>
      <c r="AY469" s="18" t="s">
        <v>206</v>
      </c>
      <c r="BE469" s="144">
        <f>IF(N469="základní",J469,0)</f>
        <v>75335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8" t="s">
        <v>80</v>
      </c>
      <c r="BK469" s="144">
        <f>ROUND(I469*H469,2)</f>
        <v>75335</v>
      </c>
      <c r="BL469" s="18" t="s">
        <v>213</v>
      </c>
      <c r="BM469" s="143" t="s">
        <v>1418</v>
      </c>
    </row>
    <row r="470" spans="2:65" s="12" customFormat="1" x14ac:dyDescent="0.2">
      <c r="B470" s="151"/>
      <c r="D470" s="149" t="s">
        <v>219</v>
      </c>
      <c r="E470" s="152" t="s">
        <v>21</v>
      </c>
      <c r="F470" s="153" t="s">
        <v>1419</v>
      </c>
      <c r="H470" s="152" t="s">
        <v>21</v>
      </c>
      <c r="I470" s="154"/>
      <c r="L470" s="151"/>
      <c r="M470" s="155"/>
      <c r="T470" s="156"/>
      <c r="AT470" s="152" t="s">
        <v>219</v>
      </c>
      <c r="AU470" s="152" t="s">
        <v>80</v>
      </c>
      <c r="AV470" s="12" t="s">
        <v>80</v>
      </c>
      <c r="AW470" s="12" t="s">
        <v>34</v>
      </c>
      <c r="AX470" s="12" t="s">
        <v>73</v>
      </c>
      <c r="AY470" s="152" t="s">
        <v>206</v>
      </c>
    </row>
    <row r="471" spans="2:65" s="13" customFormat="1" x14ac:dyDescent="0.2">
      <c r="B471" s="157"/>
      <c r="D471" s="149" t="s">
        <v>219</v>
      </c>
      <c r="E471" s="158" t="s">
        <v>21</v>
      </c>
      <c r="F471" s="159" t="s">
        <v>275</v>
      </c>
      <c r="H471" s="160">
        <v>7</v>
      </c>
      <c r="I471" s="161"/>
      <c r="L471" s="157"/>
      <c r="M471" s="162"/>
      <c r="T471" s="163"/>
      <c r="AT471" s="158" t="s">
        <v>219</v>
      </c>
      <c r="AU471" s="158" t="s">
        <v>80</v>
      </c>
      <c r="AV471" s="13" t="s">
        <v>82</v>
      </c>
      <c r="AW471" s="13" t="s">
        <v>34</v>
      </c>
      <c r="AX471" s="13" t="s">
        <v>73</v>
      </c>
      <c r="AY471" s="158" t="s">
        <v>206</v>
      </c>
    </row>
    <row r="472" spans="2:65" s="12" customFormat="1" x14ac:dyDescent="0.2">
      <c r="B472" s="151"/>
      <c r="D472" s="149" t="s">
        <v>219</v>
      </c>
      <c r="E472" s="152" t="s">
        <v>21</v>
      </c>
      <c r="F472" s="153" t="s">
        <v>1420</v>
      </c>
      <c r="H472" s="152" t="s">
        <v>21</v>
      </c>
      <c r="I472" s="154"/>
      <c r="L472" s="151"/>
      <c r="M472" s="155"/>
      <c r="T472" s="156"/>
      <c r="AT472" s="152" t="s">
        <v>219</v>
      </c>
      <c r="AU472" s="152" t="s">
        <v>80</v>
      </c>
      <c r="AV472" s="12" t="s">
        <v>80</v>
      </c>
      <c r="AW472" s="12" t="s">
        <v>34</v>
      </c>
      <c r="AX472" s="12" t="s">
        <v>73</v>
      </c>
      <c r="AY472" s="152" t="s">
        <v>206</v>
      </c>
    </row>
    <row r="473" spans="2:65" s="13" customFormat="1" x14ac:dyDescent="0.2">
      <c r="B473" s="157"/>
      <c r="D473" s="149" t="s">
        <v>219</v>
      </c>
      <c r="E473" s="158" t="s">
        <v>21</v>
      </c>
      <c r="F473" s="159" t="s">
        <v>8</v>
      </c>
      <c r="H473" s="160">
        <v>12</v>
      </c>
      <c r="I473" s="161"/>
      <c r="L473" s="157"/>
      <c r="M473" s="162"/>
      <c r="T473" s="163"/>
      <c r="AT473" s="158" t="s">
        <v>219</v>
      </c>
      <c r="AU473" s="158" t="s">
        <v>80</v>
      </c>
      <c r="AV473" s="13" t="s">
        <v>82</v>
      </c>
      <c r="AW473" s="13" t="s">
        <v>34</v>
      </c>
      <c r="AX473" s="13" t="s">
        <v>73</v>
      </c>
      <c r="AY473" s="158" t="s">
        <v>206</v>
      </c>
    </row>
    <row r="474" spans="2:65" s="14" customFormat="1" x14ac:dyDescent="0.2">
      <c r="B474" s="164"/>
      <c r="D474" s="149" t="s">
        <v>219</v>
      </c>
      <c r="E474" s="165" t="s">
        <v>21</v>
      </c>
      <c r="F474" s="166" t="s">
        <v>236</v>
      </c>
      <c r="H474" s="167">
        <v>19</v>
      </c>
      <c r="I474" s="168"/>
      <c r="L474" s="164"/>
      <c r="M474" s="169"/>
      <c r="T474" s="170"/>
      <c r="AT474" s="165" t="s">
        <v>219</v>
      </c>
      <c r="AU474" s="165" t="s">
        <v>80</v>
      </c>
      <c r="AV474" s="14" t="s">
        <v>213</v>
      </c>
      <c r="AW474" s="14" t="s">
        <v>34</v>
      </c>
      <c r="AX474" s="14" t="s">
        <v>80</v>
      </c>
      <c r="AY474" s="165" t="s">
        <v>206</v>
      </c>
    </row>
    <row r="475" spans="2:65" s="1" customFormat="1" ht="16.5" customHeight="1" x14ac:dyDescent="0.2">
      <c r="B475" s="33"/>
      <c r="C475" s="132" t="s">
        <v>993</v>
      </c>
      <c r="D475" s="132" t="s">
        <v>208</v>
      </c>
      <c r="E475" s="133" t="s">
        <v>1421</v>
      </c>
      <c r="F475" s="134" t="s">
        <v>1422</v>
      </c>
      <c r="G475" s="135" t="s">
        <v>375</v>
      </c>
      <c r="H475" s="136">
        <v>126.4</v>
      </c>
      <c r="I475" s="137">
        <v>50</v>
      </c>
      <c r="J475" s="138">
        <f>ROUND(I475*H475,2)</f>
        <v>6320</v>
      </c>
      <c r="K475" s="134" t="s">
        <v>1100</v>
      </c>
      <c r="L475" s="33"/>
      <c r="M475" s="139" t="s">
        <v>21</v>
      </c>
      <c r="N475" s="140" t="s">
        <v>44</v>
      </c>
      <c r="P475" s="141">
        <f>O475*H475</f>
        <v>0</v>
      </c>
      <c r="Q475" s="141">
        <v>0</v>
      </c>
      <c r="R475" s="141">
        <f>Q475*H475</f>
        <v>0</v>
      </c>
      <c r="S475" s="141">
        <v>0</v>
      </c>
      <c r="T475" s="142">
        <f>S475*H475</f>
        <v>0</v>
      </c>
      <c r="AR475" s="143" t="s">
        <v>213</v>
      </c>
      <c r="AT475" s="143" t="s">
        <v>208</v>
      </c>
      <c r="AU475" s="143" t="s">
        <v>80</v>
      </c>
      <c r="AY475" s="18" t="s">
        <v>206</v>
      </c>
      <c r="BE475" s="144">
        <f>IF(N475="základní",J475,0)</f>
        <v>6320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8" t="s">
        <v>80</v>
      </c>
      <c r="BK475" s="144">
        <f>ROUND(I475*H475,2)</f>
        <v>6320</v>
      </c>
      <c r="BL475" s="18" t="s">
        <v>213</v>
      </c>
      <c r="BM475" s="143" t="s">
        <v>1423</v>
      </c>
    </row>
    <row r="476" spans="2:65" s="12" customFormat="1" x14ac:dyDescent="0.2">
      <c r="B476" s="151"/>
      <c r="D476" s="149" t="s">
        <v>219</v>
      </c>
      <c r="E476" s="152" t="s">
        <v>21</v>
      </c>
      <c r="F476" s="153" t="s">
        <v>1424</v>
      </c>
      <c r="H476" s="152" t="s">
        <v>21</v>
      </c>
      <c r="I476" s="154"/>
      <c r="L476" s="151"/>
      <c r="M476" s="155"/>
      <c r="T476" s="156"/>
      <c r="AT476" s="152" t="s">
        <v>219</v>
      </c>
      <c r="AU476" s="152" t="s">
        <v>80</v>
      </c>
      <c r="AV476" s="12" t="s">
        <v>80</v>
      </c>
      <c r="AW476" s="12" t="s">
        <v>34</v>
      </c>
      <c r="AX476" s="12" t="s">
        <v>73</v>
      </c>
      <c r="AY476" s="152" t="s">
        <v>206</v>
      </c>
    </row>
    <row r="477" spans="2:65" s="13" customFormat="1" x14ac:dyDescent="0.2">
      <c r="B477" s="157"/>
      <c r="D477" s="149" t="s">
        <v>219</v>
      </c>
      <c r="E477" s="158" t="s">
        <v>21</v>
      </c>
      <c r="F477" s="159" t="s">
        <v>1394</v>
      </c>
      <c r="H477" s="160">
        <v>126.4</v>
      </c>
      <c r="I477" s="161"/>
      <c r="L477" s="157"/>
      <c r="M477" s="162"/>
      <c r="T477" s="163"/>
      <c r="AT477" s="158" t="s">
        <v>219</v>
      </c>
      <c r="AU477" s="158" t="s">
        <v>80</v>
      </c>
      <c r="AV477" s="13" t="s">
        <v>82</v>
      </c>
      <c r="AW477" s="13" t="s">
        <v>34</v>
      </c>
      <c r="AX477" s="13" t="s">
        <v>73</v>
      </c>
      <c r="AY477" s="158" t="s">
        <v>206</v>
      </c>
    </row>
    <row r="478" spans="2:65" s="14" customFormat="1" x14ac:dyDescent="0.2">
      <c r="B478" s="164"/>
      <c r="D478" s="149" t="s">
        <v>219</v>
      </c>
      <c r="E478" s="165" t="s">
        <v>21</v>
      </c>
      <c r="F478" s="166" t="s">
        <v>236</v>
      </c>
      <c r="H478" s="167">
        <v>126.4</v>
      </c>
      <c r="I478" s="168"/>
      <c r="L478" s="164"/>
      <c r="M478" s="169"/>
      <c r="T478" s="170"/>
      <c r="AT478" s="165" t="s">
        <v>219</v>
      </c>
      <c r="AU478" s="165" t="s">
        <v>80</v>
      </c>
      <c r="AV478" s="14" t="s">
        <v>213</v>
      </c>
      <c r="AW478" s="14" t="s">
        <v>34</v>
      </c>
      <c r="AX478" s="14" t="s">
        <v>80</v>
      </c>
      <c r="AY478" s="165" t="s">
        <v>206</v>
      </c>
    </row>
    <row r="479" spans="2:65" s="1" customFormat="1" ht="16.5" customHeight="1" x14ac:dyDescent="0.2">
      <c r="B479" s="33"/>
      <c r="C479" s="132" t="s">
        <v>1425</v>
      </c>
      <c r="D479" s="132" t="s">
        <v>208</v>
      </c>
      <c r="E479" s="133" t="s">
        <v>1426</v>
      </c>
      <c r="F479" s="134" t="s">
        <v>1427</v>
      </c>
      <c r="G479" s="135" t="s">
        <v>1417</v>
      </c>
      <c r="H479" s="136">
        <v>8</v>
      </c>
      <c r="I479" s="137">
        <v>4685</v>
      </c>
      <c r="J479" s="138">
        <f>ROUND(I479*H479,2)</f>
        <v>37480</v>
      </c>
      <c r="K479" s="134" t="s">
        <v>1100</v>
      </c>
      <c r="L479" s="33"/>
      <c r="M479" s="139" t="s">
        <v>21</v>
      </c>
      <c r="N479" s="140" t="s">
        <v>44</v>
      </c>
      <c r="P479" s="141">
        <f>O479*H479</f>
        <v>0</v>
      </c>
      <c r="Q479" s="141">
        <v>1.2999999999999999E-4</v>
      </c>
      <c r="R479" s="141">
        <f>Q479*H479</f>
        <v>1.0399999999999999E-3</v>
      </c>
      <c r="S479" s="141">
        <v>0</v>
      </c>
      <c r="T479" s="142">
        <f>S479*H479</f>
        <v>0</v>
      </c>
      <c r="AR479" s="143" t="s">
        <v>213</v>
      </c>
      <c r="AT479" s="143" t="s">
        <v>208</v>
      </c>
      <c r="AU479" s="143" t="s">
        <v>80</v>
      </c>
      <c r="AY479" s="18" t="s">
        <v>206</v>
      </c>
      <c r="BE479" s="144">
        <f>IF(N479="základní",J479,0)</f>
        <v>37480</v>
      </c>
      <c r="BF479" s="144">
        <f>IF(N479="snížená",J479,0)</f>
        <v>0</v>
      </c>
      <c r="BG479" s="144">
        <f>IF(N479="zákl. přenesená",J479,0)</f>
        <v>0</v>
      </c>
      <c r="BH479" s="144">
        <f>IF(N479="sníž. přenesená",J479,0)</f>
        <v>0</v>
      </c>
      <c r="BI479" s="144">
        <f>IF(N479="nulová",J479,0)</f>
        <v>0</v>
      </c>
      <c r="BJ479" s="18" t="s">
        <v>80</v>
      </c>
      <c r="BK479" s="144">
        <f>ROUND(I479*H479,2)</f>
        <v>37480</v>
      </c>
      <c r="BL479" s="18" t="s">
        <v>213</v>
      </c>
      <c r="BM479" s="143" t="s">
        <v>1428</v>
      </c>
    </row>
    <row r="480" spans="2:65" s="12" customFormat="1" x14ac:dyDescent="0.2">
      <c r="B480" s="151"/>
      <c r="D480" s="149" t="s">
        <v>219</v>
      </c>
      <c r="E480" s="152" t="s">
        <v>21</v>
      </c>
      <c r="F480" s="153" t="s">
        <v>1429</v>
      </c>
      <c r="H480" s="152" t="s">
        <v>21</v>
      </c>
      <c r="I480" s="154"/>
      <c r="L480" s="151"/>
      <c r="M480" s="155"/>
      <c r="T480" s="156"/>
      <c r="AT480" s="152" t="s">
        <v>219</v>
      </c>
      <c r="AU480" s="152" t="s">
        <v>80</v>
      </c>
      <c r="AV480" s="12" t="s">
        <v>80</v>
      </c>
      <c r="AW480" s="12" t="s">
        <v>34</v>
      </c>
      <c r="AX480" s="12" t="s">
        <v>73</v>
      </c>
      <c r="AY480" s="152" t="s">
        <v>206</v>
      </c>
    </row>
    <row r="481" spans="2:65" s="13" customFormat="1" x14ac:dyDescent="0.2">
      <c r="B481" s="157"/>
      <c r="D481" s="149" t="s">
        <v>219</v>
      </c>
      <c r="E481" s="158" t="s">
        <v>21</v>
      </c>
      <c r="F481" s="159" t="s">
        <v>289</v>
      </c>
      <c r="H481" s="160">
        <v>8</v>
      </c>
      <c r="I481" s="161"/>
      <c r="L481" s="157"/>
      <c r="M481" s="162"/>
      <c r="T481" s="163"/>
      <c r="AT481" s="158" t="s">
        <v>219</v>
      </c>
      <c r="AU481" s="158" t="s">
        <v>80</v>
      </c>
      <c r="AV481" s="13" t="s">
        <v>82</v>
      </c>
      <c r="AW481" s="13" t="s">
        <v>34</v>
      </c>
      <c r="AX481" s="13" t="s">
        <v>73</v>
      </c>
      <c r="AY481" s="158" t="s">
        <v>206</v>
      </c>
    </row>
    <row r="482" spans="2:65" s="14" customFormat="1" x14ac:dyDescent="0.2">
      <c r="B482" s="164"/>
      <c r="D482" s="149" t="s">
        <v>219</v>
      </c>
      <c r="E482" s="165" t="s">
        <v>21</v>
      </c>
      <c r="F482" s="166" t="s">
        <v>236</v>
      </c>
      <c r="H482" s="167">
        <v>8</v>
      </c>
      <c r="I482" s="168"/>
      <c r="L482" s="164"/>
      <c r="M482" s="169"/>
      <c r="T482" s="170"/>
      <c r="AT482" s="165" t="s">
        <v>219</v>
      </c>
      <c r="AU482" s="165" t="s">
        <v>80</v>
      </c>
      <c r="AV482" s="14" t="s">
        <v>213</v>
      </c>
      <c r="AW482" s="14" t="s">
        <v>34</v>
      </c>
      <c r="AX482" s="14" t="s">
        <v>80</v>
      </c>
      <c r="AY482" s="165" t="s">
        <v>206</v>
      </c>
    </row>
    <row r="483" spans="2:65" s="1" customFormat="1" ht="16.5" customHeight="1" x14ac:dyDescent="0.2">
      <c r="B483" s="33"/>
      <c r="C483" s="132" t="s">
        <v>996</v>
      </c>
      <c r="D483" s="132" t="s">
        <v>208</v>
      </c>
      <c r="E483" s="133" t="s">
        <v>1430</v>
      </c>
      <c r="F483" s="134" t="s">
        <v>1431</v>
      </c>
      <c r="G483" s="135" t="s">
        <v>723</v>
      </c>
      <c r="H483" s="136">
        <v>11</v>
      </c>
      <c r="I483" s="137">
        <v>9560</v>
      </c>
      <c r="J483" s="138">
        <f>ROUND(I483*H483,2)</f>
        <v>105160</v>
      </c>
      <c r="K483" s="134" t="s">
        <v>1100</v>
      </c>
      <c r="L483" s="33"/>
      <c r="M483" s="139" t="s">
        <v>21</v>
      </c>
      <c r="N483" s="140" t="s">
        <v>44</v>
      </c>
      <c r="P483" s="141">
        <f>O483*H483</f>
        <v>0</v>
      </c>
      <c r="Q483" s="141">
        <v>2.01431</v>
      </c>
      <c r="R483" s="141">
        <f>Q483*H483</f>
        <v>22.157409999999999</v>
      </c>
      <c r="S483" s="141">
        <v>0</v>
      </c>
      <c r="T483" s="142">
        <f>S483*H483</f>
        <v>0</v>
      </c>
      <c r="AR483" s="143" t="s">
        <v>213</v>
      </c>
      <c r="AT483" s="143" t="s">
        <v>208</v>
      </c>
      <c r="AU483" s="143" t="s">
        <v>80</v>
      </c>
      <c r="AY483" s="18" t="s">
        <v>206</v>
      </c>
      <c r="BE483" s="144">
        <f>IF(N483="základní",J483,0)</f>
        <v>105160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80</v>
      </c>
      <c r="BK483" s="144">
        <f>ROUND(I483*H483,2)</f>
        <v>105160</v>
      </c>
      <c r="BL483" s="18" t="s">
        <v>213</v>
      </c>
      <c r="BM483" s="143" t="s">
        <v>1432</v>
      </c>
    </row>
    <row r="484" spans="2:65" s="12" customFormat="1" x14ac:dyDescent="0.2">
      <c r="B484" s="151"/>
      <c r="D484" s="149" t="s">
        <v>219</v>
      </c>
      <c r="E484" s="152" t="s">
        <v>21</v>
      </c>
      <c r="F484" s="153" t="s">
        <v>1433</v>
      </c>
      <c r="H484" s="152" t="s">
        <v>21</v>
      </c>
      <c r="I484" s="154"/>
      <c r="L484" s="151"/>
      <c r="M484" s="155"/>
      <c r="T484" s="156"/>
      <c r="AT484" s="152" t="s">
        <v>219</v>
      </c>
      <c r="AU484" s="152" t="s">
        <v>80</v>
      </c>
      <c r="AV484" s="12" t="s">
        <v>80</v>
      </c>
      <c r="AW484" s="12" t="s">
        <v>34</v>
      </c>
      <c r="AX484" s="12" t="s">
        <v>73</v>
      </c>
      <c r="AY484" s="152" t="s">
        <v>206</v>
      </c>
    </row>
    <row r="485" spans="2:65" s="13" customFormat="1" x14ac:dyDescent="0.2">
      <c r="B485" s="157"/>
      <c r="D485" s="149" t="s">
        <v>219</v>
      </c>
      <c r="E485" s="158" t="s">
        <v>21</v>
      </c>
      <c r="F485" s="159" t="s">
        <v>313</v>
      </c>
      <c r="H485" s="160">
        <v>11</v>
      </c>
      <c r="I485" s="161"/>
      <c r="L485" s="157"/>
      <c r="M485" s="162"/>
      <c r="T485" s="163"/>
      <c r="AT485" s="158" t="s">
        <v>219</v>
      </c>
      <c r="AU485" s="158" t="s">
        <v>80</v>
      </c>
      <c r="AV485" s="13" t="s">
        <v>82</v>
      </c>
      <c r="AW485" s="13" t="s">
        <v>34</v>
      </c>
      <c r="AX485" s="13" t="s">
        <v>73</v>
      </c>
      <c r="AY485" s="158" t="s">
        <v>206</v>
      </c>
    </row>
    <row r="486" spans="2:65" s="14" customFormat="1" x14ac:dyDescent="0.2">
      <c r="B486" s="164"/>
      <c r="D486" s="149" t="s">
        <v>219</v>
      </c>
      <c r="E486" s="165" t="s">
        <v>21</v>
      </c>
      <c r="F486" s="166" t="s">
        <v>236</v>
      </c>
      <c r="H486" s="167">
        <v>11</v>
      </c>
      <c r="I486" s="168"/>
      <c r="L486" s="164"/>
      <c r="M486" s="169"/>
      <c r="T486" s="170"/>
      <c r="AT486" s="165" t="s">
        <v>219</v>
      </c>
      <c r="AU486" s="165" t="s">
        <v>80</v>
      </c>
      <c r="AV486" s="14" t="s">
        <v>213</v>
      </c>
      <c r="AW486" s="14" t="s">
        <v>34</v>
      </c>
      <c r="AX486" s="14" t="s">
        <v>80</v>
      </c>
      <c r="AY486" s="165" t="s">
        <v>206</v>
      </c>
    </row>
    <row r="487" spans="2:65" s="1" customFormat="1" ht="16.5" customHeight="1" x14ac:dyDescent="0.2">
      <c r="B487" s="33"/>
      <c r="C487" s="132" t="s">
        <v>1434</v>
      </c>
      <c r="D487" s="132" t="s">
        <v>208</v>
      </c>
      <c r="E487" s="133" t="s">
        <v>1435</v>
      </c>
      <c r="F487" s="134" t="s">
        <v>1436</v>
      </c>
      <c r="G487" s="135" t="s">
        <v>723</v>
      </c>
      <c r="H487" s="136">
        <v>9</v>
      </c>
      <c r="I487" s="137">
        <v>9560</v>
      </c>
      <c r="J487" s="138">
        <f>ROUND(I487*H487,2)</f>
        <v>86040</v>
      </c>
      <c r="K487" s="134" t="s">
        <v>1100</v>
      </c>
      <c r="L487" s="33"/>
      <c r="M487" s="139" t="s">
        <v>21</v>
      </c>
      <c r="N487" s="140" t="s">
        <v>44</v>
      </c>
      <c r="P487" s="141">
        <f>O487*H487</f>
        <v>0</v>
      </c>
      <c r="Q487" s="141">
        <v>2.2089799999999999</v>
      </c>
      <c r="R487" s="141">
        <f>Q487*H487</f>
        <v>19.88082</v>
      </c>
      <c r="S487" s="141">
        <v>0</v>
      </c>
      <c r="T487" s="142">
        <f>S487*H487</f>
        <v>0</v>
      </c>
      <c r="AR487" s="143" t="s">
        <v>213</v>
      </c>
      <c r="AT487" s="143" t="s">
        <v>208</v>
      </c>
      <c r="AU487" s="143" t="s">
        <v>80</v>
      </c>
      <c r="AY487" s="18" t="s">
        <v>206</v>
      </c>
      <c r="BE487" s="144">
        <f>IF(N487="základní",J487,0)</f>
        <v>86040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80</v>
      </c>
      <c r="BK487" s="144">
        <f>ROUND(I487*H487,2)</f>
        <v>86040</v>
      </c>
      <c r="BL487" s="18" t="s">
        <v>213</v>
      </c>
      <c r="BM487" s="143" t="s">
        <v>1437</v>
      </c>
    </row>
    <row r="488" spans="2:65" s="12" customFormat="1" x14ac:dyDescent="0.2">
      <c r="B488" s="151"/>
      <c r="D488" s="149" t="s">
        <v>219</v>
      </c>
      <c r="E488" s="152" t="s">
        <v>21</v>
      </c>
      <c r="F488" s="153" t="s">
        <v>1433</v>
      </c>
      <c r="H488" s="152" t="s">
        <v>21</v>
      </c>
      <c r="I488" s="154"/>
      <c r="L488" s="151"/>
      <c r="M488" s="155"/>
      <c r="T488" s="156"/>
      <c r="AT488" s="152" t="s">
        <v>219</v>
      </c>
      <c r="AU488" s="152" t="s">
        <v>80</v>
      </c>
      <c r="AV488" s="12" t="s">
        <v>80</v>
      </c>
      <c r="AW488" s="12" t="s">
        <v>34</v>
      </c>
      <c r="AX488" s="12" t="s">
        <v>73</v>
      </c>
      <c r="AY488" s="152" t="s">
        <v>206</v>
      </c>
    </row>
    <row r="489" spans="2:65" s="13" customFormat="1" x14ac:dyDescent="0.2">
      <c r="B489" s="157"/>
      <c r="D489" s="149" t="s">
        <v>219</v>
      </c>
      <c r="E489" s="158" t="s">
        <v>21</v>
      </c>
      <c r="F489" s="159" t="s">
        <v>295</v>
      </c>
      <c r="H489" s="160">
        <v>9</v>
      </c>
      <c r="I489" s="161"/>
      <c r="L489" s="157"/>
      <c r="M489" s="162"/>
      <c r="T489" s="163"/>
      <c r="AT489" s="158" t="s">
        <v>219</v>
      </c>
      <c r="AU489" s="158" t="s">
        <v>80</v>
      </c>
      <c r="AV489" s="13" t="s">
        <v>82</v>
      </c>
      <c r="AW489" s="13" t="s">
        <v>34</v>
      </c>
      <c r="AX489" s="13" t="s">
        <v>73</v>
      </c>
      <c r="AY489" s="158" t="s">
        <v>206</v>
      </c>
    </row>
    <row r="490" spans="2:65" s="14" customFormat="1" x14ac:dyDescent="0.2">
      <c r="B490" s="164"/>
      <c r="D490" s="149" t="s">
        <v>219</v>
      </c>
      <c r="E490" s="165" t="s">
        <v>21</v>
      </c>
      <c r="F490" s="166" t="s">
        <v>236</v>
      </c>
      <c r="H490" s="167">
        <v>9</v>
      </c>
      <c r="I490" s="168"/>
      <c r="L490" s="164"/>
      <c r="M490" s="169"/>
      <c r="T490" s="170"/>
      <c r="AT490" s="165" t="s">
        <v>219</v>
      </c>
      <c r="AU490" s="165" t="s">
        <v>80</v>
      </c>
      <c r="AV490" s="14" t="s">
        <v>213</v>
      </c>
      <c r="AW490" s="14" t="s">
        <v>34</v>
      </c>
      <c r="AX490" s="14" t="s">
        <v>80</v>
      </c>
      <c r="AY490" s="165" t="s">
        <v>206</v>
      </c>
    </row>
    <row r="491" spans="2:65" s="1" customFormat="1" ht="16.5" customHeight="1" x14ac:dyDescent="0.2">
      <c r="B491" s="33"/>
      <c r="C491" s="132" t="s">
        <v>999</v>
      </c>
      <c r="D491" s="132" t="s">
        <v>208</v>
      </c>
      <c r="E491" s="133" t="s">
        <v>1438</v>
      </c>
      <c r="F491" s="134" t="s">
        <v>1439</v>
      </c>
      <c r="G491" s="135" t="s">
        <v>723</v>
      </c>
      <c r="H491" s="136">
        <v>3</v>
      </c>
      <c r="I491" s="137">
        <v>562</v>
      </c>
      <c r="J491" s="138">
        <f>ROUND(I491*H491,2)</f>
        <v>1686</v>
      </c>
      <c r="K491" s="134" t="s">
        <v>1440</v>
      </c>
      <c r="L491" s="33"/>
      <c r="M491" s="139" t="s">
        <v>21</v>
      </c>
      <c r="N491" s="140" t="s">
        <v>44</v>
      </c>
      <c r="P491" s="141">
        <f>O491*H491</f>
        <v>0</v>
      </c>
      <c r="Q491" s="141">
        <v>7.0200000000000002E-3</v>
      </c>
      <c r="R491" s="141">
        <f>Q491*H491</f>
        <v>2.1060000000000002E-2</v>
      </c>
      <c r="S491" s="141">
        <v>0</v>
      </c>
      <c r="T491" s="142">
        <f>S491*H491</f>
        <v>0</v>
      </c>
      <c r="AR491" s="143" t="s">
        <v>213</v>
      </c>
      <c r="AT491" s="143" t="s">
        <v>208</v>
      </c>
      <c r="AU491" s="143" t="s">
        <v>80</v>
      </c>
      <c r="AY491" s="18" t="s">
        <v>206</v>
      </c>
      <c r="BE491" s="144">
        <f>IF(N491="základní",J491,0)</f>
        <v>1686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80</v>
      </c>
      <c r="BK491" s="144">
        <f>ROUND(I491*H491,2)</f>
        <v>1686</v>
      </c>
      <c r="BL491" s="18" t="s">
        <v>213</v>
      </c>
      <c r="BM491" s="143" t="s">
        <v>1441</v>
      </c>
    </row>
    <row r="492" spans="2:65" s="12" customFormat="1" x14ac:dyDescent="0.2">
      <c r="B492" s="151"/>
      <c r="D492" s="149" t="s">
        <v>219</v>
      </c>
      <c r="E492" s="152" t="s">
        <v>21</v>
      </c>
      <c r="F492" s="153" t="s">
        <v>1442</v>
      </c>
      <c r="H492" s="152" t="s">
        <v>21</v>
      </c>
      <c r="I492" s="154"/>
      <c r="L492" s="151"/>
      <c r="M492" s="155"/>
      <c r="T492" s="156"/>
      <c r="AT492" s="152" t="s">
        <v>219</v>
      </c>
      <c r="AU492" s="152" t="s">
        <v>80</v>
      </c>
      <c r="AV492" s="12" t="s">
        <v>80</v>
      </c>
      <c r="AW492" s="12" t="s">
        <v>34</v>
      </c>
      <c r="AX492" s="12" t="s">
        <v>73</v>
      </c>
      <c r="AY492" s="152" t="s">
        <v>206</v>
      </c>
    </row>
    <row r="493" spans="2:65" s="13" customFormat="1" x14ac:dyDescent="0.2">
      <c r="B493" s="157"/>
      <c r="D493" s="149" t="s">
        <v>219</v>
      </c>
      <c r="E493" s="158" t="s">
        <v>21</v>
      </c>
      <c r="F493" s="159" t="s">
        <v>244</v>
      </c>
      <c r="H493" s="160">
        <v>3</v>
      </c>
      <c r="I493" s="161"/>
      <c r="L493" s="157"/>
      <c r="M493" s="162"/>
      <c r="T493" s="163"/>
      <c r="AT493" s="158" t="s">
        <v>219</v>
      </c>
      <c r="AU493" s="158" t="s">
        <v>80</v>
      </c>
      <c r="AV493" s="13" t="s">
        <v>82</v>
      </c>
      <c r="AW493" s="13" t="s">
        <v>34</v>
      </c>
      <c r="AX493" s="13" t="s">
        <v>73</v>
      </c>
      <c r="AY493" s="158" t="s">
        <v>206</v>
      </c>
    </row>
    <row r="494" spans="2:65" s="14" customFormat="1" x14ac:dyDescent="0.2">
      <c r="B494" s="164"/>
      <c r="D494" s="149" t="s">
        <v>219</v>
      </c>
      <c r="E494" s="165" t="s">
        <v>21</v>
      </c>
      <c r="F494" s="166" t="s">
        <v>236</v>
      </c>
      <c r="H494" s="167">
        <v>3</v>
      </c>
      <c r="I494" s="168"/>
      <c r="L494" s="164"/>
      <c r="M494" s="169"/>
      <c r="T494" s="170"/>
      <c r="AT494" s="165" t="s">
        <v>219</v>
      </c>
      <c r="AU494" s="165" t="s">
        <v>80</v>
      </c>
      <c r="AV494" s="14" t="s">
        <v>213</v>
      </c>
      <c r="AW494" s="14" t="s">
        <v>34</v>
      </c>
      <c r="AX494" s="14" t="s">
        <v>80</v>
      </c>
      <c r="AY494" s="165" t="s">
        <v>206</v>
      </c>
    </row>
    <row r="495" spans="2:65" s="1" customFormat="1" ht="16.5" customHeight="1" x14ac:dyDescent="0.2">
      <c r="B495" s="33"/>
      <c r="C495" s="132" t="s">
        <v>1443</v>
      </c>
      <c r="D495" s="132" t="s">
        <v>208</v>
      </c>
      <c r="E495" s="133" t="s">
        <v>1444</v>
      </c>
      <c r="F495" s="134" t="s">
        <v>1445</v>
      </c>
      <c r="G495" s="135" t="s">
        <v>723</v>
      </c>
      <c r="H495" s="136">
        <v>20</v>
      </c>
      <c r="I495" s="137">
        <v>989</v>
      </c>
      <c r="J495" s="138">
        <f>ROUND(I495*H495,2)</f>
        <v>19780</v>
      </c>
      <c r="K495" s="134" t="s">
        <v>1100</v>
      </c>
      <c r="L495" s="33"/>
      <c r="M495" s="139" t="s">
        <v>21</v>
      </c>
      <c r="N495" s="140" t="s">
        <v>44</v>
      </c>
      <c r="P495" s="141">
        <f>O495*H495</f>
        <v>0</v>
      </c>
      <c r="Q495" s="141">
        <v>7.0200000000000002E-3</v>
      </c>
      <c r="R495" s="141">
        <f>Q495*H495</f>
        <v>0.1404</v>
      </c>
      <c r="S495" s="141">
        <v>0</v>
      </c>
      <c r="T495" s="142">
        <f>S495*H495</f>
        <v>0</v>
      </c>
      <c r="AR495" s="143" t="s">
        <v>213</v>
      </c>
      <c r="AT495" s="143" t="s">
        <v>208</v>
      </c>
      <c r="AU495" s="143" t="s">
        <v>80</v>
      </c>
      <c r="AY495" s="18" t="s">
        <v>206</v>
      </c>
      <c r="BE495" s="144">
        <f>IF(N495="základní",J495,0)</f>
        <v>19780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80</v>
      </c>
      <c r="BK495" s="144">
        <f>ROUND(I495*H495,2)</f>
        <v>19780</v>
      </c>
      <c r="BL495" s="18" t="s">
        <v>213</v>
      </c>
      <c r="BM495" s="143" t="s">
        <v>1446</v>
      </c>
    </row>
    <row r="496" spans="2:65" s="12" customFormat="1" x14ac:dyDescent="0.2">
      <c r="B496" s="151"/>
      <c r="D496" s="149" t="s">
        <v>219</v>
      </c>
      <c r="E496" s="152" t="s">
        <v>21</v>
      </c>
      <c r="F496" s="153" t="s">
        <v>1433</v>
      </c>
      <c r="H496" s="152" t="s">
        <v>21</v>
      </c>
      <c r="I496" s="154"/>
      <c r="L496" s="151"/>
      <c r="M496" s="155"/>
      <c r="T496" s="156"/>
      <c r="AT496" s="152" t="s">
        <v>219</v>
      </c>
      <c r="AU496" s="152" t="s">
        <v>80</v>
      </c>
      <c r="AV496" s="12" t="s">
        <v>80</v>
      </c>
      <c r="AW496" s="12" t="s">
        <v>34</v>
      </c>
      <c r="AX496" s="12" t="s">
        <v>73</v>
      </c>
      <c r="AY496" s="152" t="s">
        <v>206</v>
      </c>
    </row>
    <row r="497" spans="2:65" s="13" customFormat="1" x14ac:dyDescent="0.2">
      <c r="B497" s="157"/>
      <c r="D497" s="149" t="s">
        <v>219</v>
      </c>
      <c r="E497" s="158" t="s">
        <v>21</v>
      </c>
      <c r="F497" s="159" t="s">
        <v>382</v>
      </c>
      <c r="H497" s="160">
        <v>20</v>
      </c>
      <c r="I497" s="161"/>
      <c r="L497" s="157"/>
      <c r="M497" s="162"/>
      <c r="T497" s="163"/>
      <c r="AT497" s="158" t="s">
        <v>219</v>
      </c>
      <c r="AU497" s="158" t="s">
        <v>80</v>
      </c>
      <c r="AV497" s="13" t="s">
        <v>82</v>
      </c>
      <c r="AW497" s="13" t="s">
        <v>34</v>
      </c>
      <c r="AX497" s="13" t="s">
        <v>73</v>
      </c>
      <c r="AY497" s="158" t="s">
        <v>206</v>
      </c>
    </row>
    <row r="498" spans="2:65" s="14" customFormat="1" x14ac:dyDescent="0.2">
      <c r="B498" s="164"/>
      <c r="D498" s="149" t="s">
        <v>219</v>
      </c>
      <c r="E498" s="165" t="s">
        <v>21</v>
      </c>
      <c r="F498" s="166" t="s">
        <v>236</v>
      </c>
      <c r="H498" s="167">
        <v>20</v>
      </c>
      <c r="I498" s="168"/>
      <c r="L498" s="164"/>
      <c r="M498" s="169"/>
      <c r="T498" s="170"/>
      <c r="AT498" s="165" t="s">
        <v>219</v>
      </c>
      <c r="AU498" s="165" t="s">
        <v>80</v>
      </c>
      <c r="AV498" s="14" t="s">
        <v>213</v>
      </c>
      <c r="AW498" s="14" t="s">
        <v>34</v>
      </c>
      <c r="AX498" s="14" t="s">
        <v>80</v>
      </c>
      <c r="AY498" s="165" t="s">
        <v>206</v>
      </c>
    </row>
    <row r="499" spans="2:65" s="1" customFormat="1" ht="16.5" customHeight="1" x14ac:dyDescent="0.2">
      <c r="B499" s="33"/>
      <c r="C499" s="132" t="s">
        <v>1002</v>
      </c>
      <c r="D499" s="132" t="s">
        <v>208</v>
      </c>
      <c r="E499" s="133" t="s">
        <v>1447</v>
      </c>
      <c r="F499" s="134" t="s">
        <v>1448</v>
      </c>
      <c r="G499" s="135" t="s">
        <v>723</v>
      </c>
      <c r="H499" s="136">
        <v>28</v>
      </c>
      <c r="I499" s="137">
        <v>480</v>
      </c>
      <c r="J499" s="138">
        <f>ROUND(I499*H499,2)</f>
        <v>13440</v>
      </c>
      <c r="K499" s="134" t="s">
        <v>1100</v>
      </c>
      <c r="L499" s="33"/>
      <c r="M499" s="139" t="s">
        <v>21</v>
      </c>
      <c r="N499" s="140" t="s">
        <v>44</v>
      </c>
      <c r="P499" s="141">
        <f>O499*H499</f>
        <v>0</v>
      </c>
      <c r="Q499" s="141">
        <v>3.5819999999999998E-2</v>
      </c>
      <c r="R499" s="141">
        <f>Q499*H499</f>
        <v>1.0029599999999999</v>
      </c>
      <c r="S499" s="141">
        <v>0</v>
      </c>
      <c r="T499" s="142">
        <f>S499*H499</f>
        <v>0</v>
      </c>
      <c r="AR499" s="143" t="s">
        <v>213</v>
      </c>
      <c r="AT499" s="143" t="s">
        <v>208</v>
      </c>
      <c r="AU499" s="143" t="s">
        <v>80</v>
      </c>
      <c r="AY499" s="18" t="s">
        <v>206</v>
      </c>
      <c r="BE499" s="144">
        <f>IF(N499="základní",J499,0)</f>
        <v>13440</v>
      </c>
      <c r="BF499" s="144">
        <f>IF(N499="snížená",J499,0)</f>
        <v>0</v>
      </c>
      <c r="BG499" s="144">
        <f>IF(N499="zákl. přenesená",J499,0)</f>
        <v>0</v>
      </c>
      <c r="BH499" s="144">
        <f>IF(N499="sníž. přenesená",J499,0)</f>
        <v>0</v>
      </c>
      <c r="BI499" s="144">
        <f>IF(N499="nulová",J499,0)</f>
        <v>0</v>
      </c>
      <c r="BJ499" s="18" t="s">
        <v>80</v>
      </c>
      <c r="BK499" s="144">
        <f>ROUND(I499*H499,2)</f>
        <v>13440</v>
      </c>
      <c r="BL499" s="18" t="s">
        <v>213</v>
      </c>
      <c r="BM499" s="143" t="s">
        <v>1449</v>
      </c>
    </row>
    <row r="500" spans="2:65" s="12" customFormat="1" x14ac:dyDescent="0.2">
      <c r="B500" s="151"/>
      <c r="D500" s="149" t="s">
        <v>219</v>
      </c>
      <c r="E500" s="152" t="s">
        <v>21</v>
      </c>
      <c r="F500" s="153" t="s">
        <v>1433</v>
      </c>
      <c r="H500" s="152" t="s">
        <v>21</v>
      </c>
      <c r="I500" s="154"/>
      <c r="L500" s="151"/>
      <c r="M500" s="155"/>
      <c r="T500" s="156"/>
      <c r="AT500" s="152" t="s">
        <v>219</v>
      </c>
      <c r="AU500" s="152" t="s">
        <v>80</v>
      </c>
      <c r="AV500" s="12" t="s">
        <v>80</v>
      </c>
      <c r="AW500" s="12" t="s">
        <v>34</v>
      </c>
      <c r="AX500" s="12" t="s">
        <v>73</v>
      </c>
      <c r="AY500" s="152" t="s">
        <v>206</v>
      </c>
    </row>
    <row r="501" spans="2:65" s="13" customFormat="1" x14ac:dyDescent="0.2">
      <c r="B501" s="157"/>
      <c r="D501" s="149" t="s">
        <v>219</v>
      </c>
      <c r="E501" s="158" t="s">
        <v>21</v>
      </c>
      <c r="F501" s="159" t="s">
        <v>444</v>
      </c>
      <c r="H501" s="160">
        <v>28</v>
      </c>
      <c r="I501" s="161"/>
      <c r="L501" s="157"/>
      <c r="M501" s="162"/>
      <c r="T501" s="163"/>
      <c r="AT501" s="158" t="s">
        <v>219</v>
      </c>
      <c r="AU501" s="158" t="s">
        <v>80</v>
      </c>
      <c r="AV501" s="13" t="s">
        <v>82</v>
      </c>
      <c r="AW501" s="13" t="s">
        <v>34</v>
      </c>
      <c r="AX501" s="13" t="s">
        <v>73</v>
      </c>
      <c r="AY501" s="158" t="s">
        <v>206</v>
      </c>
    </row>
    <row r="502" spans="2:65" s="14" customFormat="1" x14ac:dyDescent="0.2">
      <c r="B502" s="164"/>
      <c r="D502" s="149" t="s">
        <v>219</v>
      </c>
      <c r="E502" s="165" t="s">
        <v>21</v>
      </c>
      <c r="F502" s="166" t="s">
        <v>236</v>
      </c>
      <c r="H502" s="167">
        <v>28</v>
      </c>
      <c r="I502" s="168"/>
      <c r="L502" s="164"/>
      <c r="M502" s="169"/>
      <c r="T502" s="170"/>
      <c r="AT502" s="165" t="s">
        <v>219</v>
      </c>
      <c r="AU502" s="165" t="s">
        <v>80</v>
      </c>
      <c r="AV502" s="14" t="s">
        <v>213</v>
      </c>
      <c r="AW502" s="14" t="s">
        <v>34</v>
      </c>
      <c r="AX502" s="14" t="s">
        <v>80</v>
      </c>
      <c r="AY502" s="165" t="s">
        <v>206</v>
      </c>
    </row>
    <row r="503" spans="2:65" s="1" customFormat="1" ht="16.5" customHeight="1" x14ac:dyDescent="0.2">
      <c r="B503" s="33"/>
      <c r="C503" s="132" t="s">
        <v>1450</v>
      </c>
      <c r="D503" s="132" t="s">
        <v>208</v>
      </c>
      <c r="E503" s="133" t="s">
        <v>1451</v>
      </c>
      <c r="F503" s="134" t="s">
        <v>1452</v>
      </c>
      <c r="G503" s="135" t="s">
        <v>723</v>
      </c>
      <c r="H503" s="136">
        <v>2</v>
      </c>
      <c r="I503" s="137">
        <v>850</v>
      </c>
      <c r="J503" s="138">
        <f>ROUND(I503*H503,2)</f>
        <v>1700</v>
      </c>
      <c r="K503" s="134" t="s">
        <v>1453</v>
      </c>
      <c r="L503" s="33"/>
      <c r="M503" s="139" t="s">
        <v>21</v>
      </c>
      <c r="N503" s="140" t="s">
        <v>44</v>
      </c>
      <c r="P503" s="141">
        <f>O503*H503</f>
        <v>0</v>
      </c>
      <c r="Q503" s="141">
        <v>2.01431</v>
      </c>
      <c r="R503" s="141">
        <f>Q503*H503</f>
        <v>4.0286200000000001</v>
      </c>
      <c r="S503" s="141">
        <v>0</v>
      </c>
      <c r="T503" s="142">
        <f>S503*H503</f>
        <v>0</v>
      </c>
      <c r="AR503" s="143" t="s">
        <v>213</v>
      </c>
      <c r="AT503" s="143" t="s">
        <v>208</v>
      </c>
      <c r="AU503" s="143" t="s">
        <v>80</v>
      </c>
      <c r="AY503" s="18" t="s">
        <v>206</v>
      </c>
      <c r="BE503" s="144">
        <f>IF(N503="základní",J503,0)</f>
        <v>1700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80</v>
      </c>
      <c r="BK503" s="144">
        <f>ROUND(I503*H503,2)</f>
        <v>1700</v>
      </c>
      <c r="BL503" s="18" t="s">
        <v>213</v>
      </c>
      <c r="BM503" s="143" t="s">
        <v>1454</v>
      </c>
    </row>
    <row r="504" spans="2:65" s="12" customFormat="1" x14ac:dyDescent="0.2">
      <c r="B504" s="151"/>
      <c r="D504" s="149" t="s">
        <v>219</v>
      </c>
      <c r="E504" s="152" t="s">
        <v>21</v>
      </c>
      <c r="F504" s="153" t="s">
        <v>1176</v>
      </c>
      <c r="H504" s="152" t="s">
        <v>21</v>
      </c>
      <c r="I504" s="154"/>
      <c r="L504" s="151"/>
      <c r="M504" s="155"/>
      <c r="T504" s="156"/>
      <c r="AT504" s="152" t="s">
        <v>219</v>
      </c>
      <c r="AU504" s="152" t="s">
        <v>80</v>
      </c>
      <c r="AV504" s="12" t="s">
        <v>80</v>
      </c>
      <c r="AW504" s="12" t="s">
        <v>34</v>
      </c>
      <c r="AX504" s="12" t="s">
        <v>73</v>
      </c>
      <c r="AY504" s="152" t="s">
        <v>206</v>
      </c>
    </row>
    <row r="505" spans="2:65" s="13" customFormat="1" x14ac:dyDescent="0.2">
      <c r="B505" s="157"/>
      <c r="D505" s="149" t="s">
        <v>219</v>
      </c>
      <c r="E505" s="158" t="s">
        <v>21</v>
      </c>
      <c r="F505" s="159" t="s">
        <v>82</v>
      </c>
      <c r="H505" s="160">
        <v>2</v>
      </c>
      <c r="I505" s="161"/>
      <c r="L505" s="157"/>
      <c r="M505" s="162"/>
      <c r="T505" s="163"/>
      <c r="AT505" s="158" t="s">
        <v>219</v>
      </c>
      <c r="AU505" s="158" t="s">
        <v>80</v>
      </c>
      <c r="AV505" s="13" t="s">
        <v>82</v>
      </c>
      <c r="AW505" s="13" t="s">
        <v>34</v>
      </c>
      <c r="AX505" s="13" t="s">
        <v>73</v>
      </c>
      <c r="AY505" s="158" t="s">
        <v>206</v>
      </c>
    </row>
    <row r="506" spans="2:65" s="14" customFormat="1" x14ac:dyDescent="0.2">
      <c r="B506" s="164"/>
      <c r="D506" s="149" t="s">
        <v>219</v>
      </c>
      <c r="E506" s="165" t="s">
        <v>21</v>
      </c>
      <c r="F506" s="166" t="s">
        <v>236</v>
      </c>
      <c r="H506" s="167">
        <v>2</v>
      </c>
      <c r="I506" s="168"/>
      <c r="L506" s="164"/>
      <c r="M506" s="169"/>
      <c r="T506" s="170"/>
      <c r="AT506" s="165" t="s">
        <v>219</v>
      </c>
      <c r="AU506" s="165" t="s">
        <v>80</v>
      </c>
      <c r="AV506" s="14" t="s">
        <v>213</v>
      </c>
      <c r="AW506" s="14" t="s">
        <v>34</v>
      </c>
      <c r="AX506" s="14" t="s">
        <v>80</v>
      </c>
      <c r="AY506" s="165" t="s">
        <v>206</v>
      </c>
    </row>
    <row r="507" spans="2:65" s="1" customFormat="1" ht="16.5" customHeight="1" x14ac:dyDescent="0.2">
      <c r="B507" s="33"/>
      <c r="C507" s="132" t="s">
        <v>1005</v>
      </c>
      <c r="D507" s="132" t="s">
        <v>208</v>
      </c>
      <c r="E507" s="133" t="s">
        <v>1455</v>
      </c>
      <c r="F507" s="134" t="s">
        <v>1456</v>
      </c>
      <c r="G507" s="135" t="s">
        <v>723</v>
      </c>
      <c r="H507" s="136">
        <v>20</v>
      </c>
      <c r="I507" s="137">
        <v>575</v>
      </c>
      <c r="J507" s="138">
        <f>ROUND(I507*H507,2)</f>
        <v>11500</v>
      </c>
      <c r="K507" s="134" t="s">
        <v>1100</v>
      </c>
      <c r="L507" s="33"/>
      <c r="M507" s="139" t="s">
        <v>21</v>
      </c>
      <c r="N507" s="140" t="s">
        <v>44</v>
      </c>
      <c r="P507" s="141">
        <f>O507*H507</f>
        <v>0</v>
      </c>
      <c r="Q507" s="141">
        <v>0</v>
      </c>
      <c r="R507" s="141">
        <f>Q507*H507</f>
        <v>0</v>
      </c>
      <c r="S507" s="141">
        <v>0</v>
      </c>
      <c r="T507" s="142">
        <f>S507*H507</f>
        <v>0</v>
      </c>
      <c r="AR507" s="143" t="s">
        <v>213</v>
      </c>
      <c r="AT507" s="143" t="s">
        <v>208</v>
      </c>
      <c r="AU507" s="143" t="s">
        <v>80</v>
      </c>
      <c r="AY507" s="18" t="s">
        <v>206</v>
      </c>
      <c r="BE507" s="144">
        <f>IF(N507="základní",J507,0)</f>
        <v>11500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8" t="s">
        <v>80</v>
      </c>
      <c r="BK507" s="144">
        <f>ROUND(I507*H507,2)</f>
        <v>11500</v>
      </c>
      <c r="BL507" s="18" t="s">
        <v>213</v>
      </c>
      <c r="BM507" s="143" t="s">
        <v>1457</v>
      </c>
    </row>
    <row r="508" spans="2:65" s="12" customFormat="1" x14ac:dyDescent="0.2">
      <c r="B508" s="151"/>
      <c r="D508" s="149" t="s">
        <v>219</v>
      </c>
      <c r="E508" s="152" t="s">
        <v>21</v>
      </c>
      <c r="F508" s="153" t="s">
        <v>1458</v>
      </c>
      <c r="H508" s="152" t="s">
        <v>21</v>
      </c>
      <c r="I508" s="154"/>
      <c r="L508" s="151"/>
      <c r="M508" s="155"/>
      <c r="T508" s="156"/>
      <c r="AT508" s="152" t="s">
        <v>219</v>
      </c>
      <c r="AU508" s="152" t="s">
        <v>80</v>
      </c>
      <c r="AV508" s="12" t="s">
        <v>80</v>
      </c>
      <c r="AW508" s="12" t="s">
        <v>34</v>
      </c>
      <c r="AX508" s="12" t="s">
        <v>73</v>
      </c>
      <c r="AY508" s="152" t="s">
        <v>206</v>
      </c>
    </row>
    <row r="509" spans="2:65" s="13" customFormat="1" x14ac:dyDescent="0.2">
      <c r="B509" s="157"/>
      <c r="D509" s="149" t="s">
        <v>219</v>
      </c>
      <c r="E509" s="158" t="s">
        <v>21</v>
      </c>
      <c r="F509" s="159" t="s">
        <v>1459</v>
      </c>
      <c r="H509" s="160">
        <v>20</v>
      </c>
      <c r="I509" s="161"/>
      <c r="L509" s="157"/>
      <c r="M509" s="162"/>
      <c r="T509" s="163"/>
      <c r="AT509" s="158" t="s">
        <v>219</v>
      </c>
      <c r="AU509" s="158" t="s">
        <v>80</v>
      </c>
      <c r="AV509" s="13" t="s">
        <v>82</v>
      </c>
      <c r="AW509" s="13" t="s">
        <v>34</v>
      </c>
      <c r="AX509" s="13" t="s">
        <v>73</v>
      </c>
      <c r="AY509" s="158" t="s">
        <v>206</v>
      </c>
    </row>
    <row r="510" spans="2:65" s="14" customFormat="1" x14ac:dyDescent="0.2">
      <c r="B510" s="164"/>
      <c r="D510" s="149" t="s">
        <v>219</v>
      </c>
      <c r="E510" s="165" t="s">
        <v>21</v>
      </c>
      <c r="F510" s="166" t="s">
        <v>236</v>
      </c>
      <c r="H510" s="167">
        <v>20</v>
      </c>
      <c r="I510" s="168"/>
      <c r="L510" s="164"/>
      <c r="M510" s="169"/>
      <c r="T510" s="170"/>
      <c r="AT510" s="165" t="s">
        <v>219</v>
      </c>
      <c r="AU510" s="165" t="s">
        <v>80</v>
      </c>
      <c r="AV510" s="14" t="s">
        <v>213</v>
      </c>
      <c r="AW510" s="14" t="s">
        <v>34</v>
      </c>
      <c r="AX510" s="14" t="s">
        <v>80</v>
      </c>
      <c r="AY510" s="165" t="s">
        <v>206</v>
      </c>
    </row>
    <row r="511" spans="2:65" s="1" customFormat="1" ht="16.5" customHeight="1" x14ac:dyDescent="0.2">
      <c r="B511" s="33"/>
      <c r="C511" s="132" t="s">
        <v>1337</v>
      </c>
      <c r="D511" s="132" t="s">
        <v>208</v>
      </c>
      <c r="E511" s="133" t="s">
        <v>1460</v>
      </c>
      <c r="F511" s="134" t="s">
        <v>1461</v>
      </c>
      <c r="G511" s="135" t="s">
        <v>723</v>
      </c>
      <c r="H511" s="136">
        <v>22</v>
      </c>
      <c r="I511" s="137">
        <v>349</v>
      </c>
      <c r="J511" s="138">
        <f>ROUND(I511*H511,2)</f>
        <v>7678</v>
      </c>
      <c r="K511" s="134" t="s">
        <v>1100</v>
      </c>
      <c r="L511" s="33"/>
      <c r="M511" s="139" t="s">
        <v>21</v>
      </c>
      <c r="N511" s="140" t="s">
        <v>44</v>
      </c>
      <c r="P511" s="141">
        <f>O511*H511</f>
        <v>0</v>
      </c>
      <c r="Q511" s="141">
        <v>4.6800000000000001E-3</v>
      </c>
      <c r="R511" s="141">
        <f>Q511*H511</f>
        <v>0.10296</v>
      </c>
      <c r="S511" s="141">
        <v>0</v>
      </c>
      <c r="T511" s="142">
        <f>S511*H511</f>
        <v>0</v>
      </c>
      <c r="AR511" s="143" t="s">
        <v>213</v>
      </c>
      <c r="AT511" s="143" t="s">
        <v>208</v>
      </c>
      <c r="AU511" s="143" t="s">
        <v>80</v>
      </c>
      <c r="AY511" s="18" t="s">
        <v>206</v>
      </c>
      <c r="BE511" s="144">
        <f>IF(N511="základní",J511,0)</f>
        <v>7678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80</v>
      </c>
      <c r="BK511" s="144">
        <f>ROUND(I511*H511,2)</f>
        <v>7678</v>
      </c>
      <c r="BL511" s="18" t="s">
        <v>213</v>
      </c>
      <c r="BM511" s="143" t="s">
        <v>1462</v>
      </c>
    </row>
    <row r="512" spans="2:65" s="12" customFormat="1" x14ac:dyDescent="0.2">
      <c r="B512" s="151"/>
      <c r="D512" s="149" t="s">
        <v>219</v>
      </c>
      <c r="E512" s="152" t="s">
        <v>21</v>
      </c>
      <c r="F512" s="153" t="s">
        <v>1458</v>
      </c>
      <c r="H512" s="152" t="s">
        <v>21</v>
      </c>
      <c r="I512" s="154"/>
      <c r="L512" s="151"/>
      <c r="M512" s="155"/>
      <c r="T512" s="156"/>
      <c r="AT512" s="152" t="s">
        <v>219</v>
      </c>
      <c r="AU512" s="152" t="s">
        <v>80</v>
      </c>
      <c r="AV512" s="12" t="s">
        <v>80</v>
      </c>
      <c r="AW512" s="12" t="s">
        <v>34</v>
      </c>
      <c r="AX512" s="12" t="s">
        <v>73</v>
      </c>
      <c r="AY512" s="152" t="s">
        <v>206</v>
      </c>
    </row>
    <row r="513" spans="2:65" s="13" customFormat="1" x14ac:dyDescent="0.2">
      <c r="B513" s="157"/>
      <c r="D513" s="149" t="s">
        <v>219</v>
      </c>
      <c r="E513" s="158" t="s">
        <v>21</v>
      </c>
      <c r="F513" s="159" t="s">
        <v>382</v>
      </c>
      <c r="H513" s="160">
        <v>20</v>
      </c>
      <c r="I513" s="161"/>
      <c r="L513" s="157"/>
      <c r="M513" s="162"/>
      <c r="T513" s="163"/>
      <c r="AT513" s="158" t="s">
        <v>219</v>
      </c>
      <c r="AU513" s="158" t="s">
        <v>80</v>
      </c>
      <c r="AV513" s="13" t="s">
        <v>82</v>
      </c>
      <c r="AW513" s="13" t="s">
        <v>34</v>
      </c>
      <c r="AX513" s="13" t="s">
        <v>73</v>
      </c>
      <c r="AY513" s="158" t="s">
        <v>206</v>
      </c>
    </row>
    <row r="514" spans="2:65" s="12" customFormat="1" x14ac:dyDescent="0.2">
      <c r="B514" s="151"/>
      <c r="D514" s="149" t="s">
        <v>219</v>
      </c>
      <c r="E514" s="152" t="s">
        <v>21</v>
      </c>
      <c r="F514" s="153" t="s">
        <v>1176</v>
      </c>
      <c r="H514" s="152" t="s">
        <v>21</v>
      </c>
      <c r="I514" s="154"/>
      <c r="L514" s="151"/>
      <c r="M514" s="155"/>
      <c r="T514" s="156"/>
      <c r="AT514" s="152" t="s">
        <v>219</v>
      </c>
      <c r="AU514" s="152" t="s">
        <v>80</v>
      </c>
      <c r="AV514" s="12" t="s">
        <v>80</v>
      </c>
      <c r="AW514" s="12" t="s">
        <v>34</v>
      </c>
      <c r="AX514" s="12" t="s">
        <v>73</v>
      </c>
      <c r="AY514" s="152" t="s">
        <v>206</v>
      </c>
    </row>
    <row r="515" spans="2:65" s="13" customFormat="1" x14ac:dyDescent="0.2">
      <c r="B515" s="157"/>
      <c r="D515" s="149" t="s">
        <v>219</v>
      </c>
      <c r="E515" s="158" t="s">
        <v>21</v>
      </c>
      <c r="F515" s="159" t="s">
        <v>82</v>
      </c>
      <c r="H515" s="160">
        <v>2</v>
      </c>
      <c r="I515" s="161"/>
      <c r="L515" s="157"/>
      <c r="M515" s="162"/>
      <c r="T515" s="163"/>
      <c r="AT515" s="158" t="s">
        <v>219</v>
      </c>
      <c r="AU515" s="158" t="s">
        <v>80</v>
      </c>
      <c r="AV515" s="13" t="s">
        <v>82</v>
      </c>
      <c r="AW515" s="13" t="s">
        <v>34</v>
      </c>
      <c r="AX515" s="13" t="s">
        <v>73</v>
      </c>
      <c r="AY515" s="158" t="s">
        <v>206</v>
      </c>
    </row>
    <row r="516" spans="2:65" s="14" customFormat="1" x14ac:dyDescent="0.2">
      <c r="B516" s="164"/>
      <c r="D516" s="149" t="s">
        <v>219</v>
      </c>
      <c r="E516" s="165" t="s">
        <v>21</v>
      </c>
      <c r="F516" s="166" t="s">
        <v>236</v>
      </c>
      <c r="H516" s="167">
        <v>22</v>
      </c>
      <c r="I516" s="168"/>
      <c r="L516" s="164"/>
      <c r="M516" s="169"/>
      <c r="T516" s="170"/>
      <c r="AT516" s="165" t="s">
        <v>219</v>
      </c>
      <c r="AU516" s="165" t="s">
        <v>80</v>
      </c>
      <c r="AV516" s="14" t="s">
        <v>213</v>
      </c>
      <c r="AW516" s="14" t="s">
        <v>34</v>
      </c>
      <c r="AX516" s="14" t="s">
        <v>80</v>
      </c>
      <c r="AY516" s="165" t="s">
        <v>206</v>
      </c>
    </row>
    <row r="517" spans="2:65" s="1" customFormat="1" ht="16.5" customHeight="1" x14ac:dyDescent="0.2">
      <c r="B517" s="33"/>
      <c r="C517" s="132" t="s">
        <v>1008</v>
      </c>
      <c r="D517" s="132" t="s">
        <v>208</v>
      </c>
      <c r="E517" s="133" t="s">
        <v>1463</v>
      </c>
      <c r="F517" s="134" t="s">
        <v>1464</v>
      </c>
      <c r="G517" s="135" t="s">
        <v>375</v>
      </c>
      <c r="H517" s="136">
        <v>617.20000000000005</v>
      </c>
      <c r="I517" s="137">
        <v>110</v>
      </c>
      <c r="J517" s="138">
        <f>ROUND(I517*H517,2)</f>
        <v>67892</v>
      </c>
      <c r="K517" s="134" t="s">
        <v>21</v>
      </c>
      <c r="L517" s="33"/>
      <c r="M517" s="139" t="s">
        <v>21</v>
      </c>
      <c r="N517" s="140" t="s">
        <v>44</v>
      </c>
      <c r="P517" s="141">
        <f>O517*H517</f>
        <v>0</v>
      </c>
      <c r="Q517" s="141">
        <v>0</v>
      </c>
      <c r="R517" s="141">
        <f>Q517*H517</f>
        <v>0</v>
      </c>
      <c r="S517" s="141">
        <v>0</v>
      </c>
      <c r="T517" s="142">
        <f>S517*H517</f>
        <v>0</v>
      </c>
      <c r="AR517" s="143" t="s">
        <v>213</v>
      </c>
      <c r="AT517" s="143" t="s">
        <v>208</v>
      </c>
      <c r="AU517" s="143" t="s">
        <v>80</v>
      </c>
      <c r="AY517" s="18" t="s">
        <v>206</v>
      </c>
      <c r="BE517" s="144">
        <f>IF(N517="základní",J517,0)</f>
        <v>67892</v>
      </c>
      <c r="BF517" s="144">
        <f>IF(N517="snížená",J517,0)</f>
        <v>0</v>
      </c>
      <c r="BG517" s="144">
        <f>IF(N517="zákl. přenesená",J517,0)</f>
        <v>0</v>
      </c>
      <c r="BH517" s="144">
        <f>IF(N517="sníž. přenesená",J517,0)</f>
        <v>0</v>
      </c>
      <c r="BI517" s="144">
        <f>IF(N517="nulová",J517,0)</f>
        <v>0</v>
      </c>
      <c r="BJ517" s="18" t="s">
        <v>80</v>
      </c>
      <c r="BK517" s="144">
        <f>ROUND(I517*H517,2)</f>
        <v>67892</v>
      </c>
      <c r="BL517" s="18" t="s">
        <v>213</v>
      </c>
      <c r="BM517" s="143" t="s">
        <v>1465</v>
      </c>
    </row>
    <row r="518" spans="2:65" s="12" customFormat="1" x14ac:dyDescent="0.2">
      <c r="B518" s="151"/>
      <c r="D518" s="149" t="s">
        <v>219</v>
      </c>
      <c r="E518" s="152" t="s">
        <v>21</v>
      </c>
      <c r="F518" s="153" t="s">
        <v>1466</v>
      </c>
      <c r="H518" s="152" t="s">
        <v>21</v>
      </c>
      <c r="I518" s="154"/>
      <c r="L518" s="151"/>
      <c r="M518" s="155"/>
      <c r="T518" s="156"/>
      <c r="AT518" s="152" t="s">
        <v>219</v>
      </c>
      <c r="AU518" s="152" t="s">
        <v>80</v>
      </c>
      <c r="AV518" s="12" t="s">
        <v>80</v>
      </c>
      <c r="AW518" s="12" t="s">
        <v>34</v>
      </c>
      <c r="AX518" s="12" t="s">
        <v>73</v>
      </c>
      <c r="AY518" s="152" t="s">
        <v>206</v>
      </c>
    </row>
    <row r="519" spans="2:65" s="13" customFormat="1" x14ac:dyDescent="0.2">
      <c r="B519" s="157"/>
      <c r="D519" s="149" t="s">
        <v>219</v>
      </c>
      <c r="E519" s="158" t="s">
        <v>21</v>
      </c>
      <c r="F519" s="159" t="s">
        <v>1356</v>
      </c>
      <c r="H519" s="160">
        <v>54.3</v>
      </c>
      <c r="I519" s="161"/>
      <c r="L519" s="157"/>
      <c r="M519" s="162"/>
      <c r="T519" s="163"/>
      <c r="AT519" s="158" t="s">
        <v>219</v>
      </c>
      <c r="AU519" s="158" t="s">
        <v>80</v>
      </c>
      <c r="AV519" s="13" t="s">
        <v>82</v>
      </c>
      <c r="AW519" s="13" t="s">
        <v>34</v>
      </c>
      <c r="AX519" s="13" t="s">
        <v>73</v>
      </c>
      <c r="AY519" s="158" t="s">
        <v>206</v>
      </c>
    </row>
    <row r="520" spans="2:65" s="12" customFormat="1" x14ac:dyDescent="0.2">
      <c r="B520" s="151"/>
      <c r="D520" s="149" t="s">
        <v>219</v>
      </c>
      <c r="E520" s="152" t="s">
        <v>21</v>
      </c>
      <c r="F520" s="153" t="s">
        <v>1467</v>
      </c>
      <c r="H520" s="152" t="s">
        <v>21</v>
      </c>
      <c r="I520" s="154"/>
      <c r="L520" s="151"/>
      <c r="M520" s="155"/>
      <c r="T520" s="156"/>
      <c r="AT520" s="152" t="s">
        <v>219</v>
      </c>
      <c r="AU520" s="152" t="s">
        <v>80</v>
      </c>
      <c r="AV520" s="12" t="s">
        <v>80</v>
      </c>
      <c r="AW520" s="12" t="s">
        <v>34</v>
      </c>
      <c r="AX520" s="12" t="s">
        <v>73</v>
      </c>
      <c r="AY520" s="152" t="s">
        <v>206</v>
      </c>
    </row>
    <row r="521" spans="2:65" s="13" customFormat="1" x14ac:dyDescent="0.2">
      <c r="B521" s="157"/>
      <c r="D521" s="149" t="s">
        <v>219</v>
      </c>
      <c r="E521" s="158" t="s">
        <v>21</v>
      </c>
      <c r="F521" s="159" t="s">
        <v>1468</v>
      </c>
      <c r="H521" s="160">
        <v>436.5</v>
      </c>
      <c r="I521" s="161"/>
      <c r="L521" s="157"/>
      <c r="M521" s="162"/>
      <c r="T521" s="163"/>
      <c r="AT521" s="158" t="s">
        <v>219</v>
      </c>
      <c r="AU521" s="158" t="s">
        <v>80</v>
      </c>
      <c r="AV521" s="13" t="s">
        <v>82</v>
      </c>
      <c r="AW521" s="13" t="s">
        <v>34</v>
      </c>
      <c r="AX521" s="13" t="s">
        <v>73</v>
      </c>
      <c r="AY521" s="158" t="s">
        <v>206</v>
      </c>
    </row>
    <row r="522" spans="2:65" s="12" customFormat="1" x14ac:dyDescent="0.2">
      <c r="B522" s="151"/>
      <c r="D522" s="149" t="s">
        <v>219</v>
      </c>
      <c r="E522" s="152" t="s">
        <v>21</v>
      </c>
      <c r="F522" s="153" t="s">
        <v>1469</v>
      </c>
      <c r="H522" s="152" t="s">
        <v>21</v>
      </c>
      <c r="I522" s="154"/>
      <c r="L522" s="151"/>
      <c r="M522" s="155"/>
      <c r="T522" s="156"/>
      <c r="AT522" s="152" t="s">
        <v>219</v>
      </c>
      <c r="AU522" s="152" t="s">
        <v>80</v>
      </c>
      <c r="AV522" s="12" t="s">
        <v>80</v>
      </c>
      <c r="AW522" s="12" t="s">
        <v>34</v>
      </c>
      <c r="AX522" s="12" t="s">
        <v>73</v>
      </c>
      <c r="AY522" s="152" t="s">
        <v>206</v>
      </c>
    </row>
    <row r="523" spans="2:65" s="13" customFormat="1" x14ac:dyDescent="0.2">
      <c r="B523" s="157"/>
      <c r="D523" s="149" t="s">
        <v>219</v>
      </c>
      <c r="E523" s="158" t="s">
        <v>21</v>
      </c>
      <c r="F523" s="159" t="s">
        <v>1394</v>
      </c>
      <c r="H523" s="160">
        <v>126.4</v>
      </c>
      <c r="I523" s="161"/>
      <c r="L523" s="157"/>
      <c r="M523" s="162"/>
      <c r="T523" s="163"/>
      <c r="AT523" s="158" t="s">
        <v>219</v>
      </c>
      <c r="AU523" s="158" t="s">
        <v>80</v>
      </c>
      <c r="AV523" s="13" t="s">
        <v>82</v>
      </c>
      <c r="AW523" s="13" t="s">
        <v>34</v>
      </c>
      <c r="AX523" s="13" t="s">
        <v>73</v>
      </c>
      <c r="AY523" s="158" t="s">
        <v>206</v>
      </c>
    </row>
    <row r="524" spans="2:65" s="14" customFormat="1" x14ac:dyDescent="0.2">
      <c r="B524" s="164"/>
      <c r="D524" s="149" t="s">
        <v>219</v>
      </c>
      <c r="E524" s="165" t="s">
        <v>21</v>
      </c>
      <c r="F524" s="166" t="s">
        <v>236</v>
      </c>
      <c r="H524" s="167">
        <v>617.20000000000005</v>
      </c>
      <c r="I524" s="168"/>
      <c r="L524" s="164"/>
      <c r="M524" s="169"/>
      <c r="T524" s="170"/>
      <c r="AT524" s="165" t="s">
        <v>219</v>
      </c>
      <c r="AU524" s="165" t="s">
        <v>80</v>
      </c>
      <c r="AV524" s="14" t="s">
        <v>213</v>
      </c>
      <c r="AW524" s="14" t="s">
        <v>34</v>
      </c>
      <c r="AX524" s="14" t="s">
        <v>80</v>
      </c>
      <c r="AY524" s="165" t="s">
        <v>206</v>
      </c>
    </row>
    <row r="525" spans="2:65" s="11" customFormat="1" ht="25.9" customHeight="1" x14ac:dyDescent="0.2">
      <c r="B525" s="120"/>
      <c r="D525" s="121" t="s">
        <v>72</v>
      </c>
      <c r="E525" s="122" t="s">
        <v>972</v>
      </c>
      <c r="F525" s="122" t="s">
        <v>1470</v>
      </c>
      <c r="I525" s="123"/>
      <c r="J525" s="124">
        <f>BK525</f>
        <v>4801.3500000000004</v>
      </c>
      <c r="L525" s="120"/>
      <c r="M525" s="125"/>
      <c r="P525" s="126">
        <f>SUM(P526:P533)</f>
        <v>0</v>
      </c>
      <c r="R525" s="126">
        <f>SUM(R526:R533)</f>
        <v>2.1578331199999998</v>
      </c>
      <c r="T525" s="127">
        <f>SUM(T526:T533)</f>
        <v>0</v>
      </c>
      <c r="AR525" s="121" t="s">
        <v>80</v>
      </c>
      <c r="AT525" s="128" t="s">
        <v>72</v>
      </c>
      <c r="AU525" s="128" t="s">
        <v>73</v>
      </c>
      <c r="AY525" s="121" t="s">
        <v>206</v>
      </c>
      <c r="BK525" s="129">
        <f>SUM(BK526:BK533)</f>
        <v>4801.3500000000004</v>
      </c>
    </row>
    <row r="526" spans="2:65" s="1" customFormat="1" ht="16.5" customHeight="1" x14ac:dyDescent="0.2">
      <c r="B526" s="33"/>
      <c r="C526" s="132" t="s">
        <v>1471</v>
      </c>
      <c r="D526" s="132" t="s">
        <v>208</v>
      </c>
      <c r="E526" s="133" t="s">
        <v>1472</v>
      </c>
      <c r="F526" s="134" t="s">
        <v>1473</v>
      </c>
      <c r="G526" s="135" t="s">
        <v>375</v>
      </c>
      <c r="H526" s="136">
        <v>77.872</v>
      </c>
      <c r="I526" s="137">
        <v>57.7</v>
      </c>
      <c r="J526" s="138">
        <f>ROUND(I526*H526,2)</f>
        <v>4493.21</v>
      </c>
      <c r="K526" s="134" t="s">
        <v>1100</v>
      </c>
      <c r="L526" s="33"/>
      <c r="M526" s="139" t="s">
        <v>21</v>
      </c>
      <c r="N526" s="140" t="s">
        <v>44</v>
      </c>
      <c r="P526" s="141">
        <f>O526*H526</f>
        <v>0</v>
      </c>
      <c r="Q526" s="141">
        <v>2.7709999999999999E-2</v>
      </c>
      <c r="R526" s="141">
        <f>Q526*H526</f>
        <v>2.1578331199999998</v>
      </c>
      <c r="S526" s="141">
        <v>0</v>
      </c>
      <c r="T526" s="142">
        <f>S526*H526</f>
        <v>0</v>
      </c>
      <c r="AR526" s="143" t="s">
        <v>213</v>
      </c>
      <c r="AT526" s="143" t="s">
        <v>208</v>
      </c>
      <c r="AU526" s="143" t="s">
        <v>80</v>
      </c>
      <c r="AY526" s="18" t="s">
        <v>206</v>
      </c>
      <c r="BE526" s="144">
        <f>IF(N526="základní",J526,0)</f>
        <v>4493.21</v>
      </c>
      <c r="BF526" s="144">
        <f>IF(N526="snížená",J526,0)</f>
        <v>0</v>
      </c>
      <c r="BG526" s="144">
        <f>IF(N526="zákl. přenesená",J526,0)</f>
        <v>0</v>
      </c>
      <c r="BH526" s="144">
        <f>IF(N526="sníž. přenesená",J526,0)</f>
        <v>0</v>
      </c>
      <c r="BI526" s="144">
        <f>IF(N526="nulová",J526,0)</f>
        <v>0</v>
      </c>
      <c r="BJ526" s="18" t="s">
        <v>80</v>
      </c>
      <c r="BK526" s="144">
        <f>ROUND(I526*H526,2)</f>
        <v>4493.21</v>
      </c>
      <c r="BL526" s="18" t="s">
        <v>213</v>
      </c>
      <c r="BM526" s="143" t="s">
        <v>1474</v>
      </c>
    </row>
    <row r="527" spans="2:65" s="12" customFormat="1" x14ac:dyDescent="0.2">
      <c r="B527" s="151"/>
      <c r="D527" s="149" t="s">
        <v>219</v>
      </c>
      <c r="E527" s="152" t="s">
        <v>21</v>
      </c>
      <c r="F527" s="153" t="s">
        <v>1475</v>
      </c>
      <c r="H527" s="152" t="s">
        <v>21</v>
      </c>
      <c r="I527" s="154"/>
      <c r="L527" s="151"/>
      <c r="M527" s="155"/>
      <c r="T527" s="156"/>
      <c r="AT527" s="152" t="s">
        <v>219</v>
      </c>
      <c r="AU527" s="152" t="s">
        <v>80</v>
      </c>
      <c r="AV527" s="12" t="s">
        <v>80</v>
      </c>
      <c r="AW527" s="12" t="s">
        <v>34</v>
      </c>
      <c r="AX527" s="12" t="s">
        <v>73</v>
      </c>
      <c r="AY527" s="152" t="s">
        <v>206</v>
      </c>
    </row>
    <row r="528" spans="2:65" s="13" customFormat="1" x14ac:dyDescent="0.2">
      <c r="B528" s="157"/>
      <c r="D528" s="149" t="s">
        <v>219</v>
      </c>
      <c r="E528" s="158" t="s">
        <v>21</v>
      </c>
      <c r="F528" s="159" t="s">
        <v>1476</v>
      </c>
      <c r="H528" s="160">
        <v>77.872</v>
      </c>
      <c r="I528" s="161"/>
      <c r="L528" s="157"/>
      <c r="M528" s="162"/>
      <c r="T528" s="163"/>
      <c r="AT528" s="158" t="s">
        <v>219</v>
      </c>
      <c r="AU528" s="158" t="s">
        <v>80</v>
      </c>
      <c r="AV528" s="13" t="s">
        <v>82</v>
      </c>
      <c r="AW528" s="13" t="s">
        <v>34</v>
      </c>
      <c r="AX528" s="13" t="s">
        <v>73</v>
      </c>
      <c r="AY528" s="158" t="s">
        <v>206</v>
      </c>
    </row>
    <row r="529" spans="2:65" s="14" customFormat="1" x14ac:dyDescent="0.2">
      <c r="B529" s="164"/>
      <c r="D529" s="149" t="s">
        <v>219</v>
      </c>
      <c r="E529" s="165" t="s">
        <v>21</v>
      </c>
      <c r="F529" s="166" t="s">
        <v>236</v>
      </c>
      <c r="H529" s="167">
        <v>77.872</v>
      </c>
      <c r="I529" s="168"/>
      <c r="L529" s="164"/>
      <c r="M529" s="169"/>
      <c r="T529" s="170"/>
      <c r="AT529" s="165" t="s">
        <v>219</v>
      </c>
      <c r="AU529" s="165" t="s">
        <v>80</v>
      </c>
      <c r="AV529" s="14" t="s">
        <v>213</v>
      </c>
      <c r="AW529" s="14" t="s">
        <v>34</v>
      </c>
      <c r="AX529" s="14" t="s">
        <v>80</v>
      </c>
      <c r="AY529" s="165" t="s">
        <v>206</v>
      </c>
    </row>
    <row r="530" spans="2:65" s="1" customFormat="1" ht="16.5" customHeight="1" x14ac:dyDescent="0.2">
      <c r="B530" s="33"/>
      <c r="C530" s="132" t="s">
        <v>1011</v>
      </c>
      <c r="D530" s="132" t="s">
        <v>208</v>
      </c>
      <c r="E530" s="133" t="s">
        <v>1477</v>
      </c>
      <c r="F530" s="134" t="s">
        <v>1478</v>
      </c>
      <c r="G530" s="135" t="s">
        <v>375</v>
      </c>
      <c r="H530" s="136">
        <v>7.1</v>
      </c>
      <c r="I530" s="137">
        <v>43.4</v>
      </c>
      <c r="J530" s="138">
        <f>ROUND(I530*H530,2)</f>
        <v>308.14</v>
      </c>
      <c r="K530" s="134" t="s">
        <v>1100</v>
      </c>
      <c r="L530" s="33"/>
      <c r="M530" s="139" t="s">
        <v>21</v>
      </c>
      <c r="N530" s="140" t="s">
        <v>44</v>
      </c>
      <c r="P530" s="141">
        <f>O530*H530</f>
        <v>0</v>
      </c>
      <c r="Q530" s="141">
        <v>0</v>
      </c>
      <c r="R530" s="141">
        <f>Q530*H530</f>
        <v>0</v>
      </c>
      <c r="S530" s="141">
        <v>0</v>
      </c>
      <c r="T530" s="142">
        <f>S530*H530</f>
        <v>0</v>
      </c>
      <c r="AR530" s="143" t="s">
        <v>213</v>
      </c>
      <c r="AT530" s="143" t="s">
        <v>208</v>
      </c>
      <c r="AU530" s="143" t="s">
        <v>80</v>
      </c>
      <c r="AY530" s="18" t="s">
        <v>206</v>
      </c>
      <c r="BE530" s="144">
        <f>IF(N530="základní",J530,0)</f>
        <v>308.14</v>
      </c>
      <c r="BF530" s="144">
        <f>IF(N530="snížená",J530,0)</f>
        <v>0</v>
      </c>
      <c r="BG530" s="144">
        <f>IF(N530="zákl. přenesená",J530,0)</f>
        <v>0</v>
      </c>
      <c r="BH530" s="144">
        <f>IF(N530="sníž. přenesená",J530,0)</f>
        <v>0</v>
      </c>
      <c r="BI530" s="144">
        <f>IF(N530="nulová",J530,0)</f>
        <v>0</v>
      </c>
      <c r="BJ530" s="18" t="s">
        <v>80</v>
      </c>
      <c r="BK530" s="144">
        <f>ROUND(I530*H530,2)</f>
        <v>308.14</v>
      </c>
      <c r="BL530" s="18" t="s">
        <v>213</v>
      </c>
      <c r="BM530" s="143" t="s">
        <v>1479</v>
      </c>
    </row>
    <row r="531" spans="2:65" s="12" customFormat="1" x14ac:dyDescent="0.2">
      <c r="B531" s="151"/>
      <c r="D531" s="149" t="s">
        <v>219</v>
      </c>
      <c r="E531" s="152" t="s">
        <v>21</v>
      </c>
      <c r="F531" s="153" t="s">
        <v>1480</v>
      </c>
      <c r="H531" s="152" t="s">
        <v>21</v>
      </c>
      <c r="I531" s="154"/>
      <c r="L531" s="151"/>
      <c r="M531" s="155"/>
      <c r="T531" s="156"/>
      <c r="AT531" s="152" t="s">
        <v>219</v>
      </c>
      <c r="AU531" s="152" t="s">
        <v>80</v>
      </c>
      <c r="AV531" s="12" t="s">
        <v>80</v>
      </c>
      <c r="AW531" s="12" t="s">
        <v>34</v>
      </c>
      <c r="AX531" s="12" t="s">
        <v>73</v>
      </c>
      <c r="AY531" s="152" t="s">
        <v>206</v>
      </c>
    </row>
    <row r="532" spans="2:65" s="13" customFormat="1" x14ac:dyDescent="0.2">
      <c r="B532" s="157"/>
      <c r="D532" s="149" t="s">
        <v>219</v>
      </c>
      <c r="E532" s="158" t="s">
        <v>21</v>
      </c>
      <c r="F532" s="159" t="s">
        <v>1481</v>
      </c>
      <c r="H532" s="160">
        <v>7.1</v>
      </c>
      <c r="I532" s="161"/>
      <c r="L532" s="157"/>
      <c r="M532" s="162"/>
      <c r="T532" s="163"/>
      <c r="AT532" s="158" t="s">
        <v>219</v>
      </c>
      <c r="AU532" s="158" t="s">
        <v>80</v>
      </c>
      <c r="AV532" s="13" t="s">
        <v>82</v>
      </c>
      <c r="AW532" s="13" t="s">
        <v>34</v>
      </c>
      <c r="AX532" s="13" t="s">
        <v>73</v>
      </c>
      <c r="AY532" s="158" t="s">
        <v>206</v>
      </c>
    </row>
    <row r="533" spans="2:65" s="14" customFormat="1" x14ac:dyDescent="0.2">
      <c r="B533" s="164"/>
      <c r="D533" s="149" t="s">
        <v>219</v>
      </c>
      <c r="E533" s="165" t="s">
        <v>21</v>
      </c>
      <c r="F533" s="166" t="s">
        <v>236</v>
      </c>
      <c r="H533" s="167">
        <v>7.1</v>
      </c>
      <c r="I533" s="168"/>
      <c r="L533" s="164"/>
      <c r="M533" s="169"/>
      <c r="T533" s="170"/>
      <c r="AT533" s="165" t="s">
        <v>219</v>
      </c>
      <c r="AU533" s="165" t="s">
        <v>80</v>
      </c>
      <c r="AV533" s="14" t="s">
        <v>213</v>
      </c>
      <c r="AW533" s="14" t="s">
        <v>34</v>
      </c>
      <c r="AX533" s="14" t="s">
        <v>80</v>
      </c>
      <c r="AY533" s="165" t="s">
        <v>206</v>
      </c>
    </row>
    <row r="534" spans="2:65" s="11" customFormat="1" ht="25.9" customHeight="1" x14ac:dyDescent="0.2">
      <c r="B534" s="120"/>
      <c r="D534" s="121" t="s">
        <v>72</v>
      </c>
      <c r="E534" s="122" t="s">
        <v>1482</v>
      </c>
      <c r="F534" s="122" t="s">
        <v>1483</v>
      </c>
      <c r="I534" s="123"/>
      <c r="J534" s="124">
        <f>BK534</f>
        <v>10062</v>
      </c>
      <c r="L534" s="120"/>
      <c r="M534" s="125"/>
      <c r="P534" s="126">
        <f>SUM(P535:P538)</f>
        <v>0</v>
      </c>
      <c r="R534" s="126">
        <f>SUM(R535:R538)</f>
        <v>2.2077900000000001</v>
      </c>
      <c r="T534" s="127">
        <f>SUM(T535:T538)</f>
        <v>0</v>
      </c>
      <c r="AR534" s="121" t="s">
        <v>80</v>
      </c>
      <c r="AT534" s="128" t="s">
        <v>72</v>
      </c>
      <c r="AU534" s="128" t="s">
        <v>73</v>
      </c>
      <c r="AY534" s="121" t="s">
        <v>206</v>
      </c>
      <c r="BK534" s="129">
        <f>SUM(BK535:BK538)</f>
        <v>10062</v>
      </c>
    </row>
    <row r="535" spans="2:65" s="1" customFormat="1" ht="16.5" customHeight="1" x14ac:dyDescent="0.2">
      <c r="B535" s="33"/>
      <c r="C535" s="132" t="s">
        <v>1350</v>
      </c>
      <c r="D535" s="132" t="s">
        <v>208</v>
      </c>
      <c r="E535" s="133" t="s">
        <v>1484</v>
      </c>
      <c r="F535" s="134" t="s">
        <v>1485</v>
      </c>
      <c r="G535" s="135" t="s">
        <v>375</v>
      </c>
      <c r="H535" s="136">
        <v>39</v>
      </c>
      <c r="I535" s="137">
        <v>258</v>
      </c>
      <c r="J535" s="138">
        <f>ROUND(I535*H535,2)</f>
        <v>10062</v>
      </c>
      <c r="K535" s="134" t="s">
        <v>1100</v>
      </c>
      <c r="L535" s="33"/>
      <c r="M535" s="139" t="s">
        <v>21</v>
      </c>
      <c r="N535" s="140" t="s">
        <v>44</v>
      </c>
      <c r="P535" s="141">
        <f>O535*H535</f>
        <v>0</v>
      </c>
      <c r="Q535" s="141">
        <v>5.6610000000000001E-2</v>
      </c>
      <c r="R535" s="141">
        <f>Q535*H535</f>
        <v>2.2077900000000001</v>
      </c>
      <c r="S535" s="141">
        <v>0</v>
      </c>
      <c r="T535" s="142">
        <f>S535*H535</f>
        <v>0</v>
      </c>
      <c r="AR535" s="143" t="s">
        <v>213</v>
      </c>
      <c r="AT535" s="143" t="s">
        <v>208</v>
      </c>
      <c r="AU535" s="143" t="s">
        <v>80</v>
      </c>
      <c r="AY535" s="18" t="s">
        <v>206</v>
      </c>
      <c r="BE535" s="144">
        <f>IF(N535="základní",J535,0)</f>
        <v>10062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80</v>
      </c>
      <c r="BK535" s="144">
        <f>ROUND(I535*H535,2)</f>
        <v>10062</v>
      </c>
      <c r="BL535" s="18" t="s">
        <v>213</v>
      </c>
      <c r="BM535" s="143" t="s">
        <v>1486</v>
      </c>
    </row>
    <row r="536" spans="2:65" s="12" customFormat="1" x14ac:dyDescent="0.2">
      <c r="B536" s="151"/>
      <c r="D536" s="149" t="s">
        <v>219</v>
      </c>
      <c r="E536" s="152" t="s">
        <v>21</v>
      </c>
      <c r="F536" s="153" t="s">
        <v>1442</v>
      </c>
      <c r="H536" s="152" t="s">
        <v>21</v>
      </c>
      <c r="I536" s="154"/>
      <c r="L536" s="151"/>
      <c r="M536" s="155"/>
      <c r="T536" s="156"/>
      <c r="AT536" s="152" t="s">
        <v>219</v>
      </c>
      <c r="AU536" s="152" t="s">
        <v>80</v>
      </c>
      <c r="AV536" s="12" t="s">
        <v>80</v>
      </c>
      <c r="AW536" s="12" t="s">
        <v>34</v>
      </c>
      <c r="AX536" s="12" t="s">
        <v>73</v>
      </c>
      <c r="AY536" s="152" t="s">
        <v>206</v>
      </c>
    </row>
    <row r="537" spans="2:65" s="13" customFormat="1" x14ac:dyDescent="0.2">
      <c r="B537" s="157"/>
      <c r="D537" s="149" t="s">
        <v>219</v>
      </c>
      <c r="E537" s="158" t="s">
        <v>21</v>
      </c>
      <c r="F537" s="159" t="s">
        <v>1487</v>
      </c>
      <c r="H537" s="160">
        <v>39</v>
      </c>
      <c r="I537" s="161"/>
      <c r="L537" s="157"/>
      <c r="M537" s="162"/>
      <c r="T537" s="163"/>
      <c r="AT537" s="158" t="s">
        <v>219</v>
      </c>
      <c r="AU537" s="158" t="s">
        <v>80</v>
      </c>
      <c r="AV537" s="13" t="s">
        <v>82</v>
      </c>
      <c r="AW537" s="13" t="s">
        <v>34</v>
      </c>
      <c r="AX537" s="13" t="s">
        <v>73</v>
      </c>
      <c r="AY537" s="158" t="s">
        <v>206</v>
      </c>
    </row>
    <row r="538" spans="2:65" s="14" customFormat="1" x14ac:dyDescent="0.2">
      <c r="B538" s="164"/>
      <c r="D538" s="149" t="s">
        <v>219</v>
      </c>
      <c r="E538" s="165" t="s">
        <v>21</v>
      </c>
      <c r="F538" s="166" t="s">
        <v>236</v>
      </c>
      <c r="H538" s="167">
        <v>39</v>
      </c>
      <c r="I538" s="168"/>
      <c r="L538" s="164"/>
      <c r="M538" s="169"/>
      <c r="T538" s="170"/>
      <c r="AT538" s="165" t="s">
        <v>219</v>
      </c>
      <c r="AU538" s="165" t="s">
        <v>80</v>
      </c>
      <c r="AV538" s="14" t="s">
        <v>213</v>
      </c>
      <c r="AW538" s="14" t="s">
        <v>34</v>
      </c>
      <c r="AX538" s="14" t="s">
        <v>80</v>
      </c>
      <c r="AY538" s="165" t="s">
        <v>206</v>
      </c>
    </row>
    <row r="539" spans="2:65" s="11" customFormat="1" ht="25.9" customHeight="1" x14ac:dyDescent="0.2">
      <c r="B539" s="120"/>
      <c r="D539" s="121" t="s">
        <v>72</v>
      </c>
      <c r="E539" s="122" t="s">
        <v>1488</v>
      </c>
      <c r="F539" s="122" t="s">
        <v>1489</v>
      </c>
      <c r="I539" s="123"/>
      <c r="J539" s="124">
        <f>BK539</f>
        <v>11250</v>
      </c>
      <c r="L539" s="120"/>
      <c r="M539" s="125"/>
      <c r="P539" s="126">
        <f>SUM(P540:P543)</f>
        <v>0</v>
      </c>
      <c r="R539" s="126">
        <f>SUM(R540:R543)</f>
        <v>7.1750000000000008E-3</v>
      </c>
      <c r="T539" s="127">
        <f>SUM(T540:T543)</f>
        <v>0</v>
      </c>
      <c r="AR539" s="121" t="s">
        <v>80</v>
      </c>
      <c r="AT539" s="128" t="s">
        <v>72</v>
      </c>
      <c r="AU539" s="128" t="s">
        <v>73</v>
      </c>
      <c r="AY539" s="121" t="s">
        <v>206</v>
      </c>
      <c r="BK539" s="129">
        <f>SUM(BK540:BK543)</f>
        <v>11250</v>
      </c>
    </row>
    <row r="540" spans="2:65" s="1" customFormat="1" ht="16.5" customHeight="1" x14ac:dyDescent="0.2">
      <c r="B540" s="33"/>
      <c r="C540" s="132" t="s">
        <v>1014</v>
      </c>
      <c r="D540" s="132" t="s">
        <v>208</v>
      </c>
      <c r="E540" s="133" t="s">
        <v>1490</v>
      </c>
      <c r="F540" s="134" t="s">
        <v>1491</v>
      </c>
      <c r="G540" s="135" t="s">
        <v>375</v>
      </c>
      <c r="H540" s="136">
        <v>2.5</v>
      </c>
      <c r="I540" s="137">
        <v>4500</v>
      </c>
      <c r="J540" s="138">
        <f>ROUND(I540*H540,2)</f>
        <v>11250</v>
      </c>
      <c r="K540" s="134" t="s">
        <v>1100</v>
      </c>
      <c r="L540" s="33"/>
      <c r="M540" s="139" t="s">
        <v>21</v>
      </c>
      <c r="N540" s="140" t="s">
        <v>44</v>
      </c>
      <c r="P540" s="141">
        <f>O540*H540</f>
        <v>0</v>
      </c>
      <c r="Q540" s="141">
        <v>2.8700000000000002E-3</v>
      </c>
      <c r="R540" s="141">
        <f>Q540*H540</f>
        <v>7.1750000000000008E-3</v>
      </c>
      <c r="S540" s="141">
        <v>0</v>
      </c>
      <c r="T540" s="142">
        <f>S540*H540</f>
        <v>0</v>
      </c>
      <c r="AR540" s="143" t="s">
        <v>213</v>
      </c>
      <c r="AT540" s="143" t="s">
        <v>208</v>
      </c>
      <c r="AU540" s="143" t="s">
        <v>80</v>
      </c>
      <c r="AY540" s="18" t="s">
        <v>206</v>
      </c>
      <c r="BE540" s="144">
        <f>IF(N540="základní",J540,0)</f>
        <v>11250</v>
      </c>
      <c r="BF540" s="144">
        <f>IF(N540="snížená",J540,0)</f>
        <v>0</v>
      </c>
      <c r="BG540" s="144">
        <f>IF(N540="zákl. přenesená",J540,0)</f>
        <v>0</v>
      </c>
      <c r="BH540" s="144">
        <f>IF(N540="sníž. přenesená",J540,0)</f>
        <v>0</v>
      </c>
      <c r="BI540" s="144">
        <f>IF(N540="nulová",J540,0)</f>
        <v>0</v>
      </c>
      <c r="BJ540" s="18" t="s">
        <v>80</v>
      </c>
      <c r="BK540" s="144">
        <f>ROUND(I540*H540,2)</f>
        <v>11250</v>
      </c>
      <c r="BL540" s="18" t="s">
        <v>213</v>
      </c>
      <c r="BM540" s="143" t="s">
        <v>1492</v>
      </c>
    </row>
    <row r="541" spans="2:65" s="12" customFormat="1" x14ac:dyDescent="0.2">
      <c r="B541" s="151"/>
      <c r="D541" s="149" t="s">
        <v>219</v>
      </c>
      <c r="E541" s="152" t="s">
        <v>21</v>
      </c>
      <c r="F541" s="153" t="s">
        <v>1493</v>
      </c>
      <c r="H541" s="152" t="s">
        <v>21</v>
      </c>
      <c r="I541" s="154"/>
      <c r="L541" s="151"/>
      <c r="M541" s="155"/>
      <c r="T541" s="156"/>
      <c r="AT541" s="152" t="s">
        <v>219</v>
      </c>
      <c r="AU541" s="152" t="s">
        <v>80</v>
      </c>
      <c r="AV541" s="12" t="s">
        <v>80</v>
      </c>
      <c r="AW541" s="12" t="s">
        <v>34</v>
      </c>
      <c r="AX541" s="12" t="s">
        <v>73</v>
      </c>
      <c r="AY541" s="152" t="s">
        <v>206</v>
      </c>
    </row>
    <row r="542" spans="2:65" s="13" customFormat="1" x14ac:dyDescent="0.2">
      <c r="B542" s="157"/>
      <c r="D542" s="149" t="s">
        <v>219</v>
      </c>
      <c r="E542" s="158" t="s">
        <v>21</v>
      </c>
      <c r="F542" s="159" t="s">
        <v>1494</v>
      </c>
      <c r="H542" s="160">
        <v>2.5</v>
      </c>
      <c r="I542" s="161"/>
      <c r="L542" s="157"/>
      <c r="M542" s="162"/>
      <c r="T542" s="163"/>
      <c r="AT542" s="158" t="s">
        <v>219</v>
      </c>
      <c r="AU542" s="158" t="s">
        <v>80</v>
      </c>
      <c r="AV542" s="13" t="s">
        <v>82</v>
      </c>
      <c r="AW542" s="13" t="s">
        <v>34</v>
      </c>
      <c r="AX542" s="13" t="s">
        <v>73</v>
      </c>
      <c r="AY542" s="158" t="s">
        <v>206</v>
      </c>
    </row>
    <row r="543" spans="2:65" s="14" customFormat="1" x14ac:dyDescent="0.2">
      <c r="B543" s="164"/>
      <c r="D543" s="149" t="s">
        <v>219</v>
      </c>
      <c r="E543" s="165" t="s">
        <v>21</v>
      </c>
      <c r="F543" s="166" t="s">
        <v>236</v>
      </c>
      <c r="H543" s="167">
        <v>2.5</v>
      </c>
      <c r="I543" s="168"/>
      <c r="L543" s="164"/>
      <c r="M543" s="169"/>
      <c r="T543" s="170"/>
      <c r="AT543" s="165" t="s">
        <v>219</v>
      </c>
      <c r="AU543" s="165" t="s">
        <v>80</v>
      </c>
      <c r="AV543" s="14" t="s">
        <v>213</v>
      </c>
      <c r="AW543" s="14" t="s">
        <v>34</v>
      </c>
      <c r="AX543" s="14" t="s">
        <v>80</v>
      </c>
      <c r="AY543" s="165" t="s">
        <v>206</v>
      </c>
    </row>
    <row r="544" spans="2:65" s="11" customFormat="1" ht="25.9" customHeight="1" x14ac:dyDescent="0.2">
      <c r="B544" s="120"/>
      <c r="D544" s="121" t="s">
        <v>72</v>
      </c>
      <c r="E544" s="122" t="s">
        <v>1495</v>
      </c>
      <c r="F544" s="122" t="s">
        <v>1496</v>
      </c>
      <c r="I544" s="123"/>
      <c r="J544" s="124">
        <f>BK544</f>
        <v>133899.94</v>
      </c>
      <c r="L544" s="120"/>
      <c r="M544" s="125"/>
      <c r="P544" s="126">
        <f>SUM(P545:P547)</f>
        <v>0</v>
      </c>
      <c r="R544" s="126">
        <f>SUM(R545:R547)</f>
        <v>0</v>
      </c>
      <c r="T544" s="127">
        <f>SUM(T545:T547)</f>
        <v>0</v>
      </c>
      <c r="AR544" s="121" t="s">
        <v>80</v>
      </c>
      <c r="AT544" s="128" t="s">
        <v>72</v>
      </c>
      <c r="AU544" s="128" t="s">
        <v>73</v>
      </c>
      <c r="AY544" s="121" t="s">
        <v>206</v>
      </c>
      <c r="BK544" s="129">
        <f>SUM(BK545:BK547)</f>
        <v>133899.94</v>
      </c>
    </row>
    <row r="545" spans="2:65" s="1" customFormat="1" ht="16.5" customHeight="1" x14ac:dyDescent="0.2">
      <c r="B545" s="33"/>
      <c r="C545" s="132" t="s">
        <v>1408</v>
      </c>
      <c r="D545" s="132" t="s">
        <v>208</v>
      </c>
      <c r="E545" s="133" t="s">
        <v>1497</v>
      </c>
      <c r="F545" s="134" t="s">
        <v>1498</v>
      </c>
      <c r="G545" s="135" t="s">
        <v>327</v>
      </c>
      <c r="H545" s="136">
        <v>2059.9989999999998</v>
      </c>
      <c r="I545" s="137">
        <v>65</v>
      </c>
      <c r="J545" s="138">
        <f>ROUND(I545*H545,2)</f>
        <v>133899.94</v>
      </c>
      <c r="K545" s="134" t="s">
        <v>1100</v>
      </c>
      <c r="L545" s="33"/>
      <c r="M545" s="139" t="s">
        <v>21</v>
      </c>
      <c r="N545" s="140" t="s">
        <v>44</v>
      </c>
      <c r="P545" s="141">
        <f>O545*H545</f>
        <v>0</v>
      </c>
      <c r="Q545" s="141">
        <v>0</v>
      </c>
      <c r="R545" s="141">
        <f>Q545*H545</f>
        <v>0</v>
      </c>
      <c r="S545" s="141">
        <v>0</v>
      </c>
      <c r="T545" s="142">
        <f>S545*H545</f>
        <v>0</v>
      </c>
      <c r="AR545" s="143" t="s">
        <v>213</v>
      </c>
      <c r="AT545" s="143" t="s">
        <v>208</v>
      </c>
      <c r="AU545" s="143" t="s">
        <v>80</v>
      </c>
      <c r="AY545" s="18" t="s">
        <v>206</v>
      </c>
      <c r="BE545" s="144">
        <f>IF(N545="základní",J545,0)</f>
        <v>133899.94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8" t="s">
        <v>80</v>
      </c>
      <c r="BK545" s="144">
        <f>ROUND(I545*H545,2)</f>
        <v>133899.94</v>
      </c>
      <c r="BL545" s="18" t="s">
        <v>213</v>
      </c>
      <c r="BM545" s="143" t="s">
        <v>1499</v>
      </c>
    </row>
    <row r="546" spans="2:65" s="13" customFormat="1" x14ac:dyDescent="0.2">
      <c r="B546" s="157"/>
      <c r="D546" s="149" t="s">
        <v>219</v>
      </c>
      <c r="E546" s="158" t="s">
        <v>21</v>
      </c>
      <c r="F546" s="159" t="s">
        <v>1500</v>
      </c>
      <c r="H546" s="160">
        <v>2059.9989999999998</v>
      </c>
      <c r="I546" s="161"/>
      <c r="L546" s="157"/>
      <c r="M546" s="162"/>
      <c r="T546" s="163"/>
      <c r="AT546" s="158" t="s">
        <v>219</v>
      </c>
      <c r="AU546" s="158" t="s">
        <v>80</v>
      </c>
      <c r="AV546" s="13" t="s">
        <v>82</v>
      </c>
      <c r="AW546" s="13" t="s">
        <v>34</v>
      </c>
      <c r="AX546" s="13" t="s">
        <v>73</v>
      </c>
      <c r="AY546" s="158" t="s">
        <v>206</v>
      </c>
    </row>
    <row r="547" spans="2:65" s="14" customFormat="1" x14ac:dyDescent="0.2">
      <c r="B547" s="164"/>
      <c r="D547" s="149" t="s">
        <v>219</v>
      </c>
      <c r="E547" s="165" t="s">
        <v>21</v>
      </c>
      <c r="F547" s="166" t="s">
        <v>236</v>
      </c>
      <c r="H547" s="167">
        <v>2059.9989999999998</v>
      </c>
      <c r="I547" s="168"/>
      <c r="L547" s="164"/>
      <c r="M547" s="169"/>
      <c r="T547" s="170"/>
      <c r="AT547" s="165" t="s">
        <v>219</v>
      </c>
      <c r="AU547" s="165" t="s">
        <v>80</v>
      </c>
      <c r="AV547" s="14" t="s">
        <v>213</v>
      </c>
      <c r="AW547" s="14" t="s">
        <v>34</v>
      </c>
      <c r="AX547" s="14" t="s">
        <v>80</v>
      </c>
      <c r="AY547" s="165" t="s">
        <v>206</v>
      </c>
    </row>
    <row r="548" spans="2:65" s="11" customFormat="1" ht="25.9" customHeight="1" x14ac:dyDescent="0.2">
      <c r="B548" s="120"/>
      <c r="D548" s="121" t="s">
        <v>72</v>
      </c>
      <c r="E548" s="122" t="s">
        <v>1501</v>
      </c>
      <c r="F548" s="122" t="s">
        <v>1502</v>
      </c>
      <c r="I548" s="123"/>
      <c r="J548" s="124">
        <f>BK548</f>
        <v>31760</v>
      </c>
      <c r="L548" s="120"/>
      <c r="M548" s="125"/>
      <c r="P548" s="126">
        <f>SUM(P549:P554)</f>
        <v>0</v>
      </c>
      <c r="R548" s="126">
        <f>SUM(R549:R554)</f>
        <v>0</v>
      </c>
      <c r="T548" s="127">
        <f>SUM(T549:T554)</f>
        <v>0</v>
      </c>
      <c r="AR548" s="121" t="s">
        <v>80</v>
      </c>
      <c r="AT548" s="128" t="s">
        <v>72</v>
      </c>
      <c r="AU548" s="128" t="s">
        <v>73</v>
      </c>
      <c r="AY548" s="121" t="s">
        <v>206</v>
      </c>
      <c r="BK548" s="129">
        <f>SUM(BK549:BK554)</f>
        <v>31760</v>
      </c>
    </row>
    <row r="549" spans="2:65" s="1" customFormat="1" ht="16.5" customHeight="1" x14ac:dyDescent="0.2">
      <c r="B549" s="33"/>
      <c r="C549" s="132" t="s">
        <v>1017</v>
      </c>
      <c r="D549" s="132" t="s">
        <v>208</v>
      </c>
      <c r="E549" s="133" t="s">
        <v>1503</v>
      </c>
      <c r="F549" s="134" t="s">
        <v>1504</v>
      </c>
      <c r="G549" s="135" t="s">
        <v>375</v>
      </c>
      <c r="H549" s="136">
        <v>635.20000000000005</v>
      </c>
      <c r="I549" s="137">
        <v>50</v>
      </c>
      <c r="J549" s="138">
        <f>ROUND(I549*H549,2)</f>
        <v>31760</v>
      </c>
      <c r="K549" s="134" t="s">
        <v>21</v>
      </c>
      <c r="L549" s="33"/>
      <c r="M549" s="139" t="s">
        <v>21</v>
      </c>
      <c r="N549" s="140" t="s">
        <v>44</v>
      </c>
      <c r="P549" s="141">
        <f>O549*H549</f>
        <v>0</v>
      </c>
      <c r="Q549" s="141">
        <v>0</v>
      </c>
      <c r="R549" s="141">
        <f>Q549*H549</f>
        <v>0</v>
      </c>
      <c r="S549" s="141">
        <v>0</v>
      </c>
      <c r="T549" s="142">
        <f>S549*H549</f>
        <v>0</v>
      </c>
      <c r="AR549" s="143" t="s">
        <v>213</v>
      </c>
      <c r="AT549" s="143" t="s">
        <v>208</v>
      </c>
      <c r="AU549" s="143" t="s">
        <v>80</v>
      </c>
      <c r="AY549" s="18" t="s">
        <v>206</v>
      </c>
      <c r="BE549" s="144">
        <f>IF(N549="základní",J549,0)</f>
        <v>31760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8" t="s">
        <v>80</v>
      </c>
      <c r="BK549" s="144">
        <f>ROUND(I549*H549,2)</f>
        <v>31760</v>
      </c>
      <c r="BL549" s="18" t="s">
        <v>213</v>
      </c>
      <c r="BM549" s="143" t="s">
        <v>1505</v>
      </c>
    </row>
    <row r="550" spans="2:65" s="12" customFormat="1" x14ac:dyDescent="0.2">
      <c r="B550" s="151"/>
      <c r="D550" s="149" t="s">
        <v>219</v>
      </c>
      <c r="E550" s="152" t="s">
        <v>21</v>
      </c>
      <c r="F550" s="153" t="s">
        <v>1506</v>
      </c>
      <c r="H550" s="152" t="s">
        <v>21</v>
      </c>
      <c r="I550" s="154"/>
      <c r="L550" s="151"/>
      <c r="M550" s="155"/>
      <c r="T550" s="156"/>
      <c r="AT550" s="152" t="s">
        <v>219</v>
      </c>
      <c r="AU550" s="152" t="s">
        <v>80</v>
      </c>
      <c r="AV550" s="12" t="s">
        <v>80</v>
      </c>
      <c r="AW550" s="12" t="s">
        <v>34</v>
      </c>
      <c r="AX550" s="12" t="s">
        <v>73</v>
      </c>
      <c r="AY550" s="152" t="s">
        <v>206</v>
      </c>
    </row>
    <row r="551" spans="2:65" s="13" customFormat="1" x14ac:dyDescent="0.2">
      <c r="B551" s="157"/>
      <c r="D551" s="149" t="s">
        <v>219</v>
      </c>
      <c r="E551" s="158" t="s">
        <v>21</v>
      </c>
      <c r="F551" s="159" t="s">
        <v>1507</v>
      </c>
      <c r="H551" s="160">
        <v>617.20000000000005</v>
      </c>
      <c r="I551" s="161"/>
      <c r="L551" s="157"/>
      <c r="M551" s="162"/>
      <c r="T551" s="163"/>
      <c r="AT551" s="158" t="s">
        <v>219</v>
      </c>
      <c r="AU551" s="158" t="s">
        <v>80</v>
      </c>
      <c r="AV551" s="13" t="s">
        <v>82</v>
      </c>
      <c r="AW551" s="13" t="s">
        <v>34</v>
      </c>
      <c r="AX551" s="13" t="s">
        <v>73</v>
      </c>
      <c r="AY551" s="158" t="s">
        <v>206</v>
      </c>
    </row>
    <row r="552" spans="2:65" s="12" customFormat="1" x14ac:dyDescent="0.2">
      <c r="B552" s="151"/>
      <c r="D552" s="149" t="s">
        <v>219</v>
      </c>
      <c r="E552" s="152" t="s">
        <v>21</v>
      </c>
      <c r="F552" s="153" t="s">
        <v>1176</v>
      </c>
      <c r="H552" s="152" t="s">
        <v>21</v>
      </c>
      <c r="I552" s="154"/>
      <c r="L552" s="151"/>
      <c r="M552" s="155"/>
      <c r="T552" s="156"/>
      <c r="AT552" s="152" t="s">
        <v>219</v>
      </c>
      <c r="AU552" s="152" t="s">
        <v>80</v>
      </c>
      <c r="AV552" s="12" t="s">
        <v>80</v>
      </c>
      <c r="AW552" s="12" t="s">
        <v>34</v>
      </c>
      <c r="AX552" s="12" t="s">
        <v>73</v>
      </c>
      <c r="AY552" s="152" t="s">
        <v>206</v>
      </c>
    </row>
    <row r="553" spans="2:65" s="13" customFormat="1" x14ac:dyDescent="0.2">
      <c r="B553" s="157"/>
      <c r="D553" s="149" t="s">
        <v>219</v>
      </c>
      <c r="E553" s="158" t="s">
        <v>21</v>
      </c>
      <c r="F553" s="159" t="s">
        <v>1508</v>
      </c>
      <c r="H553" s="160">
        <v>18</v>
      </c>
      <c r="I553" s="161"/>
      <c r="L553" s="157"/>
      <c r="M553" s="162"/>
      <c r="T553" s="163"/>
      <c r="AT553" s="158" t="s">
        <v>219</v>
      </c>
      <c r="AU553" s="158" t="s">
        <v>80</v>
      </c>
      <c r="AV553" s="13" t="s">
        <v>82</v>
      </c>
      <c r="AW553" s="13" t="s">
        <v>34</v>
      </c>
      <c r="AX553" s="13" t="s">
        <v>73</v>
      </c>
      <c r="AY553" s="158" t="s">
        <v>206</v>
      </c>
    </row>
    <row r="554" spans="2:65" s="14" customFormat="1" x14ac:dyDescent="0.2">
      <c r="B554" s="164"/>
      <c r="D554" s="149" t="s">
        <v>219</v>
      </c>
      <c r="E554" s="165" t="s">
        <v>21</v>
      </c>
      <c r="F554" s="166" t="s">
        <v>236</v>
      </c>
      <c r="H554" s="167">
        <v>635.20000000000005</v>
      </c>
      <c r="I554" s="168"/>
      <c r="L554" s="164"/>
      <c r="M554" s="169"/>
      <c r="T554" s="170"/>
      <c r="AT554" s="165" t="s">
        <v>219</v>
      </c>
      <c r="AU554" s="165" t="s">
        <v>80</v>
      </c>
      <c r="AV554" s="14" t="s">
        <v>213</v>
      </c>
      <c r="AW554" s="14" t="s">
        <v>34</v>
      </c>
      <c r="AX554" s="14" t="s">
        <v>80</v>
      </c>
      <c r="AY554" s="165" t="s">
        <v>206</v>
      </c>
    </row>
    <row r="555" spans="2:65" s="11" customFormat="1" ht="25.9" customHeight="1" x14ac:dyDescent="0.2">
      <c r="B555" s="120"/>
      <c r="D555" s="121" t="s">
        <v>72</v>
      </c>
      <c r="E555" s="122" t="s">
        <v>1509</v>
      </c>
      <c r="F555" s="122" t="s">
        <v>1510</v>
      </c>
      <c r="I555" s="123"/>
      <c r="J555" s="124">
        <f>BK555</f>
        <v>8297.42</v>
      </c>
      <c r="L555" s="120"/>
      <c r="M555" s="125"/>
      <c r="P555" s="126">
        <f>SUM(P556:P570)</f>
        <v>0</v>
      </c>
      <c r="R555" s="126">
        <f>SUM(R556:R570)</f>
        <v>0</v>
      </c>
      <c r="T555" s="127">
        <f>SUM(T556:T570)</f>
        <v>0</v>
      </c>
      <c r="AR555" s="121" t="s">
        <v>80</v>
      </c>
      <c r="AT555" s="128" t="s">
        <v>72</v>
      </c>
      <c r="AU555" s="128" t="s">
        <v>73</v>
      </c>
      <c r="AY555" s="121" t="s">
        <v>206</v>
      </c>
      <c r="BK555" s="129">
        <f>SUM(BK556:BK570)</f>
        <v>8297.42</v>
      </c>
    </row>
    <row r="556" spans="2:65" s="1" customFormat="1" ht="16.5" customHeight="1" x14ac:dyDescent="0.2">
      <c r="B556" s="33"/>
      <c r="C556" s="132" t="s">
        <v>972</v>
      </c>
      <c r="D556" s="132" t="s">
        <v>208</v>
      </c>
      <c r="E556" s="133" t="s">
        <v>1511</v>
      </c>
      <c r="F556" s="134" t="s">
        <v>1512</v>
      </c>
      <c r="G556" s="135" t="s">
        <v>327</v>
      </c>
      <c r="H556" s="136">
        <v>13.036</v>
      </c>
      <c r="I556" s="137">
        <v>338.5</v>
      </c>
      <c r="J556" s="138">
        <f>ROUND(I556*H556,2)</f>
        <v>4412.6899999999996</v>
      </c>
      <c r="K556" s="134" t="s">
        <v>1100</v>
      </c>
      <c r="L556" s="33"/>
      <c r="M556" s="139" t="s">
        <v>21</v>
      </c>
      <c r="N556" s="140" t="s">
        <v>44</v>
      </c>
      <c r="P556" s="141">
        <f>O556*H556</f>
        <v>0</v>
      </c>
      <c r="Q556" s="141">
        <v>0</v>
      </c>
      <c r="R556" s="141">
        <f>Q556*H556</f>
        <v>0</v>
      </c>
      <c r="S556" s="141">
        <v>0</v>
      </c>
      <c r="T556" s="142">
        <f>S556*H556</f>
        <v>0</v>
      </c>
      <c r="AR556" s="143" t="s">
        <v>213</v>
      </c>
      <c r="AT556" s="143" t="s">
        <v>208</v>
      </c>
      <c r="AU556" s="143" t="s">
        <v>80</v>
      </c>
      <c r="AY556" s="18" t="s">
        <v>206</v>
      </c>
      <c r="BE556" s="144">
        <f>IF(N556="základní",J556,0)</f>
        <v>4412.6899999999996</v>
      </c>
      <c r="BF556" s="144">
        <f>IF(N556="snížená",J556,0)</f>
        <v>0</v>
      </c>
      <c r="BG556" s="144">
        <f>IF(N556="zákl. přenesená",J556,0)</f>
        <v>0</v>
      </c>
      <c r="BH556" s="144">
        <f>IF(N556="sníž. přenesená",J556,0)</f>
        <v>0</v>
      </c>
      <c r="BI556" s="144">
        <f>IF(N556="nulová",J556,0)</f>
        <v>0</v>
      </c>
      <c r="BJ556" s="18" t="s">
        <v>80</v>
      </c>
      <c r="BK556" s="144">
        <f>ROUND(I556*H556,2)</f>
        <v>4412.6899999999996</v>
      </c>
      <c r="BL556" s="18" t="s">
        <v>213</v>
      </c>
      <c r="BM556" s="143" t="s">
        <v>1513</v>
      </c>
    </row>
    <row r="557" spans="2:65" s="12" customFormat="1" x14ac:dyDescent="0.2">
      <c r="B557" s="151"/>
      <c r="D557" s="149" t="s">
        <v>219</v>
      </c>
      <c r="E557" s="152" t="s">
        <v>21</v>
      </c>
      <c r="F557" s="153" t="s">
        <v>1514</v>
      </c>
      <c r="H557" s="152" t="s">
        <v>21</v>
      </c>
      <c r="I557" s="154"/>
      <c r="L557" s="151"/>
      <c r="M557" s="155"/>
      <c r="T557" s="156"/>
      <c r="AT557" s="152" t="s">
        <v>219</v>
      </c>
      <c r="AU557" s="152" t="s">
        <v>80</v>
      </c>
      <c r="AV557" s="12" t="s">
        <v>80</v>
      </c>
      <c r="AW557" s="12" t="s">
        <v>34</v>
      </c>
      <c r="AX557" s="12" t="s">
        <v>73</v>
      </c>
      <c r="AY557" s="152" t="s">
        <v>206</v>
      </c>
    </row>
    <row r="558" spans="2:65" s="13" customFormat="1" x14ac:dyDescent="0.2">
      <c r="B558" s="157"/>
      <c r="D558" s="149" t="s">
        <v>219</v>
      </c>
      <c r="E558" s="158" t="s">
        <v>21</v>
      </c>
      <c r="F558" s="159" t="s">
        <v>1515</v>
      </c>
      <c r="H558" s="160">
        <v>3.1</v>
      </c>
      <c r="I558" s="161"/>
      <c r="L558" s="157"/>
      <c r="M558" s="162"/>
      <c r="T558" s="163"/>
      <c r="AT558" s="158" t="s">
        <v>219</v>
      </c>
      <c r="AU558" s="158" t="s">
        <v>80</v>
      </c>
      <c r="AV558" s="13" t="s">
        <v>82</v>
      </c>
      <c r="AW558" s="13" t="s">
        <v>34</v>
      </c>
      <c r="AX558" s="13" t="s">
        <v>73</v>
      </c>
      <c r="AY558" s="158" t="s">
        <v>206</v>
      </c>
    </row>
    <row r="559" spans="2:65" s="12" customFormat="1" x14ac:dyDescent="0.2">
      <c r="B559" s="151"/>
      <c r="D559" s="149" t="s">
        <v>219</v>
      </c>
      <c r="E559" s="152" t="s">
        <v>21</v>
      </c>
      <c r="F559" s="153" t="s">
        <v>1514</v>
      </c>
      <c r="H559" s="152" t="s">
        <v>21</v>
      </c>
      <c r="I559" s="154"/>
      <c r="L559" s="151"/>
      <c r="M559" s="155"/>
      <c r="T559" s="156"/>
      <c r="AT559" s="152" t="s">
        <v>219</v>
      </c>
      <c r="AU559" s="152" t="s">
        <v>80</v>
      </c>
      <c r="AV559" s="12" t="s">
        <v>80</v>
      </c>
      <c r="AW559" s="12" t="s">
        <v>34</v>
      </c>
      <c r="AX559" s="12" t="s">
        <v>73</v>
      </c>
      <c r="AY559" s="152" t="s">
        <v>206</v>
      </c>
    </row>
    <row r="560" spans="2:65" s="13" customFormat="1" x14ac:dyDescent="0.2">
      <c r="B560" s="157"/>
      <c r="D560" s="149" t="s">
        <v>219</v>
      </c>
      <c r="E560" s="158" t="s">
        <v>21</v>
      </c>
      <c r="F560" s="159" t="s">
        <v>1516</v>
      </c>
      <c r="H560" s="160">
        <v>2.016</v>
      </c>
      <c r="I560" s="161"/>
      <c r="L560" s="157"/>
      <c r="M560" s="162"/>
      <c r="T560" s="163"/>
      <c r="AT560" s="158" t="s">
        <v>219</v>
      </c>
      <c r="AU560" s="158" t="s">
        <v>80</v>
      </c>
      <c r="AV560" s="13" t="s">
        <v>82</v>
      </c>
      <c r="AW560" s="13" t="s">
        <v>34</v>
      </c>
      <c r="AX560" s="13" t="s">
        <v>73</v>
      </c>
      <c r="AY560" s="158" t="s">
        <v>206</v>
      </c>
    </row>
    <row r="561" spans="2:65" s="12" customFormat="1" x14ac:dyDescent="0.2">
      <c r="B561" s="151"/>
      <c r="D561" s="149" t="s">
        <v>219</v>
      </c>
      <c r="E561" s="152" t="s">
        <v>21</v>
      </c>
      <c r="F561" s="153" t="s">
        <v>1514</v>
      </c>
      <c r="H561" s="152" t="s">
        <v>21</v>
      </c>
      <c r="I561" s="154"/>
      <c r="L561" s="151"/>
      <c r="M561" s="155"/>
      <c r="T561" s="156"/>
      <c r="AT561" s="152" t="s">
        <v>219</v>
      </c>
      <c r="AU561" s="152" t="s">
        <v>80</v>
      </c>
      <c r="AV561" s="12" t="s">
        <v>80</v>
      </c>
      <c r="AW561" s="12" t="s">
        <v>34</v>
      </c>
      <c r="AX561" s="12" t="s">
        <v>73</v>
      </c>
      <c r="AY561" s="152" t="s">
        <v>206</v>
      </c>
    </row>
    <row r="562" spans="2:65" s="13" customFormat="1" x14ac:dyDescent="0.2">
      <c r="B562" s="157"/>
      <c r="D562" s="149" t="s">
        <v>219</v>
      </c>
      <c r="E562" s="158" t="s">
        <v>21</v>
      </c>
      <c r="F562" s="159" t="s">
        <v>1517</v>
      </c>
      <c r="H562" s="160">
        <v>7.92</v>
      </c>
      <c r="I562" s="161"/>
      <c r="L562" s="157"/>
      <c r="M562" s="162"/>
      <c r="T562" s="163"/>
      <c r="AT562" s="158" t="s">
        <v>219</v>
      </c>
      <c r="AU562" s="158" t="s">
        <v>80</v>
      </c>
      <c r="AV562" s="13" t="s">
        <v>82</v>
      </c>
      <c r="AW562" s="13" t="s">
        <v>34</v>
      </c>
      <c r="AX562" s="13" t="s">
        <v>73</v>
      </c>
      <c r="AY562" s="158" t="s">
        <v>206</v>
      </c>
    </row>
    <row r="563" spans="2:65" s="14" customFormat="1" x14ac:dyDescent="0.2">
      <c r="B563" s="164"/>
      <c r="D563" s="149" t="s">
        <v>219</v>
      </c>
      <c r="E563" s="165" t="s">
        <v>21</v>
      </c>
      <c r="F563" s="166" t="s">
        <v>236</v>
      </c>
      <c r="H563" s="167">
        <v>13.036</v>
      </c>
      <c r="I563" s="168"/>
      <c r="L563" s="164"/>
      <c r="M563" s="169"/>
      <c r="T563" s="170"/>
      <c r="AT563" s="165" t="s">
        <v>219</v>
      </c>
      <c r="AU563" s="165" t="s">
        <v>80</v>
      </c>
      <c r="AV563" s="14" t="s">
        <v>213</v>
      </c>
      <c r="AW563" s="14" t="s">
        <v>34</v>
      </c>
      <c r="AX563" s="14" t="s">
        <v>80</v>
      </c>
      <c r="AY563" s="165" t="s">
        <v>206</v>
      </c>
    </row>
    <row r="564" spans="2:65" s="1" customFormat="1" ht="16.5" customHeight="1" x14ac:dyDescent="0.2">
      <c r="B564" s="33"/>
      <c r="C564" s="132" t="s">
        <v>1020</v>
      </c>
      <c r="D564" s="132" t="s">
        <v>208</v>
      </c>
      <c r="E564" s="133" t="s">
        <v>1518</v>
      </c>
      <c r="F564" s="134" t="s">
        <v>1519</v>
      </c>
      <c r="G564" s="135" t="s">
        <v>327</v>
      </c>
      <c r="H564" s="136">
        <v>13.036</v>
      </c>
      <c r="I564" s="137">
        <v>148</v>
      </c>
      <c r="J564" s="138">
        <f>ROUND(I564*H564,2)</f>
        <v>1929.33</v>
      </c>
      <c r="K564" s="134" t="s">
        <v>1100</v>
      </c>
      <c r="L564" s="33"/>
      <c r="M564" s="139" t="s">
        <v>21</v>
      </c>
      <c r="N564" s="140" t="s">
        <v>44</v>
      </c>
      <c r="P564" s="141">
        <f>O564*H564</f>
        <v>0</v>
      </c>
      <c r="Q564" s="141">
        <v>0</v>
      </c>
      <c r="R564" s="141">
        <f>Q564*H564</f>
        <v>0</v>
      </c>
      <c r="S564" s="141">
        <v>0</v>
      </c>
      <c r="T564" s="142">
        <f>S564*H564</f>
        <v>0</v>
      </c>
      <c r="AR564" s="143" t="s">
        <v>213</v>
      </c>
      <c r="AT564" s="143" t="s">
        <v>208</v>
      </c>
      <c r="AU564" s="143" t="s">
        <v>80</v>
      </c>
      <c r="AY564" s="18" t="s">
        <v>206</v>
      </c>
      <c r="BE564" s="144">
        <f>IF(N564="základní",J564,0)</f>
        <v>1929.33</v>
      </c>
      <c r="BF564" s="144">
        <f>IF(N564="snížená",J564,0)</f>
        <v>0</v>
      </c>
      <c r="BG564" s="144">
        <f>IF(N564="zákl. přenesená",J564,0)</f>
        <v>0</v>
      </c>
      <c r="BH564" s="144">
        <f>IF(N564="sníž. přenesená",J564,0)</f>
        <v>0</v>
      </c>
      <c r="BI564" s="144">
        <f>IF(N564="nulová",J564,0)</f>
        <v>0</v>
      </c>
      <c r="BJ564" s="18" t="s">
        <v>80</v>
      </c>
      <c r="BK564" s="144">
        <f>ROUND(I564*H564,2)</f>
        <v>1929.33</v>
      </c>
      <c r="BL564" s="18" t="s">
        <v>213</v>
      </c>
      <c r="BM564" s="143" t="s">
        <v>1520</v>
      </c>
    </row>
    <row r="565" spans="2:65" s="12" customFormat="1" x14ac:dyDescent="0.2">
      <c r="B565" s="151"/>
      <c r="D565" s="149" t="s">
        <v>219</v>
      </c>
      <c r="E565" s="152" t="s">
        <v>21</v>
      </c>
      <c r="F565" s="153" t="s">
        <v>1521</v>
      </c>
      <c r="H565" s="152" t="s">
        <v>21</v>
      </c>
      <c r="I565" s="154"/>
      <c r="L565" s="151"/>
      <c r="M565" s="155"/>
      <c r="T565" s="156"/>
      <c r="AT565" s="152" t="s">
        <v>219</v>
      </c>
      <c r="AU565" s="152" t="s">
        <v>80</v>
      </c>
      <c r="AV565" s="12" t="s">
        <v>80</v>
      </c>
      <c r="AW565" s="12" t="s">
        <v>34</v>
      </c>
      <c r="AX565" s="12" t="s">
        <v>73</v>
      </c>
      <c r="AY565" s="152" t="s">
        <v>206</v>
      </c>
    </row>
    <row r="566" spans="2:65" s="13" customFormat="1" x14ac:dyDescent="0.2">
      <c r="B566" s="157"/>
      <c r="D566" s="149" t="s">
        <v>219</v>
      </c>
      <c r="E566" s="158" t="s">
        <v>21</v>
      </c>
      <c r="F566" s="159" t="s">
        <v>1522</v>
      </c>
      <c r="H566" s="160">
        <v>13.036</v>
      </c>
      <c r="I566" s="161"/>
      <c r="L566" s="157"/>
      <c r="M566" s="162"/>
      <c r="T566" s="163"/>
      <c r="AT566" s="158" t="s">
        <v>219</v>
      </c>
      <c r="AU566" s="158" t="s">
        <v>80</v>
      </c>
      <c r="AV566" s="13" t="s">
        <v>82</v>
      </c>
      <c r="AW566" s="13" t="s">
        <v>34</v>
      </c>
      <c r="AX566" s="13" t="s">
        <v>73</v>
      </c>
      <c r="AY566" s="158" t="s">
        <v>206</v>
      </c>
    </row>
    <row r="567" spans="2:65" s="14" customFormat="1" x14ac:dyDescent="0.2">
      <c r="B567" s="164"/>
      <c r="D567" s="149" t="s">
        <v>219</v>
      </c>
      <c r="E567" s="165" t="s">
        <v>21</v>
      </c>
      <c r="F567" s="166" t="s">
        <v>236</v>
      </c>
      <c r="H567" s="167">
        <v>13.036</v>
      </c>
      <c r="I567" s="168"/>
      <c r="L567" s="164"/>
      <c r="M567" s="169"/>
      <c r="T567" s="170"/>
      <c r="AT567" s="165" t="s">
        <v>219</v>
      </c>
      <c r="AU567" s="165" t="s">
        <v>80</v>
      </c>
      <c r="AV567" s="14" t="s">
        <v>213</v>
      </c>
      <c r="AW567" s="14" t="s">
        <v>34</v>
      </c>
      <c r="AX567" s="14" t="s">
        <v>80</v>
      </c>
      <c r="AY567" s="165" t="s">
        <v>206</v>
      </c>
    </row>
    <row r="568" spans="2:65" s="1" customFormat="1" ht="16.5" customHeight="1" x14ac:dyDescent="0.2">
      <c r="B568" s="33"/>
      <c r="C568" s="132" t="s">
        <v>1482</v>
      </c>
      <c r="D568" s="132" t="s">
        <v>208</v>
      </c>
      <c r="E568" s="133" t="s">
        <v>1523</v>
      </c>
      <c r="F568" s="134" t="s">
        <v>1524</v>
      </c>
      <c r="G568" s="135" t="s">
        <v>327</v>
      </c>
      <c r="H568" s="136">
        <v>13.036</v>
      </c>
      <c r="I568" s="137">
        <v>150</v>
      </c>
      <c r="J568" s="138">
        <f>ROUND(I568*H568,2)</f>
        <v>1955.4</v>
      </c>
      <c r="K568" s="134" t="s">
        <v>21</v>
      </c>
      <c r="L568" s="33"/>
      <c r="M568" s="139" t="s">
        <v>21</v>
      </c>
      <c r="N568" s="140" t="s">
        <v>44</v>
      </c>
      <c r="P568" s="141">
        <f>O568*H568</f>
        <v>0</v>
      </c>
      <c r="Q568" s="141">
        <v>0</v>
      </c>
      <c r="R568" s="141">
        <f>Q568*H568</f>
        <v>0</v>
      </c>
      <c r="S568" s="141">
        <v>0</v>
      </c>
      <c r="T568" s="142">
        <f>S568*H568</f>
        <v>0</v>
      </c>
      <c r="AR568" s="143" t="s">
        <v>213</v>
      </c>
      <c r="AT568" s="143" t="s">
        <v>208</v>
      </c>
      <c r="AU568" s="143" t="s">
        <v>80</v>
      </c>
      <c r="AY568" s="18" t="s">
        <v>206</v>
      </c>
      <c r="BE568" s="144">
        <f>IF(N568="základní",J568,0)</f>
        <v>1955.4</v>
      </c>
      <c r="BF568" s="144">
        <f>IF(N568="snížená",J568,0)</f>
        <v>0</v>
      </c>
      <c r="BG568" s="144">
        <f>IF(N568="zákl. přenesená",J568,0)</f>
        <v>0</v>
      </c>
      <c r="BH568" s="144">
        <f>IF(N568="sníž. přenesená",J568,0)</f>
        <v>0</v>
      </c>
      <c r="BI568" s="144">
        <f>IF(N568="nulová",J568,0)</f>
        <v>0</v>
      </c>
      <c r="BJ568" s="18" t="s">
        <v>80</v>
      </c>
      <c r="BK568" s="144">
        <f>ROUND(I568*H568,2)</f>
        <v>1955.4</v>
      </c>
      <c r="BL568" s="18" t="s">
        <v>213</v>
      </c>
      <c r="BM568" s="143" t="s">
        <v>1525</v>
      </c>
    </row>
    <row r="569" spans="2:65" s="13" customFormat="1" x14ac:dyDescent="0.2">
      <c r="B569" s="157"/>
      <c r="D569" s="149" t="s">
        <v>219</v>
      </c>
      <c r="E569" s="158" t="s">
        <v>21</v>
      </c>
      <c r="F569" s="159" t="s">
        <v>1522</v>
      </c>
      <c r="H569" s="160">
        <v>13.036</v>
      </c>
      <c r="I569" s="161"/>
      <c r="L569" s="157"/>
      <c r="M569" s="162"/>
      <c r="T569" s="163"/>
      <c r="AT569" s="158" t="s">
        <v>219</v>
      </c>
      <c r="AU569" s="158" t="s">
        <v>80</v>
      </c>
      <c r="AV569" s="13" t="s">
        <v>82</v>
      </c>
      <c r="AW569" s="13" t="s">
        <v>34</v>
      </c>
      <c r="AX569" s="13" t="s">
        <v>73</v>
      </c>
      <c r="AY569" s="158" t="s">
        <v>206</v>
      </c>
    </row>
    <row r="570" spans="2:65" s="14" customFormat="1" x14ac:dyDescent="0.2">
      <c r="B570" s="164"/>
      <c r="D570" s="149" t="s">
        <v>219</v>
      </c>
      <c r="E570" s="165" t="s">
        <v>21</v>
      </c>
      <c r="F570" s="166" t="s">
        <v>236</v>
      </c>
      <c r="H570" s="167">
        <v>13.036</v>
      </c>
      <c r="I570" s="168"/>
      <c r="L570" s="164"/>
      <c r="M570" s="169"/>
      <c r="T570" s="170"/>
      <c r="AT570" s="165" t="s">
        <v>219</v>
      </c>
      <c r="AU570" s="165" t="s">
        <v>80</v>
      </c>
      <c r="AV570" s="14" t="s">
        <v>213</v>
      </c>
      <c r="AW570" s="14" t="s">
        <v>34</v>
      </c>
      <c r="AX570" s="14" t="s">
        <v>80</v>
      </c>
      <c r="AY570" s="165" t="s">
        <v>206</v>
      </c>
    </row>
    <row r="571" spans="2:65" s="11" customFormat="1" ht="25.9" customHeight="1" x14ac:dyDescent="0.2">
      <c r="B571" s="120"/>
      <c r="D571" s="121" t="s">
        <v>72</v>
      </c>
      <c r="E571" s="122" t="s">
        <v>1526</v>
      </c>
      <c r="F571" s="122" t="s">
        <v>1527</v>
      </c>
      <c r="I571" s="123"/>
      <c r="J571" s="124">
        <f>BK571</f>
        <v>2416588.5100000002</v>
      </c>
      <c r="L571" s="120"/>
      <c r="M571" s="125"/>
      <c r="P571" s="126">
        <f>SUM(P572:P798)</f>
        <v>0</v>
      </c>
      <c r="R571" s="126">
        <f>SUM(R572:R798)</f>
        <v>2006.6187679999998</v>
      </c>
      <c r="T571" s="127">
        <f>SUM(T572:T798)</f>
        <v>0</v>
      </c>
      <c r="AR571" s="121" t="s">
        <v>80</v>
      </c>
      <c r="AT571" s="128" t="s">
        <v>72</v>
      </c>
      <c r="AU571" s="128" t="s">
        <v>73</v>
      </c>
      <c r="AY571" s="121" t="s">
        <v>206</v>
      </c>
      <c r="BK571" s="129">
        <f>SUM(BK572:BK798)</f>
        <v>2416588.5100000002</v>
      </c>
    </row>
    <row r="572" spans="2:65" s="1" customFormat="1" ht="16.5" customHeight="1" x14ac:dyDescent="0.2">
      <c r="B572" s="33"/>
      <c r="C572" s="132" t="s">
        <v>611</v>
      </c>
      <c r="D572" s="132" t="s">
        <v>208</v>
      </c>
      <c r="E572" s="133" t="s">
        <v>1528</v>
      </c>
      <c r="F572" s="134" t="s">
        <v>1529</v>
      </c>
      <c r="G572" s="135" t="s">
        <v>723</v>
      </c>
      <c r="H572" s="136">
        <v>24</v>
      </c>
      <c r="I572" s="137">
        <v>2450</v>
      </c>
      <c r="J572" s="138">
        <f>ROUND(I572*H572,2)</f>
        <v>58800</v>
      </c>
      <c r="K572" s="134" t="s">
        <v>21</v>
      </c>
      <c r="L572" s="33"/>
      <c r="M572" s="139" t="s">
        <v>21</v>
      </c>
      <c r="N572" s="140" t="s">
        <v>44</v>
      </c>
      <c r="P572" s="141">
        <f>O572*H572</f>
        <v>0</v>
      </c>
      <c r="Q572" s="141">
        <v>3.5000000000000001E-3</v>
      </c>
      <c r="R572" s="141">
        <f>Q572*H572</f>
        <v>8.4000000000000005E-2</v>
      </c>
      <c r="S572" s="141">
        <v>0</v>
      </c>
      <c r="T572" s="142">
        <f>S572*H572</f>
        <v>0</v>
      </c>
      <c r="AR572" s="143" t="s">
        <v>213</v>
      </c>
      <c r="AT572" s="143" t="s">
        <v>208</v>
      </c>
      <c r="AU572" s="143" t="s">
        <v>80</v>
      </c>
      <c r="AY572" s="18" t="s">
        <v>206</v>
      </c>
      <c r="BE572" s="144">
        <f>IF(N572="základní",J572,0)</f>
        <v>58800</v>
      </c>
      <c r="BF572" s="144">
        <f>IF(N572="snížená",J572,0)</f>
        <v>0</v>
      </c>
      <c r="BG572" s="144">
        <f>IF(N572="zákl. přenesená",J572,0)</f>
        <v>0</v>
      </c>
      <c r="BH572" s="144">
        <f>IF(N572="sníž. přenesená",J572,0)</f>
        <v>0</v>
      </c>
      <c r="BI572" s="144">
        <f>IF(N572="nulová",J572,0)</f>
        <v>0</v>
      </c>
      <c r="BJ572" s="18" t="s">
        <v>80</v>
      </c>
      <c r="BK572" s="144">
        <f>ROUND(I572*H572,2)</f>
        <v>58800</v>
      </c>
      <c r="BL572" s="18" t="s">
        <v>213</v>
      </c>
      <c r="BM572" s="143" t="s">
        <v>1530</v>
      </c>
    </row>
    <row r="573" spans="2:65" s="12" customFormat="1" x14ac:dyDescent="0.2">
      <c r="B573" s="151"/>
      <c r="D573" s="149" t="s">
        <v>219</v>
      </c>
      <c r="E573" s="152" t="s">
        <v>21</v>
      </c>
      <c r="F573" s="153" t="s">
        <v>1531</v>
      </c>
      <c r="H573" s="152" t="s">
        <v>21</v>
      </c>
      <c r="I573" s="154"/>
      <c r="L573" s="151"/>
      <c r="M573" s="155"/>
      <c r="T573" s="156"/>
      <c r="AT573" s="152" t="s">
        <v>219</v>
      </c>
      <c r="AU573" s="152" t="s">
        <v>80</v>
      </c>
      <c r="AV573" s="12" t="s">
        <v>80</v>
      </c>
      <c r="AW573" s="12" t="s">
        <v>34</v>
      </c>
      <c r="AX573" s="12" t="s">
        <v>73</v>
      </c>
      <c r="AY573" s="152" t="s">
        <v>206</v>
      </c>
    </row>
    <row r="574" spans="2:65" s="13" customFormat="1" x14ac:dyDescent="0.2">
      <c r="B574" s="157"/>
      <c r="D574" s="149" t="s">
        <v>219</v>
      </c>
      <c r="E574" s="158" t="s">
        <v>21</v>
      </c>
      <c r="F574" s="159" t="s">
        <v>350</v>
      </c>
      <c r="H574" s="160">
        <v>16</v>
      </c>
      <c r="I574" s="161"/>
      <c r="L574" s="157"/>
      <c r="M574" s="162"/>
      <c r="T574" s="163"/>
      <c r="AT574" s="158" t="s">
        <v>219</v>
      </c>
      <c r="AU574" s="158" t="s">
        <v>80</v>
      </c>
      <c r="AV574" s="13" t="s">
        <v>82</v>
      </c>
      <c r="AW574" s="13" t="s">
        <v>34</v>
      </c>
      <c r="AX574" s="13" t="s">
        <v>73</v>
      </c>
      <c r="AY574" s="158" t="s">
        <v>206</v>
      </c>
    </row>
    <row r="575" spans="2:65" s="12" customFormat="1" x14ac:dyDescent="0.2">
      <c r="B575" s="151"/>
      <c r="D575" s="149" t="s">
        <v>219</v>
      </c>
      <c r="E575" s="152" t="s">
        <v>21</v>
      </c>
      <c r="F575" s="153" t="s">
        <v>1532</v>
      </c>
      <c r="H575" s="152" t="s">
        <v>21</v>
      </c>
      <c r="I575" s="154"/>
      <c r="L575" s="151"/>
      <c r="M575" s="155"/>
      <c r="T575" s="156"/>
      <c r="AT575" s="152" t="s">
        <v>219</v>
      </c>
      <c r="AU575" s="152" t="s">
        <v>80</v>
      </c>
      <c r="AV575" s="12" t="s">
        <v>80</v>
      </c>
      <c r="AW575" s="12" t="s">
        <v>34</v>
      </c>
      <c r="AX575" s="12" t="s">
        <v>73</v>
      </c>
      <c r="AY575" s="152" t="s">
        <v>206</v>
      </c>
    </row>
    <row r="576" spans="2:65" s="13" customFormat="1" x14ac:dyDescent="0.2">
      <c r="B576" s="157"/>
      <c r="D576" s="149" t="s">
        <v>219</v>
      </c>
      <c r="E576" s="158" t="s">
        <v>21</v>
      </c>
      <c r="F576" s="159" t="s">
        <v>289</v>
      </c>
      <c r="H576" s="160">
        <v>8</v>
      </c>
      <c r="I576" s="161"/>
      <c r="L576" s="157"/>
      <c r="M576" s="162"/>
      <c r="T576" s="163"/>
      <c r="AT576" s="158" t="s">
        <v>219</v>
      </c>
      <c r="AU576" s="158" t="s">
        <v>80</v>
      </c>
      <c r="AV576" s="13" t="s">
        <v>82</v>
      </c>
      <c r="AW576" s="13" t="s">
        <v>34</v>
      </c>
      <c r="AX576" s="13" t="s">
        <v>73</v>
      </c>
      <c r="AY576" s="158" t="s">
        <v>206</v>
      </c>
    </row>
    <row r="577" spans="2:65" s="14" customFormat="1" x14ac:dyDescent="0.2">
      <c r="B577" s="164"/>
      <c r="D577" s="149" t="s">
        <v>219</v>
      </c>
      <c r="E577" s="165" t="s">
        <v>21</v>
      </c>
      <c r="F577" s="166" t="s">
        <v>236</v>
      </c>
      <c r="H577" s="167">
        <v>24</v>
      </c>
      <c r="I577" s="168"/>
      <c r="L577" s="164"/>
      <c r="M577" s="169"/>
      <c r="T577" s="170"/>
      <c r="AT577" s="165" t="s">
        <v>219</v>
      </c>
      <c r="AU577" s="165" t="s">
        <v>80</v>
      </c>
      <c r="AV577" s="14" t="s">
        <v>213</v>
      </c>
      <c r="AW577" s="14" t="s">
        <v>34</v>
      </c>
      <c r="AX577" s="14" t="s">
        <v>80</v>
      </c>
      <c r="AY577" s="165" t="s">
        <v>206</v>
      </c>
    </row>
    <row r="578" spans="2:65" s="1" customFormat="1" ht="16.5" customHeight="1" x14ac:dyDescent="0.2">
      <c r="B578" s="33"/>
      <c r="C578" s="132" t="s">
        <v>1533</v>
      </c>
      <c r="D578" s="132" t="s">
        <v>208</v>
      </c>
      <c r="E578" s="133" t="s">
        <v>1534</v>
      </c>
      <c r="F578" s="134" t="s">
        <v>1535</v>
      </c>
      <c r="G578" s="135" t="s">
        <v>211</v>
      </c>
      <c r="H578" s="136">
        <v>4.5</v>
      </c>
      <c r="I578" s="137">
        <v>3145</v>
      </c>
      <c r="J578" s="138">
        <f>ROUND(I578*H578,2)</f>
        <v>14152.5</v>
      </c>
      <c r="K578" s="134" t="s">
        <v>1100</v>
      </c>
      <c r="L578" s="33"/>
      <c r="M578" s="139" t="s">
        <v>21</v>
      </c>
      <c r="N578" s="140" t="s">
        <v>44</v>
      </c>
      <c r="P578" s="141">
        <f>O578*H578</f>
        <v>0</v>
      </c>
      <c r="Q578" s="141">
        <v>2.5</v>
      </c>
      <c r="R578" s="141">
        <f>Q578*H578</f>
        <v>11.25</v>
      </c>
      <c r="S578" s="141">
        <v>0</v>
      </c>
      <c r="T578" s="142">
        <f>S578*H578</f>
        <v>0</v>
      </c>
      <c r="AR578" s="143" t="s">
        <v>213</v>
      </c>
      <c r="AT578" s="143" t="s">
        <v>208</v>
      </c>
      <c r="AU578" s="143" t="s">
        <v>80</v>
      </c>
      <c r="AY578" s="18" t="s">
        <v>206</v>
      </c>
      <c r="BE578" s="144">
        <f>IF(N578="základní",J578,0)</f>
        <v>14152.5</v>
      </c>
      <c r="BF578" s="144">
        <f>IF(N578="snížená",J578,0)</f>
        <v>0</v>
      </c>
      <c r="BG578" s="144">
        <f>IF(N578="zákl. přenesená",J578,0)</f>
        <v>0</v>
      </c>
      <c r="BH578" s="144">
        <f>IF(N578="sníž. přenesená",J578,0)</f>
        <v>0</v>
      </c>
      <c r="BI578" s="144">
        <f>IF(N578="nulová",J578,0)</f>
        <v>0</v>
      </c>
      <c r="BJ578" s="18" t="s">
        <v>80</v>
      </c>
      <c r="BK578" s="144">
        <f>ROUND(I578*H578,2)</f>
        <v>14152.5</v>
      </c>
      <c r="BL578" s="18" t="s">
        <v>213</v>
      </c>
      <c r="BM578" s="143" t="s">
        <v>1536</v>
      </c>
    </row>
    <row r="579" spans="2:65" s="12" customFormat="1" x14ac:dyDescent="0.2">
      <c r="B579" s="151"/>
      <c r="D579" s="149" t="s">
        <v>219</v>
      </c>
      <c r="E579" s="152" t="s">
        <v>21</v>
      </c>
      <c r="F579" s="153" t="s">
        <v>1537</v>
      </c>
      <c r="H579" s="152" t="s">
        <v>21</v>
      </c>
      <c r="I579" s="154"/>
      <c r="L579" s="151"/>
      <c r="M579" s="155"/>
      <c r="T579" s="156"/>
      <c r="AT579" s="152" t="s">
        <v>219</v>
      </c>
      <c r="AU579" s="152" t="s">
        <v>80</v>
      </c>
      <c r="AV579" s="12" t="s">
        <v>80</v>
      </c>
      <c r="AW579" s="12" t="s">
        <v>34</v>
      </c>
      <c r="AX579" s="12" t="s">
        <v>73</v>
      </c>
      <c r="AY579" s="152" t="s">
        <v>206</v>
      </c>
    </row>
    <row r="580" spans="2:65" s="13" customFormat="1" x14ac:dyDescent="0.2">
      <c r="B580" s="157"/>
      <c r="D580" s="149" t="s">
        <v>219</v>
      </c>
      <c r="E580" s="158" t="s">
        <v>21</v>
      </c>
      <c r="F580" s="159" t="s">
        <v>1538</v>
      </c>
      <c r="H580" s="160">
        <v>4.5</v>
      </c>
      <c r="I580" s="161"/>
      <c r="L580" s="157"/>
      <c r="M580" s="162"/>
      <c r="T580" s="163"/>
      <c r="AT580" s="158" t="s">
        <v>219</v>
      </c>
      <c r="AU580" s="158" t="s">
        <v>80</v>
      </c>
      <c r="AV580" s="13" t="s">
        <v>82</v>
      </c>
      <c r="AW580" s="13" t="s">
        <v>34</v>
      </c>
      <c r="AX580" s="13" t="s">
        <v>73</v>
      </c>
      <c r="AY580" s="158" t="s">
        <v>206</v>
      </c>
    </row>
    <row r="581" spans="2:65" s="14" customFormat="1" x14ac:dyDescent="0.2">
      <c r="B581" s="164"/>
      <c r="D581" s="149" t="s">
        <v>219</v>
      </c>
      <c r="E581" s="165" t="s">
        <v>21</v>
      </c>
      <c r="F581" s="166" t="s">
        <v>236</v>
      </c>
      <c r="H581" s="167">
        <v>4.5</v>
      </c>
      <c r="I581" s="168"/>
      <c r="L581" s="164"/>
      <c r="M581" s="169"/>
      <c r="T581" s="170"/>
      <c r="AT581" s="165" t="s">
        <v>219</v>
      </c>
      <c r="AU581" s="165" t="s">
        <v>80</v>
      </c>
      <c r="AV581" s="14" t="s">
        <v>213</v>
      </c>
      <c r="AW581" s="14" t="s">
        <v>34</v>
      </c>
      <c r="AX581" s="14" t="s">
        <v>80</v>
      </c>
      <c r="AY581" s="165" t="s">
        <v>206</v>
      </c>
    </row>
    <row r="582" spans="2:65" s="1" customFormat="1" ht="16.5" customHeight="1" x14ac:dyDescent="0.2">
      <c r="B582" s="33"/>
      <c r="C582" s="132" t="s">
        <v>1025</v>
      </c>
      <c r="D582" s="132" t="s">
        <v>208</v>
      </c>
      <c r="E582" s="133" t="s">
        <v>1539</v>
      </c>
      <c r="F582" s="134" t="s">
        <v>1540</v>
      </c>
      <c r="G582" s="135" t="s">
        <v>327</v>
      </c>
      <c r="H582" s="136">
        <v>1.2849999999999999</v>
      </c>
      <c r="I582" s="137">
        <v>2850</v>
      </c>
      <c r="J582" s="138">
        <f>ROUND(I582*H582,2)</f>
        <v>3662.25</v>
      </c>
      <c r="K582" s="134" t="s">
        <v>1100</v>
      </c>
      <c r="L582" s="33"/>
      <c r="M582" s="139" t="s">
        <v>21</v>
      </c>
      <c r="N582" s="140" t="s">
        <v>44</v>
      </c>
      <c r="P582" s="141">
        <f>O582*H582</f>
        <v>0</v>
      </c>
      <c r="Q582" s="141">
        <v>1</v>
      </c>
      <c r="R582" s="141">
        <f>Q582*H582</f>
        <v>1.2849999999999999</v>
      </c>
      <c r="S582" s="141">
        <v>0</v>
      </c>
      <c r="T582" s="142">
        <f>S582*H582</f>
        <v>0</v>
      </c>
      <c r="AR582" s="143" t="s">
        <v>213</v>
      </c>
      <c r="AT582" s="143" t="s">
        <v>208</v>
      </c>
      <c r="AU582" s="143" t="s">
        <v>80</v>
      </c>
      <c r="AY582" s="18" t="s">
        <v>206</v>
      </c>
      <c r="BE582" s="144">
        <f>IF(N582="základní",J582,0)</f>
        <v>3662.25</v>
      </c>
      <c r="BF582" s="144">
        <f>IF(N582="snížená",J582,0)</f>
        <v>0</v>
      </c>
      <c r="BG582" s="144">
        <f>IF(N582="zákl. přenesená",J582,0)</f>
        <v>0</v>
      </c>
      <c r="BH582" s="144">
        <f>IF(N582="sníž. přenesená",J582,0)</f>
        <v>0</v>
      </c>
      <c r="BI582" s="144">
        <f>IF(N582="nulová",J582,0)</f>
        <v>0</v>
      </c>
      <c r="BJ582" s="18" t="s">
        <v>80</v>
      </c>
      <c r="BK582" s="144">
        <f>ROUND(I582*H582,2)</f>
        <v>3662.25</v>
      </c>
      <c r="BL582" s="18" t="s">
        <v>213</v>
      </c>
      <c r="BM582" s="143" t="s">
        <v>1541</v>
      </c>
    </row>
    <row r="583" spans="2:65" s="12" customFormat="1" x14ac:dyDescent="0.2">
      <c r="B583" s="151"/>
      <c r="D583" s="149" t="s">
        <v>219</v>
      </c>
      <c r="E583" s="152" t="s">
        <v>21</v>
      </c>
      <c r="F583" s="153" t="s">
        <v>1537</v>
      </c>
      <c r="H583" s="152" t="s">
        <v>21</v>
      </c>
      <c r="I583" s="154"/>
      <c r="L583" s="151"/>
      <c r="M583" s="155"/>
      <c r="T583" s="156"/>
      <c r="AT583" s="152" t="s">
        <v>219</v>
      </c>
      <c r="AU583" s="152" t="s">
        <v>80</v>
      </c>
      <c r="AV583" s="12" t="s">
        <v>80</v>
      </c>
      <c r="AW583" s="12" t="s">
        <v>34</v>
      </c>
      <c r="AX583" s="12" t="s">
        <v>73</v>
      </c>
      <c r="AY583" s="152" t="s">
        <v>206</v>
      </c>
    </row>
    <row r="584" spans="2:65" s="13" customFormat="1" x14ac:dyDescent="0.2">
      <c r="B584" s="157"/>
      <c r="D584" s="149" t="s">
        <v>219</v>
      </c>
      <c r="E584" s="158" t="s">
        <v>21</v>
      </c>
      <c r="F584" s="159" t="s">
        <v>1542</v>
      </c>
      <c r="H584" s="160">
        <v>1.2849999999999999</v>
      </c>
      <c r="I584" s="161"/>
      <c r="L584" s="157"/>
      <c r="M584" s="162"/>
      <c r="T584" s="163"/>
      <c r="AT584" s="158" t="s">
        <v>219</v>
      </c>
      <c r="AU584" s="158" t="s">
        <v>80</v>
      </c>
      <c r="AV584" s="13" t="s">
        <v>82</v>
      </c>
      <c r="AW584" s="13" t="s">
        <v>34</v>
      </c>
      <c r="AX584" s="13" t="s">
        <v>73</v>
      </c>
      <c r="AY584" s="158" t="s">
        <v>206</v>
      </c>
    </row>
    <row r="585" spans="2:65" s="14" customFormat="1" x14ac:dyDescent="0.2">
      <c r="B585" s="164"/>
      <c r="D585" s="149" t="s">
        <v>219</v>
      </c>
      <c r="E585" s="165" t="s">
        <v>21</v>
      </c>
      <c r="F585" s="166" t="s">
        <v>236</v>
      </c>
      <c r="H585" s="167">
        <v>1.2849999999999999</v>
      </c>
      <c r="I585" s="168"/>
      <c r="L585" s="164"/>
      <c r="M585" s="169"/>
      <c r="T585" s="170"/>
      <c r="AT585" s="165" t="s">
        <v>219</v>
      </c>
      <c r="AU585" s="165" t="s">
        <v>80</v>
      </c>
      <c r="AV585" s="14" t="s">
        <v>213</v>
      </c>
      <c r="AW585" s="14" t="s">
        <v>34</v>
      </c>
      <c r="AX585" s="14" t="s">
        <v>80</v>
      </c>
      <c r="AY585" s="165" t="s">
        <v>206</v>
      </c>
    </row>
    <row r="586" spans="2:65" s="1" customFormat="1" ht="16.5" customHeight="1" x14ac:dyDescent="0.2">
      <c r="B586" s="33"/>
      <c r="C586" s="132" t="s">
        <v>1488</v>
      </c>
      <c r="D586" s="132" t="s">
        <v>208</v>
      </c>
      <c r="E586" s="133" t="s">
        <v>1543</v>
      </c>
      <c r="F586" s="134" t="s">
        <v>1544</v>
      </c>
      <c r="G586" s="135" t="s">
        <v>375</v>
      </c>
      <c r="H586" s="136">
        <v>54.3</v>
      </c>
      <c r="I586" s="137">
        <v>923</v>
      </c>
      <c r="J586" s="138">
        <f>ROUND(I586*H586,2)</f>
        <v>50118.9</v>
      </c>
      <c r="K586" s="134" t="s">
        <v>1453</v>
      </c>
      <c r="L586" s="33"/>
      <c r="M586" s="139" t="s">
        <v>21</v>
      </c>
      <c r="N586" s="140" t="s">
        <v>44</v>
      </c>
      <c r="P586" s="141">
        <f>O586*H586</f>
        <v>0</v>
      </c>
      <c r="Q586" s="141">
        <v>2.8999999999999998E-3</v>
      </c>
      <c r="R586" s="141">
        <f>Q586*H586</f>
        <v>0.15746999999999997</v>
      </c>
      <c r="S586" s="141">
        <v>0</v>
      </c>
      <c r="T586" s="142">
        <f>S586*H586</f>
        <v>0</v>
      </c>
      <c r="AR586" s="143" t="s">
        <v>213</v>
      </c>
      <c r="AT586" s="143" t="s">
        <v>208</v>
      </c>
      <c r="AU586" s="143" t="s">
        <v>80</v>
      </c>
      <c r="AY586" s="18" t="s">
        <v>206</v>
      </c>
      <c r="BE586" s="144">
        <f>IF(N586="základní",J586,0)</f>
        <v>50118.9</v>
      </c>
      <c r="BF586" s="144">
        <f>IF(N586="snížená",J586,0)</f>
        <v>0</v>
      </c>
      <c r="BG586" s="144">
        <f>IF(N586="zákl. přenesená",J586,0)</f>
        <v>0</v>
      </c>
      <c r="BH586" s="144">
        <f>IF(N586="sníž. přenesená",J586,0)</f>
        <v>0</v>
      </c>
      <c r="BI586" s="144">
        <f>IF(N586="nulová",J586,0)</f>
        <v>0</v>
      </c>
      <c r="BJ586" s="18" t="s">
        <v>80</v>
      </c>
      <c r="BK586" s="144">
        <f>ROUND(I586*H586,2)</f>
        <v>50118.9</v>
      </c>
      <c r="BL586" s="18" t="s">
        <v>213</v>
      </c>
      <c r="BM586" s="143" t="s">
        <v>1545</v>
      </c>
    </row>
    <row r="587" spans="2:65" s="12" customFormat="1" x14ac:dyDescent="0.2">
      <c r="B587" s="151"/>
      <c r="D587" s="149" t="s">
        <v>219</v>
      </c>
      <c r="E587" s="152" t="s">
        <v>21</v>
      </c>
      <c r="F587" s="153" t="s">
        <v>1546</v>
      </c>
      <c r="H587" s="152" t="s">
        <v>21</v>
      </c>
      <c r="I587" s="154"/>
      <c r="L587" s="151"/>
      <c r="M587" s="155"/>
      <c r="T587" s="156"/>
      <c r="AT587" s="152" t="s">
        <v>219</v>
      </c>
      <c r="AU587" s="152" t="s">
        <v>80</v>
      </c>
      <c r="AV587" s="12" t="s">
        <v>80</v>
      </c>
      <c r="AW587" s="12" t="s">
        <v>34</v>
      </c>
      <c r="AX587" s="12" t="s">
        <v>73</v>
      </c>
      <c r="AY587" s="152" t="s">
        <v>206</v>
      </c>
    </row>
    <row r="588" spans="2:65" s="13" customFormat="1" x14ac:dyDescent="0.2">
      <c r="B588" s="157"/>
      <c r="D588" s="149" t="s">
        <v>219</v>
      </c>
      <c r="E588" s="158" t="s">
        <v>21</v>
      </c>
      <c r="F588" s="159" t="s">
        <v>1356</v>
      </c>
      <c r="H588" s="160">
        <v>54.3</v>
      </c>
      <c r="I588" s="161"/>
      <c r="L588" s="157"/>
      <c r="M588" s="162"/>
      <c r="T588" s="163"/>
      <c r="AT588" s="158" t="s">
        <v>219</v>
      </c>
      <c r="AU588" s="158" t="s">
        <v>80</v>
      </c>
      <c r="AV588" s="13" t="s">
        <v>82</v>
      </c>
      <c r="AW588" s="13" t="s">
        <v>34</v>
      </c>
      <c r="AX588" s="13" t="s">
        <v>73</v>
      </c>
      <c r="AY588" s="158" t="s">
        <v>206</v>
      </c>
    </row>
    <row r="589" spans="2:65" s="14" customFormat="1" x14ac:dyDescent="0.2">
      <c r="B589" s="164"/>
      <c r="D589" s="149" t="s">
        <v>219</v>
      </c>
      <c r="E589" s="165" t="s">
        <v>21</v>
      </c>
      <c r="F589" s="166" t="s">
        <v>236</v>
      </c>
      <c r="H589" s="167">
        <v>54.3</v>
      </c>
      <c r="I589" s="168"/>
      <c r="L589" s="164"/>
      <c r="M589" s="169"/>
      <c r="T589" s="170"/>
      <c r="AT589" s="165" t="s">
        <v>219</v>
      </c>
      <c r="AU589" s="165" t="s">
        <v>80</v>
      </c>
      <c r="AV589" s="14" t="s">
        <v>213</v>
      </c>
      <c r="AW589" s="14" t="s">
        <v>34</v>
      </c>
      <c r="AX589" s="14" t="s">
        <v>80</v>
      </c>
      <c r="AY589" s="165" t="s">
        <v>206</v>
      </c>
    </row>
    <row r="590" spans="2:65" s="1" customFormat="1" ht="16.5" customHeight="1" x14ac:dyDescent="0.2">
      <c r="B590" s="33"/>
      <c r="C590" s="132" t="s">
        <v>1028</v>
      </c>
      <c r="D590" s="132" t="s">
        <v>208</v>
      </c>
      <c r="E590" s="133" t="s">
        <v>1547</v>
      </c>
      <c r="F590" s="134" t="s">
        <v>1548</v>
      </c>
      <c r="G590" s="135" t="s">
        <v>723</v>
      </c>
      <c r="H590" s="136">
        <v>22</v>
      </c>
      <c r="I590" s="137">
        <v>302</v>
      </c>
      <c r="J590" s="138">
        <f>ROUND(I590*H590,2)</f>
        <v>6644</v>
      </c>
      <c r="K590" s="134" t="s">
        <v>1453</v>
      </c>
      <c r="L590" s="33"/>
      <c r="M590" s="139" t="s">
        <v>21</v>
      </c>
      <c r="N590" s="140" t="s">
        <v>44</v>
      </c>
      <c r="P590" s="141">
        <f>O590*H590</f>
        <v>0</v>
      </c>
      <c r="Q590" s="141">
        <v>8.0000000000000004E-4</v>
      </c>
      <c r="R590" s="141">
        <f>Q590*H590</f>
        <v>1.7600000000000001E-2</v>
      </c>
      <c r="S590" s="141">
        <v>0</v>
      </c>
      <c r="T590" s="142">
        <f>S590*H590</f>
        <v>0</v>
      </c>
      <c r="AR590" s="143" t="s">
        <v>213</v>
      </c>
      <c r="AT590" s="143" t="s">
        <v>208</v>
      </c>
      <c r="AU590" s="143" t="s">
        <v>80</v>
      </c>
      <c r="AY590" s="18" t="s">
        <v>206</v>
      </c>
      <c r="BE590" s="144">
        <f>IF(N590="základní",J590,0)</f>
        <v>6644</v>
      </c>
      <c r="BF590" s="144">
        <f>IF(N590="snížená",J590,0)</f>
        <v>0</v>
      </c>
      <c r="BG590" s="144">
        <f>IF(N590="zákl. přenesená",J590,0)</f>
        <v>0</v>
      </c>
      <c r="BH590" s="144">
        <f>IF(N590="sníž. přenesená",J590,0)</f>
        <v>0</v>
      </c>
      <c r="BI590" s="144">
        <f>IF(N590="nulová",J590,0)</f>
        <v>0</v>
      </c>
      <c r="BJ590" s="18" t="s">
        <v>80</v>
      </c>
      <c r="BK590" s="144">
        <f>ROUND(I590*H590,2)</f>
        <v>6644</v>
      </c>
      <c r="BL590" s="18" t="s">
        <v>213</v>
      </c>
      <c r="BM590" s="143" t="s">
        <v>1549</v>
      </c>
    </row>
    <row r="591" spans="2:65" s="12" customFormat="1" x14ac:dyDescent="0.2">
      <c r="B591" s="151"/>
      <c r="D591" s="149" t="s">
        <v>219</v>
      </c>
      <c r="E591" s="152" t="s">
        <v>21</v>
      </c>
      <c r="F591" s="153" t="s">
        <v>1546</v>
      </c>
      <c r="H591" s="152" t="s">
        <v>21</v>
      </c>
      <c r="I591" s="154"/>
      <c r="L591" s="151"/>
      <c r="M591" s="155"/>
      <c r="T591" s="156"/>
      <c r="AT591" s="152" t="s">
        <v>219</v>
      </c>
      <c r="AU591" s="152" t="s">
        <v>80</v>
      </c>
      <c r="AV591" s="12" t="s">
        <v>80</v>
      </c>
      <c r="AW591" s="12" t="s">
        <v>34</v>
      </c>
      <c r="AX591" s="12" t="s">
        <v>73</v>
      </c>
      <c r="AY591" s="152" t="s">
        <v>206</v>
      </c>
    </row>
    <row r="592" spans="2:65" s="13" customFormat="1" x14ac:dyDescent="0.2">
      <c r="B592" s="157"/>
      <c r="D592" s="149" t="s">
        <v>219</v>
      </c>
      <c r="E592" s="158" t="s">
        <v>21</v>
      </c>
      <c r="F592" s="159" t="s">
        <v>400</v>
      </c>
      <c r="H592" s="160">
        <v>22</v>
      </c>
      <c r="I592" s="161"/>
      <c r="L592" s="157"/>
      <c r="M592" s="162"/>
      <c r="T592" s="163"/>
      <c r="AT592" s="158" t="s">
        <v>219</v>
      </c>
      <c r="AU592" s="158" t="s">
        <v>80</v>
      </c>
      <c r="AV592" s="13" t="s">
        <v>82</v>
      </c>
      <c r="AW592" s="13" t="s">
        <v>34</v>
      </c>
      <c r="AX592" s="13" t="s">
        <v>73</v>
      </c>
      <c r="AY592" s="158" t="s">
        <v>206</v>
      </c>
    </row>
    <row r="593" spans="2:65" s="14" customFormat="1" x14ac:dyDescent="0.2">
      <c r="B593" s="164"/>
      <c r="D593" s="149" t="s">
        <v>219</v>
      </c>
      <c r="E593" s="165" t="s">
        <v>21</v>
      </c>
      <c r="F593" s="166" t="s">
        <v>236</v>
      </c>
      <c r="H593" s="167">
        <v>22</v>
      </c>
      <c r="I593" s="168"/>
      <c r="L593" s="164"/>
      <c r="M593" s="169"/>
      <c r="T593" s="170"/>
      <c r="AT593" s="165" t="s">
        <v>219</v>
      </c>
      <c r="AU593" s="165" t="s">
        <v>80</v>
      </c>
      <c r="AV593" s="14" t="s">
        <v>213</v>
      </c>
      <c r="AW593" s="14" t="s">
        <v>34</v>
      </c>
      <c r="AX593" s="14" t="s">
        <v>80</v>
      </c>
      <c r="AY593" s="165" t="s">
        <v>206</v>
      </c>
    </row>
    <row r="594" spans="2:65" s="1" customFormat="1" ht="16.5" customHeight="1" x14ac:dyDescent="0.2">
      <c r="B594" s="33"/>
      <c r="C594" s="132" t="s">
        <v>1044</v>
      </c>
      <c r="D594" s="132" t="s">
        <v>208</v>
      </c>
      <c r="E594" s="133" t="s">
        <v>1550</v>
      </c>
      <c r="F594" s="134" t="s">
        <v>1551</v>
      </c>
      <c r="G594" s="135" t="s">
        <v>375</v>
      </c>
      <c r="H594" s="136">
        <v>250.9</v>
      </c>
      <c r="I594" s="137">
        <v>1423</v>
      </c>
      <c r="J594" s="138">
        <f>ROUND(I594*H594,2)</f>
        <v>357030.7</v>
      </c>
      <c r="K594" s="134" t="s">
        <v>21</v>
      </c>
      <c r="L594" s="33"/>
      <c r="M594" s="139" t="s">
        <v>21</v>
      </c>
      <c r="N594" s="140" t="s">
        <v>44</v>
      </c>
      <c r="P594" s="141">
        <f>O594*H594</f>
        <v>0</v>
      </c>
      <c r="Q594" s="141">
        <v>4.5999999999999999E-3</v>
      </c>
      <c r="R594" s="141">
        <f>Q594*H594</f>
        <v>1.1541399999999999</v>
      </c>
      <c r="S594" s="141">
        <v>0</v>
      </c>
      <c r="T594" s="142">
        <f>S594*H594</f>
        <v>0</v>
      </c>
      <c r="AR594" s="143" t="s">
        <v>213</v>
      </c>
      <c r="AT594" s="143" t="s">
        <v>208</v>
      </c>
      <c r="AU594" s="143" t="s">
        <v>80</v>
      </c>
      <c r="AY594" s="18" t="s">
        <v>206</v>
      </c>
      <c r="BE594" s="144">
        <f>IF(N594="základní",J594,0)</f>
        <v>357030.7</v>
      </c>
      <c r="BF594" s="144">
        <f>IF(N594="snížená",J594,0)</f>
        <v>0</v>
      </c>
      <c r="BG594" s="144">
        <f>IF(N594="zákl. přenesená",J594,0)</f>
        <v>0</v>
      </c>
      <c r="BH594" s="144">
        <f>IF(N594="sníž. přenesená",J594,0)</f>
        <v>0</v>
      </c>
      <c r="BI594" s="144">
        <f>IF(N594="nulová",J594,0)</f>
        <v>0</v>
      </c>
      <c r="BJ594" s="18" t="s">
        <v>80</v>
      </c>
      <c r="BK594" s="144">
        <f>ROUND(I594*H594,2)</f>
        <v>357030.7</v>
      </c>
      <c r="BL594" s="18" t="s">
        <v>213</v>
      </c>
      <c r="BM594" s="143" t="s">
        <v>1552</v>
      </c>
    </row>
    <row r="595" spans="2:65" s="12" customFormat="1" x14ac:dyDescent="0.2">
      <c r="B595" s="151"/>
      <c r="D595" s="149" t="s">
        <v>219</v>
      </c>
      <c r="E595" s="152" t="s">
        <v>21</v>
      </c>
      <c r="F595" s="153" t="s">
        <v>1546</v>
      </c>
      <c r="H595" s="152" t="s">
        <v>21</v>
      </c>
      <c r="I595" s="154"/>
      <c r="L595" s="151"/>
      <c r="M595" s="155"/>
      <c r="T595" s="156"/>
      <c r="AT595" s="152" t="s">
        <v>219</v>
      </c>
      <c r="AU595" s="152" t="s">
        <v>80</v>
      </c>
      <c r="AV595" s="12" t="s">
        <v>80</v>
      </c>
      <c r="AW595" s="12" t="s">
        <v>34</v>
      </c>
      <c r="AX595" s="12" t="s">
        <v>73</v>
      </c>
      <c r="AY595" s="152" t="s">
        <v>206</v>
      </c>
    </row>
    <row r="596" spans="2:65" s="13" customFormat="1" x14ac:dyDescent="0.2">
      <c r="B596" s="157"/>
      <c r="D596" s="149" t="s">
        <v>219</v>
      </c>
      <c r="E596" s="158" t="s">
        <v>21</v>
      </c>
      <c r="F596" s="159" t="s">
        <v>1553</v>
      </c>
      <c r="H596" s="160">
        <v>250.9</v>
      </c>
      <c r="I596" s="161"/>
      <c r="L596" s="157"/>
      <c r="M596" s="162"/>
      <c r="T596" s="163"/>
      <c r="AT596" s="158" t="s">
        <v>219</v>
      </c>
      <c r="AU596" s="158" t="s">
        <v>80</v>
      </c>
      <c r="AV596" s="13" t="s">
        <v>82</v>
      </c>
      <c r="AW596" s="13" t="s">
        <v>34</v>
      </c>
      <c r="AX596" s="13" t="s">
        <v>73</v>
      </c>
      <c r="AY596" s="158" t="s">
        <v>206</v>
      </c>
    </row>
    <row r="597" spans="2:65" s="14" customFormat="1" x14ac:dyDescent="0.2">
      <c r="B597" s="164"/>
      <c r="D597" s="149" t="s">
        <v>219</v>
      </c>
      <c r="E597" s="165" t="s">
        <v>21</v>
      </c>
      <c r="F597" s="166" t="s">
        <v>236</v>
      </c>
      <c r="H597" s="167">
        <v>250.9</v>
      </c>
      <c r="I597" s="168"/>
      <c r="L597" s="164"/>
      <c r="M597" s="169"/>
      <c r="T597" s="170"/>
      <c r="AT597" s="165" t="s">
        <v>219</v>
      </c>
      <c r="AU597" s="165" t="s">
        <v>80</v>
      </c>
      <c r="AV597" s="14" t="s">
        <v>213</v>
      </c>
      <c r="AW597" s="14" t="s">
        <v>34</v>
      </c>
      <c r="AX597" s="14" t="s">
        <v>80</v>
      </c>
      <c r="AY597" s="165" t="s">
        <v>206</v>
      </c>
    </row>
    <row r="598" spans="2:65" s="1" customFormat="1" ht="16.5" customHeight="1" x14ac:dyDescent="0.2">
      <c r="B598" s="33"/>
      <c r="C598" s="132" t="s">
        <v>1031</v>
      </c>
      <c r="D598" s="132" t="s">
        <v>208</v>
      </c>
      <c r="E598" s="133" t="s">
        <v>1554</v>
      </c>
      <c r="F598" s="134" t="s">
        <v>1555</v>
      </c>
      <c r="G598" s="135" t="s">
        <v>375</v>
      </c>
      <c r="H598" s="136">
        <v>185.6</v>
      </c>
      <c r="I598" s="137">
        <v>290</v>
      </c>
      <c r="J598" s="138">
        <f>ROUND(I598*H598,2)</f>
        <v>53824</v>
      </c>
      <c r="K598" s="134" t="s">
        <v>1100</v>
      </c>
      <c r="L598" s="33"/>
      <c r="M598" s="139" t="s">
        <v>21</v>
      </c>
      <c r="N598" s="140" t="s">
        <v>44</v>
      </c>
      <c r="P598" s="141">
        <f>O598*H598</f>
        <v>0</v>
      </c>
      <c r="Q598" s="141">
        <v>2.9999999999999997E-4</v>
      </c>
      <c r="R598" s="141">
        <f>Q598*H598</f>
        <v>5.5679999999999993E-2</v>
      </c>
      <c r="S598" s="141">
        <v>0</v>
      </c>
      <c r="T598" s="142">
        <f>S598*H598</f>
        <v>0</v>
      </c>
      <c r="AR598" s="143" t="s">
        <v>213</v>
      </c>
      <c r="AT598" s="143" t="s">
        <v>208</v>
      </c>
      <c r="AU598" s="143" t="s">
        <v>80</v>
      </c>
      <c r="AY598" s="18" t="s">
        <v>206</v>
      </c>
      <c r="BE598" s="144">
        <f>IF(N598="základní",J598,0)</f>
        <v>53824</v>
      </c>
      <c r="BF598" s="144">
        <f>IF(N598="snížená",J598,0)</f>
        <v>0</v>
      </c>
      <c r="BG598" s="144">
        <f>IF(N598="zákl. přenesená",J598,0)</f>
        <v>0</v>
      </c>
      <c r="BH598" s="144">
        <f>IF(N598="sníž. přenesená",J598,0)</f>
        <v>0</v>
      </c>
      <c r="BI598" s="144">
        <f>IF(N598="nulová",J598,0)</f>
        <v>0</v>
      </c>
      <c r="BJ598" s="18" t="s">
        <v>80</v>
      </c>
      <c r="BK598" s="144">
        <f>ROUND(I598*H598,2)</f>
        <v>53824</v>
      </c>
      <c r="BL598" s="18" t="s">
        <v>213</v>
      </c>
      <c r="BM598" s="143" t="s">
        <v>1556</v>
      </c>
    </row>
    <row r="599" spans="2:65" s="13" customFormat="1" x14ac:dyDescent="0.2">
      <c r="B599" s="157"/>
      <c r="D599" s="149" t="s">
        <v>219</v>
      </c>
      <c r="E599" s="158" t="s">
        <v>21</v>
      </c>
      <c r="F599" s="159" t="s">
        <v>1367</v>
      </c>
      <c r="H599" s="160">
        <v>185.6</v>
      </c>
      <c r="I599" s="161"/>
      <c r="L599" s="157"/>
      <c r="M599" s="162"/>
      <c r="T599" s="163"/>
      <c r="AT599" s="158" t="s">
        <v>219</v>
      </c>
      <c r="AU599" s="158" t="s">
        <v>80</v>
      </c>
      <c r="AV599" s="13" t="s">
        <v>82</v>
      </c>
      <c r="AW599" s="13" t="s">
        <v>34</v>
      </c>
      <c r="AX599" s="13" t="s">
        <v>73</v>
      </c>
      <c r="AY599" s="158" t="s">
        <v>206</v>
      </c>
    </row>
    <row r="600" spans="2:65" s="14" customFormat="1" x14ac:dyDescent="0.2">
      <c r="B600" s="164"/>
      <c r="D600" s="149" t="s">
        <v>219</v>
      </c>
      <c r="E600" s="165" t="s">
        <v>21</v>
      </c>
      <c r="F600" s="166" t="s">
        <v>236</v>
      </c>
      <c r="H600" s="167">
        <v>185.6</v>
      </c>
      <c r="I600" s="168"/>
      <c r="L600" s="164"/>
      <c r="M600" s="169"/>
      <c r="T600" s="170"/>
      <c r="AT600" s="165" t="s">
        <v>219</v>
      </c>
      <c r="AU600" s="165" t="s">
        <v>80</v>
      </c>
      <c r="AV600" s="14" t="s">
        <v>213</v>
      </c>
      <c r="AW600" s="14" t="s">
        <v>34</v>
      </c>
      <c r="AX600" s="14" t="s">
        <v>80</v>
      </c>
      <c r="AY600" s="165" t="s">
        <v>206</v>
      </c>
    </row>
    <row r="601" spans="2:65" s="1" customFormat="1" ht="16.5" customHeight="1" x14ac:dyDescent="0.2">
      <c r="B601" s="33"/>
      <c r="C601" s="132" t="s">
        <v>1557</v>
      </c>
      <c r="D601" s="132" t="s">
        <v>208</v>
      </c>
      <c r="E601" s="133" t="s">
        <v>1558</v>
      </c>
      <c r="F601" s="134" t="s">
        <v>1559</v>
      </c>
      <c r="G601" s="135" t="s">
        <v>723</v>
      </c>
      <c r="H601" s="136">
        <v>1</v>
      </c>
      <c r="I601" s="137">
        <v>1049</v>
      </c>
      <c r="J601" s="138">
        <f>ROUND(I601*H601,2)</f>
        <v>1049</v>
      </c>
      <c r="K601" s="134" t="s">
        <v>21</v>
      </c>
      <c r="L601" s="33"/>
      <c r="M601" s="139" t="s">
        <v>21</v>
      </c>
      <c r="N601" s="140" t="s">
        <v>44</v>
      </c>
      <c r="P601" s="141">
        <f>O601*H601</f>
        <v>0</v>
      </c>
      <c r="Q601" s="141">
        <v>1.4E-3</v>
      </c>
      <c r="R601" s="141">
        <f>Q601*H601</f>
        <v>1.4E-3</v>
      </c>
      <c r="S601" s="141">
        <v>0</v>
      </c>
      <c r="T601" s="142">
        <f>S601*H601</f>
        <v>0</v>
      </c>
      <c r="AR601" s="143" t="s">
        <v>213</v>
      </c>
      <c r="AT601" s="143" t="s">
        <v>208</v>
      </c>
      <c r="AU601" s="143" t="s">
        <v>80</v>
      </c>
      <c r="AY601" s="18" t="s">
        <v>206</v>
      </c>
      <c r="BE601" s="144">
        <f>IF(N601="základní",J601,0)</f>
        <v>1049</v>
      </c>
      <c r="BF601" s="144">
        <f>IF(N601="snížená",J601,0)</f>
        <v>0</v>
      </c>
      <c r="BG601" s="144">
        <f>IF(N601="zákl. přenesená",J601,0)</f>
        <v>0</v>
      </c>
      <c r="BH601" s="144">
        <f>IF(N601="sníž. přenesená",J601,0)</f>
        <v>0</v>
      </c>
      <c r="BI601" s="144">
        <f>IF(N601="nulová",J601,0)</f>
        <v>0</v>
      </c>
      <c r="BJ601" s="18" t="s">
        <v>80</v>
      </c>
      <c r="BK601" s="144">
        <f>ROUND(I601*H601,2)</f>
        <v>1049</v>
      </c>
      <c r="BL601" s="18" t="s">
        <v>213</v>
      </c>
      <c r="BM601" s="143" t="s">
        <v>1560</v>
      </c>
    </row>
    <row r="602" spans="2:65" s="12" customFormat="1" x14ac:dyDescent="0.2">
      <c r="B602" s="151"/>
      <c r="D602" s="149" t="s">
        <v>219</v>
      </c>
      <c r="E602" s="152" t="s">
        <v>21</v>
      </c>
      <c r="F602" s="153" t="s">
        <v>1546</v>
      </c>
      <c r="H602" s="152" t="s">
        <v>21</v>
      </c>
      <c r="I602" s="154"/>
      <c r="L602" s="151"/>
      <c r="M602" s="155"/>
      <c r="T602" s="156"/>
      <c r="AT602" s="152" t="s">
        <v>219</v>
      </c>
      <c r="AU602" s="152" t="s">
        <v>80</v>
      </c>
      <c r="AV602" s="12" t="s">
        <v>80</v>
      </c>
      <c r="AW602" s="12" t="s">
        <v>34</v>
      </c>
      <c r="AX602" s="12" t="s">
        <v>73</v>
      </c>
      <c r="AY602" s="152" t="s">
        <v>206</v>
      </c>
    </row>
    <row r="603" spans="2:65" s="13" customFormat="1" x14ac:dyDescent="0.2">
      <c r="B603" s="157"/>
      <c r="D603" s="149" t="s">
        <v>219</v>
      </c>
      <c r="E603" s="158" t="s">
        <v>21</v>
      </c>
      <c r="F603" s="159" t="s">
        <v>80</v>
      </c>
      <c r="H603" s="160">
        <v>1</v>
      </c>
      <c r="I603" s="161"/>
      <c r="L603" s="157"/>
      <c r="M603" s="162"/>
      <c r="T603" s="163"/>
      <c r="AT603" s="158" t="s">
        <v>219</v>
      </c>
      <c r="AU603" s="158" t="s">
        <v>80</v>
      </c>
      <c r="AV603" s="13" t="s">
        <v>82</v>
      </c>
      <c r="AW603" s="13" t="s">
        <v>34</v>
      </c>
      <c r="AX603" s="13" t="s">
        <v>73</v>
      </c>
      <c r="AY603" s="158" t="s">
        <v>206</v>
      </c>
    </row>
    <row r="604" spans="2:65" s="14" customFormat="1" x14ac:dyDescent="0.2">
      <c r="B604" s="164"/>
      <c r="D604" s="149" t="s">
        <v>219</v>
      </c>
      <c r="E604" s="165" t="s">
        <v>21</v>
      </c>
      <c r="F604" s="166" t="s">
        <v>236</v>
      </c>
      <c r="H604" s="167">
        <v>1</v>
      </c>
      <c r="I604" s="168"/>
      <c r="L604" s="164"/>
      <c r="M604" s="169"/>
      <c r="T604" s="170"/>
      <c r="AT604" s="165" t="s">
        <v>219</v>
      </c>
      <c r="AU604" s="165" t="s">
        <v>80</v>
      </c>
      <c r="AV604" s="14" t="s">
        <v>213</v>
      </c>
      <c r="AW604" s="14" t="s">
        <v>34</v>
      </c>
      <c r="AX604" s="14" t="s">
        <v>80</v>
      </c>
      <c r="AY604" s="165" t="s">
        <v>206</v>
      </c>
    </row>
    <row r="605" spans="2:65" s="1" customFormat="1" ht="16.5" customHeight="1" x14ac:dyDescent="0.2">
      <c r="B605" s="33"/>
      <c r="C605" s="132" t="s">
        <v>1034</v>
      </c>
      <c r="D605" s="132" t="s">
        <v>208</v>
      </c>
      <c r="E605" s="133" t="s">
        <v>1561</v>
      </c>
      <c r="F605" s="134" t="s">
        <v>1562</v>
      </c>
      <c r="G605" s="135" t="s">
        <v>723</v>
      </c>
      <c r="H605" s="136">
        <v>3</v>
      </c>
      <c r="I605" s="137">
        <v>1351</v>
      </c>
      <c r="J605" s="138">
        <f>ROUND(I605*H605,2)</f>
        <v>4053</v>
      </c>
      <c r="K605" s="134" t="s">
        <v>21</v>
      </c>
      <c r="L605" s="33"/>
      <c r="M605" s="139" t="s">
        <v>21</v>
      </c>
      <c r="N605" s="140" t="s">
        <v>44</v>
      </c>
      <c r="P605" s="141">
        <f>O605*H605</f>
        <v>0</v>
      </c>
      <c r="Q605" s="141">
        <v>2.0999999999999999E-3</v>
      </c>
      <c r="R605" s="141">
        <f>Q605*H605</f>
        <v>6.3E-3</v>
      </c>
      <c r="S605" s="141">
        <v>0</v>
      </c>
      <c r="T605" s="142">
        <f>S605*H605</f>
        <v>0</v>
      </c>
      <c r="AR605" s="143" t="s">
        <v>213</v>
      </c>
      <c r="AT605" s="143" t="s">
        <v>208</v>
      </c>
      <c r="AU605" s="143" t="s">
        <v>80</v>
      </c>
      <c r="AY605" s="18" t="s">
        <v>206</v>
      </c>
      <c r="BE605" s="144">
        <f>IF(N605="základní",J605,0)</f>
        <v>4053</v>
      </c>
      <c r="BF605" s="144">
        <f>IF(N605="snížená",J605,0)</f>
        <v>0</v>
      </c>
      <c r="BG605" s="144">
        <f>IF(N605="zákl. přenesená",J605,0)</f>
        <v>0</v>
      </c>
      <c r="BH605" s="144">
        <f>IF(N605="sníž. přenesená",J605,0)</f>
        <v>0</v>
      </c>
      <c r="BI605" s="144">
        <f>IF(N605="nulová",J605,0)</f>
        <v>0</v>
      </c>
      <c r="BJ605" s="18" t="s">
        <v>80</v>
      </c>
      <c r="BK605" s="144">
        <f>ROUND(I605*H605,2)</f>
        <v>4053</v>
      </c>
      <c r="BL605" s="18" t="s">
        <v>213</v>
      </c>
      <c r="BM605" s="143" t="s">
        <v>1563</v>
      </c>
    </row>
    <row r="606" spans="2:65" s="12" customFormat="1" x14ac:dyDescent="0.2">
      <c r="B606" s="151"/>
      <c r="D606" s="149" t="s">
        <v>219</v>
      </c>
      <c r="E606" s="152" t="s">
        <v>21</v>
      </c>
      <c r="F606" s="153" t="s">
        <v>1546</v>
      </c>
      <c r="H606" s="152" t="s">
        <v>21</v>
      </c>
      <c r="I606" s="154"/>
      <c r="L606" s="151"/>
      <c r="M606" s="155"/>
      <c r="T606" s="156"/>
      <c r="AT606" s="152" t="s">
        <v>219</v>
      </c>
      <c r="AU606" s="152" t="s">
        <v>80</v>
      </c>
      <c r="AV606" s="12" t="s">
        <v>80</v>
      </c>
      <c r="AW606" s="12" t="s">
        <v>34</v>
      </c>
      <c r="AX606" s="12" t="s">
        <v>73</v>
      </c>
      <c r="AY606" s="152" t="s">
        <v>206</v>
      </c>
    </row>
    <row r="607" spans="2:65" s="13" customFormat="1" x14ac:dyDescent="0.2">
      <c r="B607" s="157"/>
      <c r="D607" s="149" t="s">
        <v>219</v>
      </c>
      <c r="E607" s="158" t="s">
        <v>21</v>
      </c>
      <c r="F607" s="159" t="s">
        <v>244</v>
      </c>
      <c r="H607" s="160">
        <v>3</v>
      </c>
      <c r="I607" s="161"/>
      <c r="L607" s="157"/>
      <c r="M607" s="162"/>
      <c r="T607" s="163"/>
      <c r="AT607" s="158" t="s">
        <v>219</v>
      </c>
      <c r="AU607" s="158" t="s">
        <v>80</v>
      </c>
      <c r="AV607" s="13" t="s">
        <v>82</v>
      </c>
      <c r="AW607" s="13" t="s">
        <v>34</v>
      </c>
      <c r="AX607" s="13" t="s">
        <v>73</v>
      </c>
      <c r="AY607" s="158" t="s">
        <v>206</v>
      </c>
    </row>
    <row r="608" spans="2:65" s="14" customFormat="1" x14ac:dyDescent="0.2">
      <c r="B608" s="164"/>
      <c r="D608" s="149" t="s">
        <v>219</v>
      </c>
      <c r="E608" s="165" t="s">
        <v>21</v>
      </c>
      <c r="F608" s="166" t="s">
        <v>236</v>
      </c>
      <c r="H608" s="167">
        <v>3</v>
      </c>
      <c r="I608" s="168"/>
      <c r="L608" s="164"/>
      <c r="M608" s="169"/>
      <c r="T608" s="170"/>
      <c r="AT608" s="165" t="s">
        <v>219</v>
      </c>
      <c r="AU608" s="165" t="s">
        <v>80</v>
      </c>
      <c r="AV608" s="14" t="s">
        <v>213</v>
      </c>
      <c r="AW608" s="14" t="s">
        <v>34</v>
      </c>
      <c r="AX608" s="14" t="s">
        <v>80</v>
      </c>
      <c r="AY608" s="165" t="s">
        <v>206</v>
      </c>
    </row>
    <row r="609" spans="2:65" s="1" customFormat="1" ht="16.5" customHeight="1" x14ac:dyDescent="0.2">
      <c r="B609" s="33"/>
      <c r="C609" s="132" t="s">
        <v>1564</v>
      </c>
      <c r="D609" s="132" t="s">
        <v>208</v>
      </c>
      <c r="E609" s="133" t="s">
        <v>1565</v>
      </c>
      <c r="F609" s="134" t="s">
        <v>1566</v>
      </c>
      <c r="G609" s="135" t="s">
        <v>723</v>
      </c>
      <c r="H609" s="136">
        <v>2</v>
      </c>
      <c r="I609" s="137">
        <v>9376</v>
      </c>
      <c r="J609" s="138">
        <f>ROUND(I609*H609,2)</f>
        <v>18752</v>
      </c>
      <c r="K609" s="134" t="s">
        <v>21</v>
      </c>
      <c r="L609" s="33"/>
      <c r="M609" s="139" t="s">
        <v>21</v>
      </c>
      <c r="N609" s="140" t="s">
        <v>44</v>
      </c>
      <c r="P609" s="141">
        <f>O609*H609</f>
        <v>0</v>
      </c>
      <c r="Q609" s="141">
        <v>3.8E-3</v>
      </c>
      <c r="R609" s="141">
        <f>Q609*H609</f>
        <v>7.6E-3</v>
      </c>
      <c r="S609" s="141">
        <v>0</v>
      </c>
      <c r="T609" s="142">
        <f>S609*H609</f>
        <v>0</v>
      </c>
      <c r="AR609" s="143" t="s">
        <v>213</v>
      </c>
      <c r="AT609" s="143" t="s">
        <v>208</v>
      </c>
      <c r="AU609" s="143" t="s">
        <v>80</v>
      </c>
      <c r="AY609" s="18" t="s">
        <v>206</v>
      </c>
      <c r="BE609" s="144">
        <f>IF(N609="základní",J609,0)</f>
        <v>18752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8" t="s">
        <v>80</v>
      </c>
      <c r="BK609" s="144">
        <f>ROUND(I609*H609,2)</f>
        <v>18752</v>
      </c>
      <c r="BL609" s="18" t="s">
        <v>213</v>
      </c>
      <c r="BM609" s="143" t="s">
        <v>1567</v>
      </c>
    </row>
    <row r="610" spans="2:65" s="12" customFormat="1" x14ac:dyDescent="0.2">
      <c r="B610" s="151"/>
      <c r="D610" s="149" t="s">
        <v>219</v>
      </c>
      <c r="E610" s="152" t="s">
        <v>21</v>
      </c>
      <c r="F610" s="153" t="s">
        <v>1546</v>
      </c>
      <c r="H610" s="152" t="s">
        <v>21</v>
      </c>
      <c r="I610" s="154"/>
      <c r="L610" s="151"/>
      <c r="M610" s="155"/>
      <c r="T610" s="156"/>
      <c r="AT610" s="152" t="s">
        <v>219</v>
      </c>
      <c r="AU610" s="152" t="s">
        <v>80</v>
      </c>
      <c r="AV610" s="12" t="s">
        <v>80</v>
      </c>
      <c r="AW610" s="12" t="s">
        <v>34</v>
      </c>
      <c r="AX610" s="12" t="s">
        <v>73</v>
      </c>
      <c r="AY610" s="152" t="s">
        <v>206</v>
      </c>
    </row>
    <row r="611" spans="2:65" s="13" customFormat="1" x14ac:dyDescent="0.2">
      <c r="B611" s="157"/>
      <c r="D611" s="149" t="s">
        <v>219</v>
      </c>
      <c r="E611" s="158" t="s">
        <v>21</v>
      </c>
      <c r="F611" s="159" t="s">
        <v>82</v>
      </c>
      <c r="H611" s="160">
        <v>2</v>
      </c>
      <c r="I611" s="161"/>
      <c r="L611" s="157"/>
      <c r="M611" s="162"/>
      <c r="T611" s="163"/>
      <c r="AT611" s="158" t="s">
        <v>219</v>
      </c>
      <c r="AU611" s="158" t="s">
        <v>80</v>
      </c>
      <c r="AV611" s="13" t="s">
        <v>82</v>
      </c>
      <c r="AW611" s="13" t="s">
        <v>34</v>
      </c>
      <c r="AX611" s="13" t="s">
        <v>73</v>
      </c>
      <c r="AY611" s="158" t="s">
        <v>206</v>
      </c>
    </row>
    <row r="612" spans="2:65" s="14" customFormat="1" x14ac:dyDescent="0.2">
      <c r="B612" s="164"/>
      <c r="D612" s="149" t="s">
        <v>219</v>
      </c>
      <c r="E612" s="165" t="s">
        <v>21</v>
      </c>
      <c r="F612" s="166" t="s">
        <v>236</v>
      </c>
      <c r="H612" s="167">
        <v>2</v>
      </c>
      <c r="I612" s="168"/>
      <c r="L612" s="164"/>
      <c r="M612" s="169"/>
      <c r="T612" s="170"/>
      <c r="AT612" s="165" t="s">
        <v>219</v>
      </c>
      <c r="AU612" s="165" t="s">
        <v>80</v>
      </c>
      <c r="AV612" s="14" t="s">
        <v>213</v>
      </c>
      <c r="AW612" s="14" t="s">
        <v>34</v>
      </c>
      <c r="AX612" s="14" t="s">
        <v>80</v>
      </c>
      <c r="AY612" s="165" t="s">
        <v>206</v>
      </c>
    </row>
    <row r="613" spans="2:65" s="1" customFormat="1" ht="16.5" customHeight="1" x14ac:dyDescent="0.2">
      <c r="B613" s="33"/>
      <c r="C613" s="132" t="s">
        <v>1037</v>
      </c>
      <c r="D613" s="132" t="s">
        <v>208</v>
      </c>
      <c r="E613" s="133" t="s">
        <v>1568</v>
      </c>
      <c r="F613" s="134" t="s">
        <v>1569</v>
      </c>
      <c r="G613" s="135" t="s">
        <v>723</v>
      </c>
      <c r="H613" s="136">
        <v>16</v>
      </c>
      <c r="I613" s="137">
        <v>1095</v>
      </c>
      <c r="J613" s="138">
        <f>ROUND(I613*H613,2)</f>
        <v>17520</v>
      </c>
      <c r="K613" s="134" t="s">
        <v>21</v>
      </c>
      <c r="L613" s="33"/>
      <c r="M613" s="139" t="s">
        <v>21</v>
      </c>
      <c r="N613" s="140" t="s">
        <v>44</v>
      </c>
      <c r="P613" s="141">
        <f>O613*H613</f>
        <v>0</v>
      </c>
      <c r="Q613" s="141">
        <v>1.1199999999999999E-3</v>
      </c>
      <c r="R613" s="141">
        <f>Q613*H613</f>
        <v>1.7919999999999998E-2</v>
      </c>
      <c r="S613" s="141">
        <v>0</v>
      </c>
      <c r="T613" s="142">
        <f>S613*H613</f>
        <v>0</v>
      </c>
      <c r="AR613" s="143" t="s">
        <v>213</v>
      </c>
      <c r="AT613" s="143" t="s">
        <v>208</v>
      </c>
      <c r="AU613" s="143" t="s">
        <v>80</v>
      </c>
      <c r="AY613" s="18" t="s">
        <v>206</v>
      </c>
      <c r="BE613" s="144">
        <f>IF(N613="základní",J613,0)</f>
        <v>17520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80</v>
      </c>
      <c r="BK613" s="144">
        <f>ROUND(I613*H613,2)</f>
        <v>17520</v>
      </c>
      <c r="BL613" s="18" t="s">
        <v>213</v>
      </c>
      <c r="BM613" s="143" t="s">
        <v>1570</v>
      </c>
    </row>
    <row r="614" spans="2:65" s="12" customFormat="1" x14ac:dyDescent="0.2">
      <c r="B614" s="151"/>
      <c r="D614" s="149" t="s">
        <v>219</v>
      </c>
      <c r="E614" s="152" t="s">
        <v>21</v>
      </c>
      <c r="F614" s="153" t="s">
        <v>1546</v>
      </c>
      <c r="H614" s="152" t="s">
        <v>21</v>
      </c>
      <c r="I614" s="154"/>
      <c r="L614" s="151"/>
      <c r="M614" s="155"/>
      <c r="T614" s="156"/>
      <c r="AT614" s="152" t="s">
        <v>219</v>
      </c>
      <c r="AU614" s="152" t="s">
        <v>80</v>
      </c>
      <c r="AV614" s="12" t="s">
        <v>80</v>
      </c>
      <c r="AW614" s="12" t="s">
        <v>34</v>
      </c>
      <c r="AX614" s="12" t="s">
        <v>73</v>
      </c>
      <c r="AY614" s="152" t="s">
        <v>206</v>
      </c>
    </row>
    <row r="615" spans="2:65" s="13" customFormat="1" x14ac:dyDescent="0.2">
      <c r="B615" s="157"/>
      <c r="D615" s="149" t="s">
        <v>219</v>
      </c>
      <c r="E615" s="158" t="s">
        <v>21</v>
      </c>
      <c r="F615" s="159" t="s">
        <v>350</v>
      </c>
      <c r="H615" s="160">
        <v>16</v>
      </c>
      <c r="I615" s="161"/>
      <c r="L615" s="157"/>
      <c r="M615" s="162"/>
      <c r="T615" s="163"/>
      <c r="AT615" s="158" t="s">
        <v>219</v>
      </c>
      <c r="AU615" s="158" t="s">
        <v>80</v>
      </c>
      <c r="AV615" s="13" t="s">
        <v>82</v>
      </c>
      <c r="AW615" s="13" t="s">
        <v>34</v>
      </c>
      <c r="AX615" s="13" t="s">
        <v>73</v>
      </c>
      <c r="AY615" s="158" t="s">
        <v>206</v>
      </c>
    </row>
    <row r="616" spans="2:65" s="14" customFormat="1" x14ac:dyDescent="0.2">
      <c r="B616" s="164"/>
      <c r="D616" s="149" t="s">
        <v>219</v>
      </c>
      <c r="E616" s="165" t="s">
        <v>21</v>
      </c>
      <c r="F616" s="166" t="s">
        <v>236</v>
      </c>
      <c r="H616" s="167">
        <v>16</v>
      </c>
      <c r="I616" s="168"/>
      <c r="L616" s="164"/>
      <c r="M616" s="169"/>
      <c r="T616" s="170"/>
      <c r="AT616" s="165" t="s">
        <v>219</v>
      </c>
      <c r="AU616" s="165" t="s">
        <v>80</v>
      </c>
      <c r="AV616" s="14" t="s">
        <v>213</v>
      </c>
      <c r="AW616" s="14" t="s">
        <v>34</v>
      </c>
      <c r="AX616" s="14" t="s">
        <v>80</v>
      </c>
      <c r="AY616" s="165" t="s">
        <v>206</v>
      </c>
    </row>
    <row r="617" spans="2:65" s="1" customFormat="1" ht="16.5" customHeight="1" x14ac:dyDescent="0.2">
      <c r="B617" s="33"/>
      <c r="C617" s="132" t="s">
        <v>1571</v>
      </c>
      <c r="D617" s="132" t="s">
        <v>208</v>
      </c>
      <c r="E617" s="133" t="s">
        <v>1572</v>
      </c>
      <c r="F617" s="134" t="s">
        <v>1573</v>
      </c>
      <c r="G617" s="135" t="s">
        <v>723</v>
      </c>
      <c r="H617" s="136">
        <v>7</v>
      </c>
      <c r="I617" s="137">
        <v>306</v>
      </c>
      <c r="J617" s="138">
        <f>ROUND(I617*H617,2)</f>
        <v>2142</v>
      </c>
      <c r="K617" s="134" t="s">
        <v>21</v>
      </c>
      <c r="L617" s="33"/>
      <c r="M617" s="139" t="s">
        <v>21</v>
      </c>
      <c r="N617" s="140" t="s">
        <v>44</v>
      </c>
      <c r="P617" s="141">
        <f>O617*H617</f>
        <v>0</v>
      </c>
      <c r="Q617" s="141">
        <v>1E-3</v>
      </c>
      <c r="R617" s="141">
        <f>Q617*H617</f>
        <v>7.0000000000000001E-3</v>
      </c>
      <c r="S617" s="141">
        <v>0</v>
      </c>
      <c r="T617" s="142">
        <f>S617*H617</f>
        <v>0</v>
      </c>
      <c r="AR617" s="143" t="s">
        <v>213</v>
      </c>
      <c r="AT617" s="143" t="s">
        <v>208</v>
      </c>
      <c r="AU617" s="143" t="s">
        <v>80</v>
      </c>
      <c r="AY617" s="18" t="s">
        <v>206</v>
      </c>
      <c r="BE617" s="144">
        <f>IF(N617="základní",J617,0)</f>
        <v>2142</v>
      </c>
      <c r="BF617" s="144">
        <f>IF(N617="snížená",J617,0)</f>
        <v>0</v>
      </c>
      <c r="BG617" s="144">
        <f>IF(N617="zákl. přenesená",J617,0)</f>
        <v>0</v>
      </c>
      <c r="BH617" s="144">
        <f>IF(N617="sníž. přenesená",J617,0)</f>
        <v>0</v>
      </c>
      <c r="BI617" s="144">
        <f>IF(N617="nulová",J617,0)</f>
        <v>0</v>
      </c>
      <c r="BJ617" s="18" t="s">
        <v>80</v>
      </c>
      <c r="BK617" s="144">
        <f>ROUND(I617*H617,2)</f>
        <v>2142</v>
      </c>
      <c r="BL617" s="18" t="s">
        <v>213</v>
      </c>
      <c r="BM617" s="143" t="s">
        <v>1574</v>
      </c>
    </row>
    <row r="618" spans="2:65" s="12" customFormat="1" x14ac:dyDescent="0.2">
      <c r="B618" s="151"/>
      <c r="D618" s="149" t="s">
        <v>219</v>
      </c>
      <c r="E618" s="152" t="s">
        <v>21</v>
      </c>
      <c r="F618" s="153" t="s">
        <v>1546</v>
      </c>
      <c r="H618" s="152" t="s">
        <v>21</v>
      </c>
      <c r="I618" s="154"/>
      <c r="L618" s="151"/>
      <c r="M618" s="155"/>
      <c r="T618" s="156"/>
      <c r="AT618" s="152" t="s">
        <v>219</v>
      </c>
      <c r="AU618" s="152" t="s">
        <v>80</v>
      </c>
      <c r="AV618" s="12" t="s">
        <v>80</v>
      </c>
      <c r="AW618" s="12" t="s">
        <v>34</v>
      </c>
      <c r="AX618" s="12" t="s">
        <v>73</v>
      </c>
      <c r="AY618" s="152" t="s">
        <v>206</v>
      </c>
    </row>
    <row r="619" spans="2:65" s="13" customFormat="1" x14ac:dyDescent="0.2">
      <c r="B619" s="157"/>
      <c r="D619" s="149" t="s">
        <v>219</v>
      </c>
      <c r="E619" s="158" t="s">
        <v>21</v>
      </c>
      <c r="F619" s="159" t="s">
        <v>275</v>
      </c>
      <c r="H619" s="160">
        <v>7</v>
      </c>
      <c r="I619" s="161"/>
      <c r="L619" s="157"/>
      <c r="M619" s="162"/>
      <c r="T619" s="163"/>
      <c r="AT619" s="158" t="s">
        <v>219</v>
      </c>
      <c r="AU619" s="158" t="s">
        <v>80</v>
      </c>
      <c r="AV619" s="13" t="s">
        <v>82</v>
      </c>
      <c r="AW619" s="13" t="s">
        <v>34</v>
      </c>
      <c r="AX619" s="13" t="s">
        <v>73</v>
      </c>
      <c r="AY619" s="158" t="s">
        <v>206</v>
      </c>
    </row>
    <row r="620" spans="2:65" s="14" customFormat="1" x14ac:dyDescent="0.2">
      <c r="B620" s="164"/>
      <c r="D620" s="149" t="s">
        <v>219</v>
      </c>
      <c r="E620" s="165" t="s">
        <v>21</v>
      </c>
      <c r="F620" s="166" t="s">
        <v>236</v>
      </c>
      <c r="H620" s="167">
        <v>7</v>
      </c>
      <c r="I620" s="168"/>
      <c r="L620" s="164"/>
      <c r="M620" s="169"/>
      <c r="T620" s="170"/>
      <c r="AT620" s="165" t="s">
        <v>219</v>
      </c>
      <c r="AU620" s="165" t="s">
        <v>80</v>
      </c>
      <c r="AV620" s="14" t="s">
        <v>213</v>
      </c>
      <c r="AW620" s="14" t="s">
        <v>34</v>
      </c>
      <c r="AX620" s="14" t="s">
        <v>80</v>
      </c>
      <c r="AY620" s="165" t="s">
        <v>206</v>
      </c>
    </row>
    <row r="621" spans="2:65" s="1" customFormat="1" ht="16.5" customHeight="1" x14ac:dyDescent="0.2">
      <c r="B621" s="33"/>
      <c r="C621" s="132" t="s">
        <v>1040</v>
      </c>
      <c r="D621" s="132" t="s">
        <v>208</v>
      </c>
      <c r="E621" s="133" t="s">
        <v>1575</v>
      </c>
      <c r="F621" s="134" t="s">
        <v>1576</v>
      </c>
      <c r="G621" s="135" t="s">
        <v>723</v>
      </c>
      <c r="H621" s="136">
        <v>4</v>
      </c>
      <c r="I621" s="137">
        <v>613</v>
      </c>
      <c r="J621" s="138">
        <f>ROUND(I621*H621,2)</f>
        <v>2452</v>
      </c>
      <c r="K621" s="134" t="s">
        <v>21</v>
      </c>
      <c r="L621" s="33"/>
      <c r="M621" s="139" t="s">
        <v>21</v>
      </c>
      <c r="N621" s="140" t="s">
        <v>44</v>
      </c>
      <c r="P621" s="141">
        <f>O621*H621</f>
        <v>0</v>
      </c>
      <c r="Q621" s="141">
        <v>1.1999999999999999E-3</v>
      </c>
      <c r="R621" s="141">
        <f>Q621*H621</f>
        <v>4.7999999999999996E-3</v>
      </c>
      <c r="S621" s="141">
        <v>0</v>
      </c>
      <c r="T621" s="142">
        <f>S621*H621</f>
        <v>0</v>
      </c>
      <c r="AR621" s="143" t="s">
        <v>213</v>
      </c>
      <c r="AT621" s="143" t="s">
        <v>208</v>
      </c>
      <c r="AU621" s="143" t="s">
        <v>80</v>
      </c>
      <c r="AY621" s="18" t="s">
        <v>206</v>
      </c>
      <c r="BE621" s="144">
        <f>IF(N621="základní",J621,0)</f>
        <v>2452</v>
      </c>
      <c r="BF621" s="144">
        <f>IF(N621="snížená",J621,0)</f>
        <v>0</v>
      </c>
      <c r="BG621" s="144">
        <f>IF(N621="zákl. přenesená",J621,0)</f>
        <v>0</v>
      </c>
      <c r="BH621" s="144">
        <f>IF(N621="sníž. přenesená",J621,0)</f>
        <v>0</v>
      </c>
      <c r="BI621" s="144">
        <f>IF(N621="nulová",J621,0)</f>
        <v>0</v>
      </c>
      <c r="BJ621" s="18" t="s">
        <v>80</v>
      </c>
      <c r="BK621" s="144">
        <f>ROUND(I621*H621,2)</f>
        <v>2452</v>
      </c>
      <c r="BL621" s="18" t="s">
        <v>213</v>
      </c>
      <c r="BM621" s="143" t="s">
        <v>1577</v>
      </c>
    </row>
    <row r="622" spans="2:65" s="12" customFormat="1" x14ac:dyDescent="0.2">
      <c r="B622" s="151"/>
      <c r="D622" s="149" t="s">
        <v>219</v>
      </c>
      <c r="E622" s="152" t="s">
        <v>21</v>
      </c>
      <c r="F622" s="153" t="s">
        <v>1546</v>
      </c>
      <c r="H622" s="152" t="s">
        <v>21</v>
      </c>
      <c r="I622" s="154"/>
      <c r="L622" s="151"/>
      <c r="M622" s="155"/>
      <c r="T622" s="156"/>
      <c r="AT622" s="152" t="s">
        <v>219</v>
      </c>
      <c r="AU622" s="152" t="s">
        <v>80</v>
      </c>
      <c r="AV622" s="12" t="s">
        <v>80</v>
      </c>
      <c r="AW622" s="12" t="s">
        <v>34</v>
      </c>
      <c r="AX622" s="12" t="s">
        <v>73</v>
      </c>
      <c r="AY622" s="152" t="s">
        <v>206</v>
      </c>
    </row>
    <row r="623" spans="2:65" s="13" customFormat="1" x14ac:dyDescent="0.2">
      <c r="B623" s="157"/>
      <c r="D623" s="149" t="s">
        <v>219</v>
      </c>
      <c r="E623" s="158" t="s">
        <v>21</v>
      </c>
      <c r="F623" s="159" t="s">
        <v>213</v>
      </c>
      <c r="H623" s="160">
        <v>4</v>
      </c>
      <c r="I623" s="161"/>
      <c r="L623" s="157"/>
      <c r="M623" s="162"/>
      <c r="T623" s="163"/>
      <c r="AT623" s="158" t="s">
        <v>219</v>
      </c>
      <c r="AU623" s="158" t="s">
        <v>80</v>
      </c>
      <c r="AV623" s="13" t="s">
        <v>82</v>
      </c>
      <c r="AW623" s="13" t="s">
        <v>34</v>
      </c>
      <c r="AX623" s="13" t="s">
        <v>73</v>
      </c>
      <c r="AY623" s="158" t="s">
        <v>206</v>
      </c>
    </row>
    <row r="624" spans="2:65" s="14" customFormat="1" x14ac:dyDescent="0.2">
      <c r="B624" s="164"/>
      <c r="D624" s="149" t="s">
        <v>219</v>
      </c>
      <c r="E624" s="165" t="s">
        <v>21</v>
      </c>
      <c r="F624" s="166" t="s">
        <v>236</v>
      </c>
      <c r="H624" s="167">
        <v>4</v>
      </c>
      <c r="I624" s="168"/>
      <c r="L624" s="164"/>
      <c r="M624" s="169"/>
      <c r="T624" s="170"/>
      <c r="AT624" s="165" t="s">
        <v>219</v>
      </c>
      <c r="AU624" s="165" t="s">
        <v>80</v>
      </c>
      <c r="AV624" s="14" t="s">
        <v>213</v>
      </c>
      <c r="AW624" s="14" t="s">
        <v>34</v>
      </c>
      <c r="AX624" s="14" t="s">
        <v>80</v>
      </c>
      <c r="AY624" s="165" t="s">
        <v>206</v>
      </c>
    </row>
    <row r="625" spans="2:65" s="1" customFormat="1" ht="16.5" customHeight="1" x14ac:dyDescent="0.2">
      <c r="B625" s="33"/>
      <c r="C625" s="132" t="s">
        <v>1578</v>
      </c>
      <c r="D625" s="132" t="s">
        <v>208</v>
      </c>
      <c r="E625" s="133" t="s">
        <v>1579</v>
      </c>
      <c r="F625" s="134" t="s">
        <v>1580</v>
      </c>
      <c r="G625" s="135" t="s">
        <v>723</v>
      </c>
      <c r="H625" s="136">
        <v>2</v>
      </c>
      <c r="I625" s="137">
        <v>824</v>
      </c>
      <c r="J625" s="138">
        <f>ROUND(I625*H625,2)</f>
        <v>1648</v>
      </c>
      <c r="K625" s="134" t="s">
        <v>1100</v>
      </c>
      <c r="L625" s="33"/>
      <c r="M625" s="139" t="s">
        <v>21</v>
      </c>
      <c r="N625" s="140" t="s">
        <v>44</v>
      </c>
      <c r="P625" s="141">
        <f>O625*H625</f>
        <v>0</v>
      </c>
      <c r="Q625" s="141">
        <v>1.6000000000000001E-3</v>
      </c>
      <c r="R625" s="141">
        <f>Q625*H625</f>
        <v>3.2000000000000002E-3</v>
      </c>
      <c r="S625" s="141">
        <v>0</v>
      </c>
      <c r="T625" s="142">
        <f>S625*H625</f>
        <v>0</v>
      </c>
      <c r="AR625" s="143" t="s">
        <v>213</v>
      </c>
      <c r="AT625" s="143" t="s">
        <v>208</v>
      </c>
      <c r="AU625" s="143" t="s">
        <v>80</v>
      </c>
      <c r="AY625" s="18" t="s">
        <v>206</v>
      </c>
      <c r="BE625" s="144">
        <f>IF(N625="základní",J625,0)</f>
        <v>1648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8" t="s">
        <v>80</v>
      </c>
      <c r="BK625" s="144">
        <f>ROUND(I625*H625,2)</f>
        <v>1648</v>
      </c>
      <c r="BL625" s="18" t="s">
        <v>213</v>
      </c>
      <c r="BM625" s="143" t="s">
        <v>1581</v>
      </c>
    </row>
    <row r="626" spans="2:65" s="12" customFormat="1" x14ac:dyDescent="0.2">
      <c r="B626" s="151"/>
      <c r="D626" s="149" t="s">
        <v>219</v>
      </c>
      <c r="E626" s="152" t="s">
        <v>21</v>
      </c>
      <c r="F626" s="153" t="s">
        <v>1546</v>
      </c>
      <c r="H626" s="152" t="s">
        <v>21</v>
      </c>
      <c r="I626" s="154"/>
      <c r="L626" s="151"/>
      <c r="M626" s="155"/>
      <c r="T626" s="156"/>
      <c r="AT626" s="152" t="s">
        <v>219</v>
      </c>
      <c r="AU626" s="152" t="s">
        <v>80</v>
      </c>
      <c r="AV626" s="12" t="s">
        <v>80</v>
      </c>
      <c r="AW626" s="12" t="s">
        <v>34</v>
      </c>
      <c r="AX626" s="12" t="s">
        <v>73</v>
      </c>
      <c r="AY626" s="152" t="s">
        <v>206</v>
      </c>
    </row>
    <row r="627" spans="2:65" s="13" customFormat="1" x14ac:dyDescent="0.2">
      <c r="B627" s="157"/>
      <c r="D627" s="149" t="s">
        <v>219</v>
      </c>
      <c r="E627" s="158" t="s">
        <v>21</v>
      </c>
      <c r="F627" s="159" t="s">
        <v>82</v>
      </c>
      <c r="H627" s="160">
        <v>2</v>
      </c>
      <c r="I627" s="161"/>
      <c r="L627" s="157"/>
      <c r="M627" s="162"/>
      <c r="T627" s="163"/>
      <c r="AT627" s="158" t="s">
        <v>219</v>
      </c>
      <c r="AU627" s="158" t="s">
        <v>80</v>
      </c>
      <c r="AV627" s="13" t="s">
        <v>82</v>
      </c>
      <c r="AW627" s="13" t="s">
        <v>34</v>
      </c>
      <c r="AX627" s="13" t="s">
        <v>73</v>
      </c>
      <c r="AY627" s="158" t="s">
        <v>206</v>
      </c>
    </row>
    <row r="628" spans="2:65" s="14" customFormat="1" x14ac:dyDescent="0.2">
      <c r="B628" s="164"/>
      <c r="D628" s="149" t="s">
        <v>219</v>
      </c>
      <c r="E628" s="165" t="s">
        <v>21</v>
      </c>
      <c r="F628" s="166" t="s">
        <v>236</v>
      </c>
      <c r="H628" s="167">
        <v>2</v>
      </c>
      <c r="I628" s="168"/>
      <c r="L628" s="164"/>
      <c r="M628" s="169"/>
      <c r="T628" s="170"/>
      <c r="AT628" s="165" t="s">
        <v>219</v>
      </c>
      <c r="AU628" s="165" t="s">
        <v>80</v>
      </c>
      <c r="AV628" s="14" t="s">
        <v>213</v>
      </c>
      <c r="AW628" s="14" t="s">
        <v>34</v>
      </c>
      <c r="AX628" s="14" t="s">
        <v>80</v>
      </c>
      <c r="AY628" s="165" t="s">
        <v>206</v>
      </c>
    </row>
    <row r="629" spans="2:65" s="1" customFormat="1" ht="16.5" customHeight="1" x14ac:dyDescent="0.2">
      <c r="B629" s="33"/>
      <c r="C629" s="132" t="s">
        <v>1043</v>
      </c>
      <c r="D629" s="132" t="s">
        <v>208</v>
      </c>
      <c r="E629" s="133" t="s">
        <v>1582</v>
      </c>
      <c r="F629" s="134" t="s">
        <v>1583</v>
      </c>
      <c r="G629" s="135" t="s">
        <v>723</v>
      </c>
      <c r="H629" s="136">
        <v>16</v>
      </c>
      <c r="I629" s="137">
        <v>655</v>
      </c>
      <c r="J629" s="138">
        <f>ROUND(I629*H629,2)</f>
        <v>10480</v>
      </c>
      <c r="K629" s="134" t="s">
        <v>21</v>
      </c>
      <c r="L629" s="33"/>
      <c r="M629" s="139" t="s">
        <v>21</v>
      </c>
      <c r="N629" s="140" t="s">
        <v>44</v>
      </c>
      <c r="P629" s="141">
        <f>O629*H629</f>
        <v>0</v>
      </c>
      <c r="Q629" s="141">
        <v>7.7999999999999999E-4</v>
      </c>
      <c r="R629" s="141">
        <f>Q629*H629</f>
        <v>1.248E-2</v>
      </c>
      <c r="S629" s="141">
        <v>0</v>
      </c>
      <c r="T629" s="142">
        <f>S629*H629</f>
        <v>0</v>
      </c>
      <c r="AR629" s="143" t="s">
        <v>213</v>
      </c>
      <c r="AT629" s="143" t="s">
        <v>208</v>
      </c>
      <c r="AU629" s="143" t="s">
        <v>80</v>
      </c>
      <c r="AY629" s="18" t="s">
        <v>206</v>
      </c>
      <c r="BE629" s="144">
        <f>IF(N629="základní",J629,0)</f>
        <v>10480</v>
      </c>
      <c r="BF629" s="144">
        <f>IF(N629="snížená",J629,0)</f>
        <v>0</v>
      </c>
      <c r="BG629" s="144">
        <f>IF(N629="zákl. přenesená",J629,0)</f>
        <v>0</v>
      </c>
      <c r="BH629" s="144">
        <f>IF(N629="sníž. přenesená",J629,0)</f>
        <v>0</v>
      </c>
      <c r="BI629" s="144">
        <f>IF(N629="nulová",J629,0)</f>
        <v>0</v>
      </c>
      <c r="BJ629" s="18" t="s">
        <v>80</v>
      </c>
      <c r="BK629" s="144">
        <f>ROUND(I629*H629,2)</f>
        <v>10480</v>
      </c>
      <c r="BL629" s="18" t="s">
        <v>213</v>
      </c>
      <c r="BM629" s="143" t="s">
        <v>1584</v>
      </c>
    </row>
    <row r="630" spans="2:65" s="12" customFormat="1" x14ac:dyDescent="0.2">
      <c r="B630" s="151"/>
      <c r="D630" s="149" t="s">
        <v>219</v>
      </c>
      <c r="E630" s="152" t="s">
        <v>21</v>
      </c>
      <c r="F630" s="153" t="s">
        <v>1546</v>
      </c>
      <c r="H630" s="152" t="s">
        <v>21</v>
      </c>
      <c r="I630" s="154"/>
      <c r="L630" s="151"/>
      <c r="M630" s="155"/>
      <c r="T630" s="156"/>
      <c r="AT630" s="152" t="s">
        <v>219</v>
      </c>
      <c r="AU630" s="152" t="s">
        <v>80</v>
      </c>
      <c r="AV630" s="12" t="s">
        <v>80</v>
      </c>
      <c r="AW630" s="12" t="s">
        <v>34</v>
      </c>
      <c r="AX630" s="12" t="s">
        <v>73</v>
      </c>
      <c r="AY630" s="152" t="s">
        <v>206</v>
      </c>
    </row>
    <row r="631" spans="2:65" s="13" customFormat="1" x14ac:dyDescent="0.2">
      <c r="B631" s="157"/>
      <c r="D631" s="149" t="s">
        <v>219</v>
      </c>
      <c r="E631" s="158" t="s">
        <v>21</v>
      </c>
      <c r="F631" s="159" t="s">
        <v>350</v>
      </c>
      <c r="H631" s="160">
        <v>16</v>
      </c>
      <c r="I631" s="161"/>
      <c r="L631" s="157"/>
      <c r="M631" s="162"/>
      <c r="T631" s="163"/>
      <c r="AT631" s="158" t="s">
        <v>219</v>
      </c>
      <c r="AU631" s="158" t="s">
        <v>80</v>
      </c>
      <c r="AV631" s="13" t="s">
        <v>82</v>
      </c>
      <c r="AW631" s="13" t="s">
        <v>34</v>
      </c>
      <c r="AX631" s="13" t="s">
        <v>73</v>
      </c>
      <c r="AY631" s="158" t="s">
        <v>206</v>
      </c>
    </row>
    <row r="632" spans="2:65" s="14" customFormat="1" x14ac:dyDescent="0.2">
      <c r="B632" s="164"/>
      <c r="D632" s="149" t="s">
        <v>219</v>
      </c>
      <c r="E632" s="165" t="s">
        <v>21</v>
      </c>
      <c r="F632" s="166" t="s">
        <v>236</v>
      </c>
      <c r="H632" s="167">
        <v>16</v>
      </c>
      <c r="I632" s="168"/>
      <c r="L632" s="164"/>
      <c r="M632" s="169"/>
      <c r="T632" s="170"/>
      <c r="AT632" s="165" t="s">
        <v>219</v>
      </c>
      <c r="AU632" s="165" t="s">
        <v>80</v>
      </c>
      <c r="AV632" s="14" t="s">
        <v>213</v>
      </c>
      <c r="AW632" s="14" t="s">
        <v>34</v>
      </c>
      <c r="AX632" s="14" t="s">
        <v>80</v>
      </c>
      <c r="AY632" s="165" t="s">
        <v>206</v>
      </c>
    </row>
    <row r="633" spans="2:65" s="1" customFormat="1" ht="16.5" customHeight="1" x14ac:dyDescent="0.2">
      <c r="B633" s="33"/>
      <c r="C633" s="132" t="s">
        <v>1585</v>
      </c>
      <c r="D633" s="132" t="s">
        <v>208</v>
      </c>
      <c r="E633" s="133" t="s">
        <v>1586</v>
      </c>
      <c r="F633" s="134" t="s">
        <v>1587</v>
      </c>
      <c r="G633" s="135" t="s">
        <v>723</v>
      </c>
      <c r="H633" s="136">
        <v>14</v>
      </c>
      <c r="I633" s="137">
        <v>655</v>
      </c>
      <c r="J633" s="138">
        <f>ROUND(I633*H633,2)</f>
        <v>9170</v>
      </c>
      <c r="K633" s="134" t="s">
        <v>21</v>
      </c>
      <c r="L633" s="33"/>
      <c r="M633" s="139" t="s">
        <v>21</v>
      </c>
      <c r="N633" s="140" t="s">
        <v>44</v>
      </c>
      <c r="P633" s="141">
        <f>O633*H633</f>
        <v>0</v>
      </c>
      <c r="Q633" s="141">
        <v>7.7999999999999999E-4</v>
      </c>
      <c r="R633" s="141">
        <f>Q633*H633</f>
        <v>1.0919999999999999E-2</v>
      </c>
      <c r="S633" s="141">
        <v>0</v>
      </c>
      <c r="T633" s="142">
        <f>S633*H633</f>
        <v>0</v>
      </c>
      <c r="AR633" s="143" t="s">
        <v>213</v>
      </c>
      <c r="AT633" s="143" t="s">
        <v>208</v>
      </c>
      <c r="AU633" s="143" t="s">
        <v>80</v>
      </c>
      <c r="AY633" s="18" t="s">
        <v>206</v>
      </c>
      <c r="BE633" s="144">
        <f>IF(N633="základní",J633,0)</f>
        <v>9170</v>
      </c>
      <c r="BF633" s="144">
        <f>IF(N633="snížená",J633,0)</f>
        <v>0</v>
      </c>
      <c r="BG633" s="144">
        <f>IF(N633="zákl. přenesená",J633,0)</f>
        <v>0</v>
      </c>
      <c r="BH633" s="144">
        <f>IF(N633="sníž. přenesená",J633,0)</f>
        <v>0</v>
      </c>
      <c r="BI633" s="144">
        <f>IF(N633="nulová",J633,0)</f>
        <v>0</v>
      </c>
      <c r="BJ633" s="18" t="s">
        <v>80</v>
      </c>
      <c r="BK633" s="144">
        <f>ROUND(I633*H633,2)</f>
        <v>9170</v>
      </c>
      <c r="BL633" s="18" t="s">
        <v>213</v>
      </c>
      <c r="BM633" s="143" t="s">
        <v>1588</v>
      </c>
    </row>
    <row r="634" spans="2:65" s="12" customFormat="1" x14ac:dyDescent="0.2">
      <c r="B634" s="151"/>
      <c r="D634" s="149" t="s">
        <v>219</v>
      </c>
      <c r="E634" s="152" t="s">
        <v>21</v>
      </c>
      <c r="F634" s="153" t="s">
        <v>1546</v>
      </c>
      <c r="H634" s="152" t="s">
        <v>21</v>
      </c>
      <c r="I634" s="154"/>
      <c r="L634" s="151"/>
      <c r="M634" s="155"/>
      <c r="T634" s="156"/>
      <c r="AT634" s="152" t="s">
        <v>219</v>
      </c>
      <c r="AU634" s="152" t="s">
        <v>80</v>
      </c>
      <c r="AV634" s="12" t="s">
        <v>80</v>
      </c>
      <c r="AW634" s="12" t="s">
        <v>34</v>
      </c>
      <c r="AX634" s="12" t="s">
        <v>73</v>
      </c>
      <c r="AY634" s="152" t="s">
        <v>206</v>
      </c>
    </row>
    <row r="635" spans="2:65" s="13" customFormat="1" x14ac:dyDescent="0.2">
      <c r="B635" s="157"/>
      <c r="D635" s="149" t="s">
        <v>219</v>
      </c>
      <c r="E635" s="158" t="s">
        <v>21</v>
      </c>
      <c r="F635" s="159" t="s">
        <v>332</v>
      </c>
      <c r="H635" s="160">
        <v>14</v>
      </c>
      <c r="I635" s="161"/>
      <c r="L635" s="157"/>
      <c r="M635" s="162"/>
      <c r="T635" s="163"/>
      <c r="AT635" s="158" t="s">
        <v>219</v>
      </c>
      <c r="AU635" s="158" t="s">
        <v>80</v>
      </c>
      <c r="AV635" s="13" t="s">
        <v>82</v>
      </c>
      <c r="AW635" s="13" t="s">
        <v>34</v>
      </c>
      <c r="AX635" s="13" t="s">
        <v>73</v>
      </c>
      <c r="AY635" s="158" t="s">
        <v>206</v>
      </c>
    </row>
    <row r="636" spans="2:65" s="14" customFormat="1" x14ac:dyDescent="0.2">
      <c r="B636" s="164"/>
      <c r="D636" s="149" t="s">
        <v>219</v>
      </c>
      <c r="E636" s="165" t="s">
        <v>21</v>
      </c>
      <c r="F636" s="166" t="s">
        <v>236</v>
      </c>
      <c r="H636" s="167">
        <v>14</v>
      </c>
      <c r="I636" s="168"/>
      <c r="L636" s="164"/>
      <c r="M636" s="169"/>
      <c r="T636" s="170"/>
      <c r="AT636" s="165" t="s">
        <v>219</v>
      </c>
      <c r="AU636" s="165" t="s">
        <v>80</v>
      </c>
      <c r="AV636" s="14" t="s">
        <v>213</v>
      </c>
      <c r="AW636" s="14" t="s">
        <v>34</v>
      </c>
      <c r="AX636" s="14" t="s">
        <v>80</v>
      </c>
      <c r="AY636" s="165" t="s">
        <v>206</v>
      </c>
    </row>
    <row r="637" spans="2:65" s="1" customFormat="1" ht="16.5" customHeight="1" x14ac:dyDescent="0.2">
      <c r="B637" s="33"/>
      <c r="C637" s="132" t="s">
        <v>1048</v>
      </c>
      <c r="D637" s="132" t="s">
        <v>208</v>
      </c>
      <c r="E637" s="133" t="s">
        <v>1589</v>
      </c>
      <c r="F637" s="134" t="s">
        <v>1590</v>
      </c>
      <c r="G637" s="135" t="s">
        <v>375</v>
      </c>
      <c r="H637" s="136">
        <v>126.4</v>
      </c>
      <c r="I637" s="137">
        <v>3361</v>
      </c>
      <c r="J637" s="138">
        <f>ROUND(I637*H637,2)</f>
        <v>424830.4</v>
      </c>
      <c r="K637" s="134" t="s">
        <v>21</v>
      </c>
      <c r="L637" s="33"/>
      <c r="M637" s="139" t="s">
        <v>21</v>
      </c>
      <c r="N637" s="140" t="s">
        <v>44</v>
      </c>
      <c r="P637" s="141">
        <f>O637*H637</f>
        <v>0</v>
      </c>
      <c r="Q637" s="141">
        <v>1.14E-2</v>
      </c>
      <c r="R637" s="141">
        <f>Q637*H637</f>
        <v>1.44096</v>
      </c>
      <c r="S637" s="141">
        <v>0</v>
      </c>
      <c r="T637" s="142">
        <f>S637*H637</f>
        <v>0</v>
      </c>
      <c r="AR637" s="143" t="s">
        <v>213</v>
      </c>
      <c r="AT637" s="143" t="s">
        <v>208</v>
      </c>
      <c r="AU637" s="143" t="s">
        <v>80</v>
      </c>
      <c r="AY637" s="18" t="s">
        <v>206</v>
      </c>
      <c r="BE637" s="144">
        <f>IF(N637="základní",J637,0)</f>
        <v>424830.4</v>
      </c>
      <c r="BF637" s="144">
        <f>IF(N637="snížená",J637,0)</f>
        <v>0</v>
      </c>
      <c r="BG637" s="144">
        <f>IF(N637="zákl. přenesená",J637,0)</f>
        <v>0</v>
      </c>
      <c r="BH637" s="144">
        <f>IF(N637="sníž. přenesená",J637,0)</f>
        <v>0</v>
      </c>
      <c r="BI637" s="144">
        <f>IF(N637="nulová",J637,0)</f>
        <v>0</v>
      </c>
      <c r="BJ637" s="18" t="s">
        <v>80</v>
      </c>
      <c r="BK637" s="144">
        <f>ROUND(I637*H637,2)</f>
        <v>424830.4</v>
      </c>
      <c r="BL637" s="18" t="s">
        <v>213</v>
      </c>
      <c r="BM637" s="143" t="s">
        <v>1591</v>
      </c>
    </row>
    <row r="638" spans="2:65" s="12" customFormat="1" x14ac:dyDescent="0.2">
      <c r="B638" s="151"/>
      <c r="D638" s="149" t="s">
        <v>219</v>
      </c>
      <c r="E638" s="152" t="s">
        <v>21</v>
      </c>
      <c r="F638" s="153" t="s">
        <v>1546</v>
      </c>
      <c r="H638" s="152" t="s">
        <v>21</v>
      </c>
      <c r="I638" s="154"/>
      <c r="L638" s="151"/>
      <c r="M638" s="155"/>
      <c r="T638" s="156"/>
      <c r="AT638" s="152" t="s">
        <v>219</v>
      </c>
      <c r="AU638" s="152" t="s">
        <v>80</v>
      </c>
      <c r="AV638" s="12" t="s">
        <v>80</v>
      </c>
      <c r="AW638" s="12" t="s">
        <v>34</v>
      </c>
      <c r="AX638" s="12" t="s">
        <v>73</v>
      </c>
      <c r="AY638" s="152" t="s">
        <v>206</v>
      </c>
    </row>
    <row r="639" spans="2:65" s="13" customFormat="1" x14ac:dyDescent="0.2">
      <c r="B639" s="157"/>
      <c r="D639" s="149" t="s">
        <v>219</v>
      </c>
      <c r="E639" s="158" t="s">
        <v>21</v>
      </c>
      <c r="F639" s="159" t="s">
        <v>1394</v>
      </c>
      <c r="H639" s="160">
        <v>126.4</v>
      </c>
      <c r="I639" s="161"/>
      <c r="L639" s="157"/>
      <c r="M639" s="162"/>
      <c r="T639" s="163"/>
      <c r="AT639" s="158" t="s">
        <v>219</v>
      </c>
      <c r="AU639" s="158" t="s">
        <v>80</v>
      </c>
      <c r="AV639" s="13" t="s">
        <v>82</v>
      </c>
      <c r="AW639" s="13" t="s">
        <v>34</v>
      </c>
      <c r="AX639" s="13" t="s">
        <v>73</v>
      </c>
      <c r="AY639" s="158" t="s">
        <v>206</v>
      </c>
    </row>
    <row r="640" spans="2:65" s="14" customFormat="1" x14ac:dyDescent="0.2">
      <c r="B640" s="164"/>
      <c r="D640" s="149" t="s">
        <v>219</v>
      </c>
      <c r="E640" s="165" t="s">
        <v>21</v>
      </c>
      <c r="F640" s="166" t="s">
        <v>236</v>
      </c>
      <c r="H640" s="167">
        <v>126.4</v>
      </c>
      <c r="I640" s="168"/>
      <c r="L640" s="164"/>
      <c r="M640" s="169"/>
      <c r="T640" s="170"/>
      <c r="AT640" s="165" t="s">
        <v>219</v>
      </c>
      <c r="AU640" s="165" t="s">
        <v>80</v>
      </c>
      <c r="AV640" s="14" t="s">
        <v>213</v>
      </c>
      <c r="AW640" s="14" t="s">
        <v>34</v>
      </c>
      <c r="AX640" s="14" t="s">
        <v>80</v>
      </c>
      <c r="AY640" s="165" t="s">
        <v>206</v>
      </c>
    </row>
    <row r="641" spans="2:65" s="1" customFormat="1" ht="16.5" customHeight="1" x14ac:dyDescent="0.2">
      <c r="B641" s="33"/>
      <c r="C641" s="132" t="s">
        <v>1592</v>
      </c>
      <c r="D641" s="132" t="s">
        <v>208</v>
      </c>
      <c r="E641" s="133" t="s">
        <v>1593</v>
      </c>
      <c r="F641" s="134" t="s">
        <v>1594</v>
      </c>
      <c r="G641" s="135" t="s">
        <v>723</v>
      </c>
      <c r="H641" s="136">
        <v>1</v>
      </c>
      <c r="I641" s="137">
        <v>2877</v>
      </c>
      <c r="J641" s="138">
        <f>ROUND(I641*H641,2)</f>
        <v>2877</v>
      </c>
      <c r="K641" s="134" t="s">
        <v>21</v>
      </c>
      <c r="L641" s="33"/>
      <c r="M641" s="139" t="s">
        <v>21</v>
      </c>
      <c r="N641" s="140" t="s">
        <v>44</v>
      </c>
      <c r="P641" s="141">
        <f>O641*H641</f>
        <v>0</v>
      </c>
      <c r="Q641" s="141">
        <v>8.8000000000000005E-3</v>
      </c>
      <c r="R641" s="141">
        <f>Q641*H641</f>
        <v>8.8000000000000005E-3</v>
      </c>
      <c r="S641" s="141">
        <v>0</v>
      </c>
      <c r="T641" s="142">
        <f>S641*H641</f>
        <v>0</v>
      </c>
      <c r="AR641" s="143" t="s">
        <v>213</v>
      </c>
      <c r="AT641" s="143" t="s">
        <v>208</v>
      </c>
      <c r="AU641" s="143" t="s">
        <v>80</v>
      </c>
      <c r="AY641" s="18" t="s">
        <v>206</v>
      </c>
      <c r="BE641" s="144">
        <f>IF(N641="základní",J641,0)</f>
        <v>2877</v>
      </c>
      <c r="BF641" s="144">
        <f>IF(N641="snížená",J641,0)</f>
        <v>0</v>
      </c>
      <c r="BG641" s="144">
        <f>IF(N641="zákl. přenesená",J641,0)</f>
        <v>0</v>
      </c>
      <c r="BH641" s="144">
        <f>IF(N641="sníž. přenesená",J641,0)</f>
        <v>0</v>
      </c>
      <c r="BI641" s="144">
        <f>IF(N641="nulová",J641,0)</f>
        <v>0</v>
      </c>
      <c r="BJ641" s="18" t="s">
        <v>80</v>
      </c>
      <c r="BK641" s="144">
        <f>ROUND(I641*H641,2)</f>
        <v>2877</v>
      </c>
      <c r="BL641" s="18" t="s">
        <v>213</v>
      </c>
      <c r="BM641" s="143" t="s">
        <v>1595</v>
      </c>
    </row>
    <row r="642" spans="2:65" s="12" customFormat="1" x14ac:dyDescent="0.2">
      <c r="B642" s="151"/>
      <c r="D642" s="149" t="s">
        <v>219</v>
      </c>
      <c r="E642" s="152" t="s">
        <v>21</v>
      </c>
      <c r="F642" s="153" t="s">
        <v>1546</v>
      </c>
      <c r="H642" s="152" t="s">
        <v>21</v>
      </c>
      <c r="I642" s="154"/>
      <c r="L642" s="151"/>
      <c r="M642" s="155"/>
      <c r="T642" s="156"/>
      <c r="AT642" s="152" t="s">
        <v>219</v>
      </c>
      <c r="AU642" s="152" t="s">
        <v>80</v>
      </c>
      <c r="AV642" s="12" t="s">
        <v>80</v>
      </c>
      <c r="AW642" s="12" t="s">
        <v>34</v>
      </c>
      <c r="AX642" s="12" t="s">
        <v>73</v>
      </c>
      <c r="AY642" s="152" t="s">
        <v>206</v>
      </c>
    </row>
    <row r="643" spans="2:65" s="13" customFormat="1" x14ac:dyDescent="0.2">
      <c r="B643" s="157"/>
      <c r="D643" s="149" t="s">
        <v>219</v>
      </c>
      <c r="E643" s="158" t="s">
        <v>21</v>
      </c>
      <c r="F643" s="159" t="s">
        <v>80</v>
      </c>
      <c r="H643" s="160">
        <v>1</v>
      </c>
      <c r="I643" s="161"/>
      <c r="L643" s="157"/>
      <c r="M643" s="162"/>
      <c r="T643" s="163"/>
      <c r="AT643" s="158" t="s">
        <v>219</v>
      </c>
      <c r="AU643" s="158" t="s">
        <v>80</v>
      </c>
      <c r="AV643" s="13" t="s">
        <v>82</v>
      </c>
      <c r="AW643" s="13" t="s">
        <v>34</v>
      </c>
      <c r="AX643" s="13" t="s">
        <v>73</v>
      </c>
      <c r="AY643" s="158" t="s">
        <v>206</v>
      </c>
    </row>
    <row r="644" spans="2:65" s="14" customFormat="1" x14ac:dyDescent="0.2">
      <c r="B644" s="164"/>
      <c r="D644" s="149" t="s">
        <v>219</v>
      </c>
      <c r="E644" s="165" t="s">
        <v>21</v>
      </c>
      <c r="F644" s="166" t="s">
        <v>236</v>
      </c>
      <c r="H644" s="167">
        <v>1</v>
      </c>
      <c r="I644" s="168"/>
      <c r="L644" s="164"/>
      <c r="M644" s="169"/>
      <c r="T644" s="170"/>
      <c r="AT644" s="165" t="s">
        <v>219</v>
      </c>
      <c r="AU644" s="165" t="s">
        <v>80</v>
      </c>
      <c r="AV644" s="14" t="s">
        <v>213</v>
      </c>
      <c r="AW644" s="14" t="s">
        <v>34</v>
      </c>
      <c r="AX644" s="14" t="s">
        <v>80</v>
      </c>
      <c r="AY644" s="165" t="s">
        <v>206</v>
      </c>
    </row>
    <row r="645" spans="2:65" s="1" customFormat="1" ht="16.5" customHeight="1" x14ac:dyDescent="0.2">
      <c r="B645" s="33"/>
      <c r="C645" s="132" t="s">
        <v>1054</v>
      </c>
      <c r="D645" s="132" t="s">
        <v>208</v>
      </c>
      <c r="E645" s="133" t="s">
        <v>1596</v>
      </c>
      <c r="F645" s="134" t="s">
        <v>1597</v>
      </c>
      <c r="G645" s="135" t="s">
        <v>723</v>
      </c>
      <c r="H645" s="136">
        <v>12</v>
      </c>
      <c r="I645" s="137">
        <v>144</v>
      </c>
      <c r="J645" s="138">
        <f>ROUND(I645*H645,2)</f>
        <v>1728</v>
      </c>
      <c r="K645" s="134" t="s">
        <v>1100</v>
      </c>
      <c r="L645" s="33"/>
      <c r="M645" s="139" t="s">
        <v>21</v>
      </c>
      <c r="N645" s="140" t="s">
        <v>44</v>
      </c>
      <c r="P645" s="141">
        <f>O645*H645</f>
        <v>0</v>
      </c>
      <c r="Q645" s="141">
        <v>6.2E-4</v>
      </c>
      <c r="R645" s="141">
        <f>Q645*H645</f>
        <v>7.4400000000000004E-3</v>
      </c>
      <c r="S645" s="141">
        <v>0</v>
      </c>
      <c r="T645" s="142">
        <f>S645*H645</f>
        <v>0</v>
      </c>
      <c r="AR645" s="143" t="s">
        <v>213</v>
      </c>
      <c r="AT645" s="143" t="s">
        <v>208</v>
      </c>
      <c r="AU645" s="143" t="s">
        <v>80</v>
      </c>
      <c r="AY645" s="18" t="s">
        <v>206</v>
      </c>
      <c r="BE645" s="144">
        <f>IF(N645="základní",J645,0)</f>
        <v>1728</v>
      </c>
      <c r="BF645" s="144">
        <f>IF(N645="snížená",J645,0)</f>
        <v>0</v>
      </c>
      <c r="BG645" s="144">
        <f>IF(N645="zákl. přenesená",J645,0)</f>
        <v>0</v>
      </c>
      <c r="BH645" s="144">
        <f>IF(N645="sníž. přenesená",J645,0)</f>
        <v>0</v>
      </c>
      <c r="BI645" s="144">
        <f>IF(N645="nulová",J645,0)</f>
        <v>0</v>
      </c>
      <c r="BJ645" s="18" t="s">
        <v>80</v>
      </c>
      <c r="BK645" s="144">
        <f>ROUND(I645*H645,2)</f>
        <v>1728</v>
      </c>
      <c r="BL645" s="18" t="s">
        <v>213</v>
      </c>
      <c r="BM645" s="143" t="s">
        <v>1598</v>
      </c>
    </row>
    <row r="646" spans="2:65" s="12" customFormat="1" x14ac:dyDescent="0.2">
      <c r="B646" s="151"/>
      <c r="D646" s="149" t="s">
        <v>219</v>
      </c>
      <c r="E646" s="152" t="s">
        <v>21</v>
      </c>
      <c r="F646" s="153" t="s">
        <v>1433</v>
      </c>
      <c r="H646" s="152" t="s">
        <v>21</v>
      </c>
      <c r="I646" s="154"/>
      <c r="L646" s="151"/>
      <c r="M646" s="155"/>
      <c r="T646" s="156"/>
      <c r="AT646" s="152" t="s">
        <v>219</v>
      </c>
      <c r="AU646" s="152" t="s">
        <v>80</v>
      </c>
      <c r="AV646" s="12" t="s">
        <v>80</v>
      </c>
      <c r="AW646" s="12" t="s">
        <v>34</v>
      </c>
      <c r="AX646" s="12" t="s">
        <v>73</v>
      </c>
      <c r="AY646" s="152" t="s">
        <v>206</v>
      </c>
    </row>
    <row r="647" spans="2:65" s="13" customFormat="1" x14ac:dyDescent="0.2">
      <c r="B647" s="157"/>
      <c r="D647" s="149" t="s">
        <v>219</v>
      </c>
      <c r="E647" s="158" t="s">
        <v>21</v>
      </c>
      <c r="F647" s="159" t="s">
        <v>313</v>
      </c>
      <c r="H647" s="160">
        <v>11</v>
      </c>
      <c r="I647" s="161"/>
      <c r="L647" s="157"/>
      <c r="M647" s="162"/>
      <c r="T647" s="163"/>
      <c r="AT647" s="158" t="s">
        <v>219</v>
      </c>
      <c r="AU647" s="158" t="s">
        <v>80</v>
      </c>
      <c r="AV647" s="13" t="s">
        <v>82</v>
      </c>
      <c r="AW647" s="13" t="s">
        <v>34</v>
      </c>
      <c r="AX647" s="13" t="s">
        <v>73</v>
      </c>
      <c r="AY647" s="158" t="s">
        <v>206</v>
      </c>
    </row>
    <row r="648" spans="2:65" s="12" customFormat="1" x14ac:dyDescent="0.2">
      <c r="B648" s="151"/>
      <c r="D648" s="149" t="s">
        <v>219</v>
      </c>
      <c r="E648" s="152" t="s">
        <v>21</v>
      </c>
      <c r="F648" s="153" t="s">
        <v>1599</v>
      </c>
      <c r="H648" s="152" t="s">
        <v>21</v>
      </c>
      <c r="I648" s="154"/>
      <c r="L648" s="151"/>
      <c r="M648" s="155"/>
      <c r="T648" s="156"/>
      <c r="AT648" s="152" t="s">
        <v>219</v>
      </c>
      <c r="AU648" s="152" t="s">
        <v>80</v>
      </c>
      <c r="AV648" s="12" t="s">
        <v>80</v>
      </c>
      <c r="AW648" s="12" t="s">
        <v>34</v>
      </c>
      <c r="AX648" s="12" t="s">
        <v>73</v>
      </c>
      <c r="AY648" s="152" t="s">
        <v>206</v>
      </c>
    </row>
    <row r="649" spans="2:65" s="13" customFormat="1" x14ac:dyDescent="0.2">
      <c r="B649" s="157"/>
      <c r="D649" s="149" t="s">
        <v>219</v>
      </c>
      <c r="E649" s="158" t="s">
        <v>21</v>
      </c>
      <c r="F649" s="159" t="s">
        <v>80</v>
      </c>
      <c r="H649" s="160">
        <v>1</v>
      </c>
      <c r="I649" s="161"/>
      <c r="L649" s="157"/>
      <c r="M649" s="162"/>
      <c r="T649" s="163"/>
      <c r="AT649" s="158" t="s">
        <v>219</v>
      </c>
      <c r="AU649" s="158" t="s">
        <v>80</v>
      </c>
      <c r="AV649" s="13" t="s">
        <v>82</v>
      </c>
      <c r="AW649" s="13" t="s">
        <v>34</v>
      </c>
      <c r="AX649" s="13" t="s">
        <v>73</v>
      </c>
      <c r="AY649" s="158" t="s">
        <v>206</v>
      </c>
    </row>
    <row r="650" spans="2:65" s="14" customFormat="1" x14ac:dyDescent="0.2">
      <c r="B650" s="164"/>
      <c r="D650" s="149" t="s">
        <v>219</v>
      </c>
      <c r="E650" s="165" t="s">
        <v>21</v>
      </c>
      <c r="F650" s="166" t="s">
        <v>236</v>
      </c>
      <c r="H650" s="167">
        <v>12</v>
      </c>
      <c r="I650" s="168"/>
      <c r="L650" s="164"/>
      <c r="M650" s="169"/>
      <c r="T650" s="170"/>
      <c r="AT650" s="165" t="s">
        <v>219</v>
      </c>
      <c r="AU650" s="165" t="s">
        <v>80</v>
      </c>
      <c r="AV650" s="14" t="s">
        <v>213</v>
      </c>
      <c r="AW650" s="14" t="s">
        <v>34</v>
      </c>
      <c r="AX650" s="14" t="s">
        <v>80</v>
      </c>
      <c r="AY650" s="165" t="s">
        <v>206</v>
      </c>
    </row>
    <row r="651" spans="2:65" s="1" customFormat="1" ht="16.5" customHeight="1" x14ac:dyDescent="0.2">
      <c r="B651" s="33"/>
      <c r="C651" s="132" t="s">
        <v>1600</v>
      </c>
      <c r="D651" s="132" t="s">
        <v>208</v>
      </c>
      <c r="E651" s="133" t="s">
        <v>1601</v>
      </c>
      <c r="F651" s="134" t="s">
        <v>1602</v>
      </c>
      <c r="G651" s="135" t="s">
        <v>723</v>
      </c>
      <c r="H651" s="136">
        <v>1</v>
      </c>
      <c r="I651" s="137">
        <v>625</v>
      </c>
      <c r="J651" s="138">
        <f>ROUND(I651*H651,2)</f>
        <v>625</v>
      </c>
      <c r="K651" s="134" t="s">
        <v>21</v>
      </c>
      <c r="L651" s="33"/>
      <c r="M651" s="139" t="s">
        <v>21</v>
      </c>
      <c r="N651" s="140" t="s">
        <v>44</v>
      </c>
      <c r="P651" s="141">
        <f>O651*H651</f>
        <v>0</v>
      </c>
      <c r="Q651" s="141">
        <v>1.3600000000000001E-3</v>
      </c>
      <c r="R651" s="141">
        <f>Q651*H651</f>
        <v>1.3600000000000001E-3</v>
      </c>
      <c r="S651" s="141">
        <v>0</v>
      </c>
      <c r="T651" s="142">
        <f>S651*H651</f>
        <v>0</v>
      </c>
      <c r="AR651" s="143" t="s">
        <v>213</v>
      </c>
      <c r="AT651" s="143" t="s">
        <v>208</v>
      </c>
      <c r="AU651" s="143" t="s">
        <v>80</v>
      </c>
      <c r="AY651" s="18" t="s">
        <v>206</v>
      </c>
      <c r="BE651" s="144">
        <f>IF(N651="základní",J651,0)</f>
        <v>625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8" t="s">
        <v>80</v>
      </c>
      <c r="BK651" s="144">
        <f>ROUND(I651*H651,2)</f>
        <v>625</v>
      </c>
      <c r="BL651" s="18" t="s">
        <v>213</v>
      </c>
      <c r="BM651" s="143" t="s">
        <v>1603</v>
      </c>
    </row>
    <row r="652" spans="2:65" s="12" customFormat="1" x14ac:dyDescent="0.2">
      <c r="B652" s="151"/>
      <c r="D652" s="149" t="s">
        <v>219</v>
      </c>
      <c r="E652" s="152" t="s">
        <v>21</v>
      </c>
      <c r="F652" s="153" t="s">
        <v>1546</v>
      </c>
      <c r="H652" s="152" t="s">
        <v>21</v>
      </c>
      <c r="I652" s="154"/>
      <c r="L652" s="151"/>
      <c r="M652" s="155"/>
      <c r="T652" s="156"/>
      <c r="AT652" s="152" t="s">
        <v>219</v>
      </c>
      <c r="AU652" s="152" t="s">
        <v>80</v>
      </c>
      <c r="AV652" s="12" t="s">
        <v>80</v>
      </c>
      <c r="AW652" s="12" t="s">
        <v>34</v>
      </c>
      <c r="AX652" s="12" t="s">
        <v>73</v>
      </c>
      <c r="AY652" s="152" t="s">
        <v>206</v>
      </c>
    </row>
    <row r="653" spans="2:65" s="13" customFormat="1" x14ac:dyDescent="0.2">
      <c r="B653" s="157"/>
      <c r="D653" s="149" t="s">
        <v>219</v>
      </c>
      <c r="E653" s="158" t="s">
        <v>21</v>
      </c>
      <c r="F653" s="159" t="s">
        <v>80</v>
      </c>
      <c r="H653" s="160">
        <v>1</v>
      </c>
      <c r="I653" s="161"/>
      <c r="L653" s="157"/>
      <c r="M653" s="162"/>
      <c r="T653" s="163"/>
      <c r="AT653" s="158" t="s">
        <v>219</v>
      </c>
      <c r="AU653" s="158" t="s">
        <v>80</v>
      </c>
      <c r="AV653" s="13" t="s">
        <v>82</v>
      </c>
      <c r="AW653" s="13" t="s">
        <v>34</v>
      </c>
      <c r="AX653" s="13" t="s">
        <v>73</v>
      </c>
      <c r="AY653" s="158" t="s">
        <v>206</v>
      </c>
    </row>
    <row r="654" spans="2:65" s="14" customFormat="1" x14ac:dyDescent="0.2">
      <c r="B654" s="164"/>
      <c r="D654" s="149" t="s">
        <v>219</v>
      </c>
      <c r="E654" s="165" t="s">
        <v>21</v>
      </c>
      <c r="F654" s="166" t="s">
        <v>236</v>
      </c>
      <c r="H654" s="167">
        <v>1</v>
      </c>
      <c r="I654" s="168"/>
      <c r="L654" s="164"/>
      <c r="M654" s="169"/>
      <c r="T654" s="170"/>
      <c r="AT654" s="165" t="s">
        <v>219</v>
      </c>
      <c r="AU654" s="165" t="s">
        <v>80</v>
      </c>
      <c r="AV654" s="14" t="s">
        <v>213</v>
      </c>
      <c r="AW654" s="14" t="s">
        <v>34</v>
      </c>
      <c r="AX654" s="14" t="s">
        <v>80</v>
      </c>
      <c r="AY654" s="165" t="s">
        <v>206</v>
      </c>
    </row>
    <row r="655" spans="2:65" s="1" customFormat="1" ht="16.5" customHeight="1" x14ac:dyDescent="0.2">
      <c r="B655" s="33"/>
      <c r="C655" s="132" t="s">
        <v>1057</v>
      </c>
      <c r="D655" s="132" t="s">
        <v>208</v>
      </c>
      <c r="E655" s="133" t="s">
        <v>1604</v>
      </c>
      <c r="F655" s="134" t="s">
        <v>1605</v>
      </c>
      <c r="G655" s="135" t="s">
        <v>723</v>
      </c>
      <c r="H655" s="136">
        <v>20</v>
      </c>
      <c r="I655" s="137">
        <v>4850</v>
      </c>
      <c r="J655" s="138">
        <f>ROUND(I655*H655,2)</f>
        <v>97000</v>
      </c>
      <c r="K655" s="134" t="s">
        <v>21</v>
      </c>
      <c r="L655" s="33"/>
      <c r="M655" s="139" t="s">
        <v>21</v>
      </c>
      <c r="N655" s="140" t="s">
        <v>44</v>
      </c>
      <c r="P655" s="141">
        <f>O655*H655</f>
        <v>0</v>
      </c>
      <c r="Q655" s="141">
        <v>0.16200000000000001</v>
      </c>
      <c r="R655" s="141">
        <f>Q655*H655</f>
        <v>3.24</v>
      </c>
      <c r="S655" s="141">
        <v>0</v>
      </c>
      <c r="T655" s="142">
        <f>S655*H655</f>
        <v>0</v>
      </c>
      <c r="AR655" s="143" t="s">
        <v>213</v>
      </c>
      <c r="AT655" s="143" t="s">
        <v>208</v>
      </c>
      <c r="AU655" s="143" t="s">
        <v>80</v>
      </c>
      <c r="AY655" s="18" t="s">
        <v>206</v>
      </c>
      <c r="BE655" s="144">
        <f>IF(N655="základní",J655,0)</f>
        <v>97000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8" t="s">
        <v>80</v>
      </c>
      <c r="BK655" s="144">
        <f>ROUND(I655*H655,2)</f>
        <v>97000</v>
      </c>
      <c r="BL655" s="18" t="s">
        <v>213</v>
      </c>
      <c r="BM655" s="143" t="s">
        <v>1606</v>
      </c>
    </row>
    <row r="656" spans="2:65" s="12" customFormat="1" x14ac:dyDescent="0.2">
      <c r="B656" s="151"/>
      <c r="D656" s="149" t="s">
        <v>219</v>
      </c>
      <c r="E656" s="152" t="s">
        <v>21</v>
      </c>
      <c r="F656" s="153" t="s">
        <v>1546</v>
      </c>
      <c r="H656" s="152" t="s">
        <v>21</v>
      </c>
      <c r="I656" s="154"/>
      <c r="L656" s="151"/>
      <c r="M656" s="155"/>
      <c r="T656" s="156"/>
      <c r="AT656" s="152" t="s">
        <v>219</v>
      </c>
      <c r="AU656" s="152" t="s">
        <v>80</v>
      </c>
      <c r="AV656" s="12" t="s">
        <v>80</v>
      </c>
      <c r="AW656" s="12" t="s">
        <v>34</v>
      </c>
      <c r="AX656" s="12" t="s">
        <v>73</v>
      </c>
      <c r="AY656" s="152" t="s">
        <v>206</v>
      </c>
    </row>
    <row r="657" spans="2:65" s="13" customFormat="1" x14ac:dyDescent="0.2">
      <c r="B657" s="157"/>
      <c r="D657" s="149" t="s">
        <v>219</v>
      </c>
      <c r="E657" s="158" t="s">
        <v>21</v>
      </c>
      <c r="F657" s="159" t="s">
        <v>382</v>
      </c>
      <c r="H657" s="160">
        <v>20</v>
      </c>
      <c r="I657" s="161"/>
      <c r="L657" s="157"/>
      <c r="M657" s="162"/>
      <c r="T657" s="163"/>
      <c r="AT657" s="158" t="s">
        <v>219</v>
      </c>
      <c r="AU657" s="158" t="s">
        <v>80</v>
      </c>
      <c r="AV657" s="13" t="s">
        <v>82</v>
      </c>
      <c r="AW657" s="13" t="s">
        <v>34</v>
      </c>
      <c r="AX657" s="13" t="s">
        <v>73</v>
      </c>
      <c r="AY657" s="158" t="s">
        <v>206</v>
      </c>
    </row>
    <row r="658" spans="2:65" s="14" customFormat="1" x14ac:dyDescent="0.2">
      <c r="B658" s="164"/>
      <c r="D658" s="149" t="s">
        <v>219</v>
      </c>
      <c r="E658" s="165" t="s">
        <v>21</v>
      </c>
      <c r="F658" s="166" t="s">
        <v>236</v>
      </c>
      <c r="H658" s="167">
        <v>20</v>
      </c>
      <c r="I658" s="168"/>
      <c r="L658" s="164"/>
      <c r="M658" s="169"/>
      <c r="T658" s="170"/>
      <c r="AT658" s="165" t="s">
        <v>219</v>
      </c>
      <c r="AU658" s="165" t="s">
        <v>80</v>
      </c>
      <c r="AV658" s="14" t="s">
        <v>213</v>
      </c>
      <c r="AW658" s="14" t="s">
        <v>34</v>
      </c>
      <c r="AX658" s="14" t="s">
        <v>80</v>
      </c>
      <c r="AY658" s="165" t="s">
        <v>206</v>
      </c>
    </row>
    <row r="659" spans="2:65" s="1" customFormat="1" ht="16.5" customHeight="1" x14ac:dyDescent="0.2">
      <c r="B659" s="33"/>
      <c r="C659" s="132" t="s">
        <v>1607</v>
      </c>
      <c r="D659" s="132" t="s">
        <v>208</v>
      </c>
      <c r="E659" s="133" t="s">
        <v>1608</v>
      </c>
      <c r="F659" s="134" t="s">
        <v>1609</v>
      </c>
      <c r="G659" s="135" t="s">
        <v>723</v>
      </c>
      <c r="H659" s="136">
        <v>8</v>
      </c>
      <c r="I659" s="137">
        <v>293</v>
      </c>
      <c r="J659" s="138">
        <f>ROUND(I659*H659,2)</f>
        <v>2344</v>
      </c>
      <c r="K659" s="134" t="s">
        <v>1100</v>
      </c>
      <c r="L659" s="33"/>
      <c r="M659" s="139" t="s">
        <v>21</v>
      </c>
      <c r="N659" s="140" t="s">
        <v>44</v>
      </c>
      <c r="P659" s="141">
        <f>O659*H659</f>
        <v>0</v>
      </c>
      <c r="Q659" s="141">
        <v>3.9E-2</v>
      </c>
      <c r="R659" s="141">
        <f>Q659*H659</f>
        <v>0.312</v>
      </c>
      <c r="S659" s="141">
        <v>0</v>
      </c>
      <c r="T659" s="142">
        <f>S659*H659</f>
        <v>0</v>
      </c>
      <c r="AR659" s="143" t="s">
        <v>213</v>
      </c>
      <c r="AT659" s="143" t="s">
        <v>208</v>
      </c>
      <c r="AU659" s="143" t="s">
        <v>80</v>
      </c>
      <c r="AY659" s="18" t="s">
        <v>206</v>
      </c>
      <c r="BE659" s="144">
        <f>IF(N659="základní",J659,0)</f>
        <v>2344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8" t="s">
        <v>80</v>
      </c>
      <c r="BK659" s="144">
        <f>ROUND(I659*H659,2)</f>
        <v>2344</v>
      </c>
      <c r="BL659" s="18" t="s">
        <v>213</v>
      </c>
      <c r="BM659" s="143" t="s">
        <v>1610</v>
      </c>
    </row>
    <row r="660" spans="2:65" s="12" customFormat="1" x14ac:dyDescent="0.2">
      <c r="B660" s="151"/>
      <c r="D660" s="149" t="s">
        <v>219</v>
      </c>
      <c r="E660" s="152" t="s">
        <v>21</v>
      </c>
      <c r="F660" s="153" t="s">
        <v>1433</v>
      </c>
      <c r="H660" s="152" t="s">
        <v>21</v>
      </c>
      <c r="I660" s="154"/>
      <c r="L660" s="151"/>
      <c r="M660" s="155"/>
      <c r="T660" s="156"/>
      <c r="AT660" s="152" t="s">
        <v>219</v>
      </c>
      <c r="AU660" s="152" t="s">
        <v>80</v>
      </c>
      <c r="AV660" s="12" t="s">
        <v>80</v>
      </c>
      <c r="AW660" s="12" t="s">
        <v>34</v>
      </c>
      <c r="AX660" s="12" t="s">
        <v>73</v>
      </c>
      <c r="AY660" s="152" t="s">
        <v>206</v>
      </c>
    </row>
    <row r="661" spans="2:65" s="13" customFormat="1" x14ac:dyDescent="0.2">
      <c r="B661" s="157"/>
      <c r="D661" s="149" t="s">
        <v>219</v>
      </c>
      <c r="E661" s="158" t="s">
        <v>21</v>
      </c>
      <c r="F661" s="159" t="s">
        <v>289</v>
      </c>
      <c r="H661" s="160">
        <v>8</v>
      </c>
      <c r="I661" s="161"/>
      <c r="L661" s="157"/>
      <c r="M661" s="162"/>
      <c r="T661" s="163"/>
      <c r="AT661" s="158" t="s">
        <v>219</v>
      </c>
      <c r="AU661" s="158" t="s">
        <v>80</v>
      </c>
      <c r="AV661" s="13" t="s">
        <v>82</v>
      </c>
      <c r="AW661" s="13" t="s">
        <v>34</v>
      </c>
      <c r="AX661" s="13" t="s">
        <v>73</v>
      </c>
      <c r="AY661" s="158" t="s">
        <v>206</v>
      </c>
    </row>
    <row r="662" spans="2:65" s="14" customFormat="1" x14ac:dyDescent="0.2">
      <c r="B662" s="164"/>
      <c r="D662" s="149" t="s">
        <v>219</v>
      </c>
      <c r="E662" s="165" t="s">
        <v>21</v>
      </c>
      <c r="F662" s="166" t="s">
        <v>236</v>
      </c>
      <c r="H662" s="167">
        <v>8</v>
      </c>
      <c r="I662" s="168"/>
      <c r="L662" s="164"/>
      <c r="M662" s="169"/>
      <c r="T662" s="170"/>
      <c r="AT662" s="165" t="s">
        <v>219</v>
      </c>
      <c r="AU662" s="165" t="s">
        <v>80</v>
      </c>
      <c r="AV662" s="14" t="s">
        <v>213</v>
      </c>
      <c r="AW662" s="14" t="s">
        <v>34</v>
      </c>
      <c r="AX662" s="14" t="s">
        <v>80</v>
      </c>
      <c r="AY662" s="165" t="s">
        <v>206</v>
      </c>
    </row>
    <row r="663" spans="2:65" s="1" customFormat="1" ht="16.5" customHeight="1" x14ac:dyDescent="0.2">
      <c r="B663" s="33"/>
      <c r="C663" s="132" t="s">
        <v>1331</v>
      </c>
      <c r="D663" s="132" t="s">
        <v>208</v>
      </c>
      <c r="E663" s="133" t="s">
        <v>1611</v>
      </c>
      <c r="F663" s="134" t="s">
        <v>1612</v>
      </c>
      <c r="G663" s="135" t="s">
        <v>723</v>
      </c>
      <c r="H663" s="136">
        <v>13</v>
      </c>
      <c r="I663" s="137">
        <v>338</v>
      </c>
      <c r="J663" s="138">
        <f>ROUND(I663*H663,2)</f>
        <v>4394</v>
      </c>
      <c r="K663" s="134" t="s">
        <v>1100</v>
      </c>
      <c r="L663" s="33"/>
      <c r="M663" s="139" t="s">
        <v>21</v>
      </c>
      <c r="N663" s="140" t="s">
        <v>44</v>
      </c>
      <c r="P663" s="141">
        <f>O663*H663</f>
        <v>0</v>
      </c>
      <c r="Q663" s="141">
        <v>5.0999999999999997E-2</v>
      </c>
      <c r="R663" s="141">
        <f>Q663*H663</f>
        <v>0.66299999999999992</v>
      </c>
      <c r="S663" s="141">
        <v>0</v>
      </c>
      <c r="T663" s="142">
        <f>S663*H663</f>
        <v>0</v>
      </c>
      <c r="AR663" s="143" t="s">
        <v>213</v>
      </c>
      <c r="AT663" s="143" t="s">
        <v>208</v>
      </c>
      <c r="AU663" s="143" t="s">
        <v>80</v>
      </c>
      <c r="AY663" s="18" t="s">
        <v>206</v>
      </c>
      <c r="BE663" s="144">
        <f>IF(N663="základní",J663,0)</f>
        <v>4394</v>
      </c>
      <c r="BF663" s="144">
        <f>IF(N663="snížená",J663,0)</f>
        <v>0</v>
      </c>
      <c r="BG663" s="144">
        <f>IF(N663="zákl. přenesená",J663,0)</f>
        <v>0</v>
      </c>
      <c r="BH663" s="144">
        <f>IF(N663="sníž. přenesená",J663,0)</f>
        <v>0</v>
      </c>
      <c r="BI663" s="144">
        <f>IF(N663="nulová",J663,0)</f>
        <v>0</v>
      </c>
      <c r="BJ663" s="18" t="s">
        <v>80</v>
      </c>
      <c r="BK663" s="144">
        <f>ROUND(I663*H663,2)</f>
        <v>4394</v>
      </c>
      <c r="BL663" s="18" t="s">
        <v>213</v>
      </c>
      <c r="BM663" s="143" t="s">
        <v>1613</v>
      </c>
    </row>
    <row r="664" spans="2:65" s="12" customFormat="1" x14ac:dyDescent="0.2">
      <c r="B664" s="151"/>
      <c r="D664" s="149" t="s">
        <v>219</v>
      </c>
      <c r="E664" s="152" t="s">
        <v>21</v>
      </c>
      <c r="F664" s="153" t="s">
        <v>1433</v>
      </c>
      <c r="H664" s="152" t="s">
        <v>21</v>
      </c>
      <c r="I664" s="154"/>
      <c r="L664" s="151"/>
      <c r="M664" s="155"/>
      <c r="T664" s="156"/>
      <c r="AT664" s="152" t="s">
        <v>219</v>
      </c>
      <c r="AU664" s="152" t="s">
        <v>80</v>
      </c>
      <c r="AV664" s="12" t="s">
        <v>80</v>
      </c>
      <c r="AW664" s="12" t="s">
        <v>34</v>
      </c>
      <c r="AX664" s="12" t="s">
        <v>73</v>
      </c>
      <c r="AY664" s="152" t="s">
        <v>206</v>
      </c>
    </row>
    <row r="665" spans="2:65" s="13" customFormat="1" x14ac:dyDescent="0.2">
      <c r="B665" s="157"/>
      <c r="D665" s="149" t="s">
        <v>219</v>
      </c>
      <c r="E665" s="158" t="s">
        <v>21</v>
      </c>
      <c r="F665" s="159" t="s">
        <v>324</v>
      </c>
      <c r="H665" s="160">
        <v>13</v>
      </c>
      <c r="I665" s="161"/>
      <c r="L665" s="157"/>
      <c r="M665" s="162"/>
      <c r="T665" s="163"/>
      <c r="AT665" s="158" t="s">
        <v>219</v>
      </c>
      <c r="AU665" s="158" t="s">
        <v>80</v>
      </c>
      <c r="AV665" s="13" t="s">
        <v>82</v>
      </c>
      <c r="AW665" s="13" t="s">
        <v>34</v>
      </c>
      <c r="AX665" s="13" t="s">
        <v>73</v>
      </c>
      <c r="AY665" s="158" t="s">
        <v>206</v>
      </c>
    </row>
    <row r="666" spans="2:65" s="14" customFormat="1" x14ac:dyDescent="0.2">
      <c r="B666" s="164"/>
      <c r="D666" s="149" t="s">
        <v>219</v>
      </c>
      <c r="E666" s="165" t="s">
        <v>21</v>
      </c>
      <c r="F666" s="166" t="s">
        <v>236</v>
      </c>
      <c r="H666" s="167">
        <v>13</v>
      </c>
      <c r="I666" s="168"/>
      <c r="L666" s="164"/>
      <c r="M666" s="169"/>
      <c r="T666" s="170"/>
      <c r="AT666" s="165" t="s">
        <v>219</v>
      </c>
      <c r="AU666" s="165" t="s">
        <v>80</v>
      </c>
      <c r="AV666" s="14" t="s">
        <v>213</v>
      </c>
      <c r="AW666" s="14" t="s">
        <v>34</v>
      </c>
      <c r="AX666" s="14" t="s">
        <v>80</v>
      </c>
      <c r="AY666" s="165" t="s">
        <v>206</v>
      </c>
    </row>
    <row r="667" spans="2:65" s="1" customFormat="1" ht="16.5" customHeight="1" x14ac:dyDescent="0.2">
      <c r="B667" s="33"/>
      <c r="C667" s="132" t="s">
        <v>1614</v>
      </c>
      <c r="D667" s="132" t="s">
        <v>208</v>
      </c>
      <c r="E667" s="133" t="s">
        <v>1615</v>
      </c>
      <c r="F667" s="134" t="s">
        <v>1616</v>
      </c>
      <c r="G667" s="135" t="s">
        <v>723</v>
      </c>
      <c r="H667" s="136">
        <v>8</v>
      </c>
      <c r="I667" s="137">
        <v>371</v>
      </c>
      <c r="J667" s="138">
        <f>ROUND(I667*H667,2)</f>
        <v>2968</v>
      </c>
      <c r="K667" s="134" t="s">
        <v>1100</v>
      </c>
      <c r="L667" s="33"/>
      <c r="M667" s="139" t="s">
        <v>21</v>
      </c>
      <c r="N667" s="140" t="s">
        <v>44</v>
      </c>
      <c r="P667" s="141">
        <f>O667*H667</f>
        <v>0</v>
      </c>
      <c r="Q667" s="141">
        <v>6.8000000000000005E-2</v>
      </c>
      <c r="R667" s="141">
        <f>Q667*H667</f>
        <v>0.54400000000000004</v>
      </c>
      <c r="S667" s="141">
        <v>0</v>
      </c>
      <c r="T667" s="142">
        <f>S667*H667</f>
        <v>0</v>
      </c>
      <c r="AR667" s="143" t="s">
        <v>213</v>
      </c>
      <c r="AT667" s="143" t="s">
        <v>208</v>
      </c>
      <c r="AU667" s="143" t="s">
        <v>80</v>
      </c>
      <c r="AY667" s="18" t="s">
        <v>206</v>
      </c>
      <c r="BE667" s="144">
        <f>IF(N667="základní",J667,0)</f>
        <v>2968</v>
      </c>
      <c r="BF667" s="144">
        <f>IF(N667="snížená",J667,0)</f>
        <v>0</v>
      </c>
      <c r="BG667" s="144">
        <f>IF(N667="zákl. přenesená",J667,0)</f>
        <v>0</v>
      </c>
      <c r="BH667" s="144">
        <f>IF(N667="sníž. přenesená",J667,0)</f>
        <v>0</v>
      </c>
      <c r="BI667" s="144">
        <f>IF(N667="nulová",J667,0)</f>
        <v>0</v>
      </c>
      <c r="BJ667" s="18" t="s">
        <v>80</v>
      </c>
      <c r="BK667" s="144">
        <f>ROUND(I667*H667,2)</f>
        <v>2968</v>
      </c>
      <c r="BL667" s="18" t="s">
        <v>213</v>
      </c>
      <c r="BM667" s="143" t="s">
        <v>1617</v>
      </c>
    </row>
    <row r="668" spans="2:65" s="12" customFormat="1" x14ac:dyDescent="0.2">
      <c r="B668" s="151"/>
      <c r="D668" s="149" t="s">
        <v>219</v>
      </c>
      <c r="E668" s="152" t="s">
        <v>21</v>
      </c>
      <c r="F668" s="153" t="s">
        <v>1433</v>
      </c>
      <c r="H668" s="152" t="s">
        <v>21</v>
      </c>
      <c r="I668" s="154"/>
      <c r="L668" s="151"/>
      <c r="M668" s="155"/>
      <c r="T668" s="156"/>
      <c r="AT668" s="152" t="s">
        <v>219</v>
      </c>
      <c r="AU668" s="152" t="s">
        <v>80</v>
      </c>
      <c r="AV668" s="12" t="s">
        <v>80</v>
      </c>
      <c r="AW668" s="12" t="s">
        <v>34</v>
      </c>
      <c r="AX668" s="12" t="s">
        <v>73</v>
      </c>
      <c r="AY668" s="152" t="s">
        <v>206</v>
      </c>
    </row>
    <row r="669" spans="2:65" s="13" customFormat="1" x14ac:dyDescent="0.2">
      <c r="B669" s="157"/>
      <c r="D669" s="149" t="s">
        <v>219</v>
      </c>
      <c r="E669" s="158" t="s">
        <v>21</v>
      </c>
      <c r="F669" s="159" t="s">
        <v>289</v>
      </c>
      <c r="H669" s="160">
        <v>8</v>
      </c>
      <c r="I669" s="161"/>
      <c r="L669" s="157"/>
      <c r="M669" s="162"/>
      <c r="T669" s="163"/>
      <c r="AT669" s="158" t="s">
        <v>219</v>
      </c>
      <c r="AU669" s="158" t="s">
        <v>80</v>
      </c>
      <c r="AV669" s="13" t="s">
        <v>82</v>
      </c>
      <c r="AW669" s="13" t="s">
        <v>34</v>
      </c>
      <c r="AX669" s="13" t="s">
        <v>73</v>
      </c>
      <c r="AY669" s="158" t="s">
        <v>206</v>
      </c>
    </row>
    <row r="670" spans="2:65" s="14" customFormat="1" x14ac:dyDescent="0.2">
      <c r="B670" s="164"/>
      <c r="D670" s="149" t="s">
        <v>219</v>
      </c>
      <c r="E670" s="165" t="s">
        <v>21</v>
      </c>
      <c r="F670" s="166" t="s">
        <v>236</v>
      </c>
      <c r="H670" s="167">
        <v>8</v>
      </c>
      <c r="I670" s="168"/>
      <c r="L670" s="164"/>
      <c r="M670" s="169"/>
      <c r="T670" s="170"/>
      <c r="AT670" s="165" t="s">
        <v>219</v>
      </c>
      <c r="AU670" s="165" t="s">
        <v>80</v>
      </c>
      <c r="AV670" s="14" t="s">
        <v>213</v>
      </c>
      <c r="AW670" s="14" t="s">
        <v>34</v>
      </c>
      <c r="AX670" s="14" t="s">
        <v>80</v>
      </c>
      <c r="AY670" s="165" t="s">
        <v>206</v>
      </c>
    </row>
    <row r="671" spans="2:65" s="1" customFormat="1" ht="16.5" customHeight="1" x14ac:dyDescent="0.2">
      <c r="B671" s="33"/>
      <c r="C671" s="132" t="s">
        <v>1335</v>
      </c>
      <c r="D671" s="132" t="s">
        <v>208</v>
      </c>
      <c r="E671" s="133" t="s">
        <v>1618</v>
      </c>
      <c r="F671" s="134" t="s">
        <v>1619</v>
      </c>
      <c r="G671" s="135" t="s">
        <v>723</v>
      </c>
      <c r="H671" s="136">
        <v>4</v>
      </c>
      <c r="I671" s="137">
        <v>416</v>
      </c>
      <c r="J671" s="138">
        <f>ROUND(I671*H671,2)</f>
        <v>1664</v>
      </c>
      <c r="K671" s="134" t="s">
        <v>1100</v>
      </c>
      <c r="L671" s="33"/>
      <c r="M671" s="139" t="s">
        <v>21</v>
      </c>
      <c r="N671" s="140" t="s">
        <v>44</v>
      </c>
      <c r="P671" s="141">
        <f>O671*H671</f>
        <v>0</v>
      </c>
      <c r="Q671" s="141">
        <v>0.08</v>
      </c>
      <c r="R671" s="141">
        <f>Q671*H671</f>
        <v>0.32</v>
      </c>
      <c r="S671" s="141">
        <v>0</v>
      </c>
      <c r="T671" s="142">
        <f>S671*H671</f>
        <v>0</v>
      </c>
      <c r="AR671" s="143" t="s">
        <v>213</v>
      </c>
      <c r="AT671" s="143" t="s">
        <v>208</v>
      </c>
      <c r="AU671" s="143" t="s">
        <v>80</v>
      </c>
      <c r="AY671" s="18" t="s">
        <v>206</v>
      </c>
      <c r="BE671" s="144">
        <f>IF(N671="základní",J671,0)</f>
        <v>1664</v>
      </c>
      <c r="BF671" s="144">
        <f>IF(N671="snížená",J671,0)</f>
        <v>0</v>
      </c>
      <c r="BG671" s="144">
        <f>IF(N671="zákl. přenesená",J671,0)</f>
        <v>0</v>
      </c>
      <c r="BH671" s="144">
        <f>IF(N671="sníž. přenesená",J671,0)</f>
        <v>0</v>
      </c>
      <c r="BI671" s="144">
        <f>IF(N671="nulová",J671,0)</f>
        <v>0</v>
      </c>
      <c r="BJ671" s="18" t="s">
        <v>80</v>
      </c>
      <c r="BK671" s="144">
        <f>ROUND(I671*H671,2)</f>
        <v>1664</v>
      </c>
      <c r="BL671" s="18" t="s">
        <v>213</v>
      </c>
      <c r="BM671" s="143" t="s">
        <v>1620</v>
      </c>
    </row>
    <row r="672" spans="2:65" s="12" customFormat="1" x14ac:dyDescent="0.2">
      <c r="B672" s="151"/>
      <c r="D672" s="149" t="s">
        <v>219</v>
      </c>
      <c r="E672" s="152" t="s">
        <v>21</v>
      </c>
      <c r="F672" s="153" t="s">
        <v>1433</v>
      </c>
      <c r="H672" s="152" t="s">
        <v>21</v>
      </c>
      <c r="I672" s="154"/>
      <c r="L672" s="151"/>
      <c r="M672" s="155"/>
      <c r="T672" s="156"/>
      <c r="AT672" s="152" t="s">
        <v>219</v>
      </c>
      <c r="AU672" s="152" t="s">
        <v>80</v>
      </c>
      <c r="AV672" s="12" t="s">
        <v>80</v>
      </c>
      <c r="AW672" s="12" t="s">
        <v>34</v>
      </c>
      <c r="AX672" s="12" t="s">
        <v>73</v>
      </c>
      <c r="AY672" s="152" t="s">
        <v>206</v>
      </c>
    </row>
    <row r="673" spans="2:65" s="13" customFormat="1" x14ac:dyDescent="0.2">
      <c r="B673" s="157"/>
      <c r="D673" s="149" t="s">
        <v>219</v>
      </c>
      <c r="E673" s="158" t="s">
        <v>21</v>
      </c>
      <c r="F673" s="159" t="s">
        <v>213</v>
      </c>
      <c r="H673" s="160">
        <v>4</v>
      </c>
      <c r="I673" s="161"/>
      <c r="L673" s="157"/>
      <c r="M673" s="162"/>
      <c r="T673" s="163"/>
      <c r="AT673" s="158" t="s">
        <v>219</v>
      </c>
      <c r="AU673" s="158" t="s">
        <v>80</v>
      </c>
      <c r="AV673" s="13" t="s">
        <v>82</v>
      </c>
      <c r="AW673" s="13" t="s">
        <v>34</v>
      </c>
      <c r="AX673" s="13" t="s">
        <v>73</v>
      </c>
      <c r="AY673" s="158" t="s">
        <v>206</v>
      </c>
    </row>
    <row r="674" spans="2:65" s="14" customFormat="1" x14ac:dyDescent="0.2">
      <c r="B674" s="164"/>
      <c r="D674" s="149" t="s">
        <v>219</v>
      </c>
      <c r="E674" s="165" t="s">
        <v>21</v>
      </c>
      <c r="F674" s="166" t="s">
        <v>236</v>
      </c>
      <c r="H674" s="167">
        <v>4</v>
      </c>
      <c r="I674" s="168"/>
      <c r="L674" s="164"/>
      <c r="M674" s="169"/>
      <c r="T674" s="170"/>
      <c r="AT674" s="165" t="s">
        <v>219</v>
      </c>
      <c r="AU674" s="165" t="s">
        <v>80</v>
      </c>
      <c r="AV674" s="14" t="s">
        <v>213</v>
      </c>
      <c r="AW674" s="14" t="s">
        <v>34</v>
      </c>
      <c r="AX674" s="14" t="s">
        <v>80</v>
      </c>
      <c r="AY674" s="165" t="s">
        <v>206</v>
      </c>
    </row>
    <row r="675" spans="2:65" s="1" customFormat="1" ht="16.5" customHeight="1" x14ac:dyDescent="0.2">
      <c r="B675" s="33"/>
      <c r="C675" s="132" t="s">
        <v>1621</v>
      </c>
      <c r="D675" s="132" t="s">
        <v>208</v>
      </c>
      <c r="E675" s="133" t="s">
        <v>1622</v>
      </c>
      <c r="F675" s="134" t="s">
        <v>1623</v>
      </c>
      <c r="G675" s="135" t="s">
        <v>723</v>
      </c>
      <c r="H675" s="136">
        <v>17</v>
      </c>
      <c r="I675" s="137">
        <v>2190</v>
      </c>
      <c r="J675" s="138">
        <f>ROUND(I675*H675,2)</f>
        <v>37230</v>
      </c>
      <c r="K675" s="134" t="s">
        <v>1100</v>
      </c>
      <c r="L675" s="33"/>
      <c r="M675" s="139" t="s">
        <v>21</v>
      </c>
      <c r="N675" s="140" t="s">
        <v>44</v>
      </c>
      <c r="P675" s="141">
        <f>O675*H675</f>
        <v>0</v>
      </c>
      <c r="Q675" s="141">
        <v>0.58499999999999996</v>
      </c>
      <c r="R675" s="141">
        <f>Q675*H675</f>
        <v>9.9450000000000003</v>
      </c>
      <c r="S675" s="141">
        <v>0</v>
      </c>
      <c r="T675" s="142">
        <f>S675*H675</f>
        <v>0</v>
      </c>
      <c r="AR675" s="143" t="s">
        <v>213</v>
      </c>
      <c r="AT675" s="143" t="s">
        <v>208</v>
      </c>
      <c r="AU675" s="143" t="s">
        <v>80</v>
      </c>
      <c r="AY675" s="18" t="s">
        <v>206</v>
      </c>
      <c r="BE675" s="144">
        <f>IF(N675="základní",J675,0)</f>
        <v>37230</v>
      </c>
      <c r="BF675" s="144">
        <f>IF(N675="snížená",J675,0)</f>
        <v>0</v>
      </c>
      <c r="BG675" s="144">
        <f>IF(N675="zákl. přenesená",J675,0)</f>
        <v>0</v>
      </c>
      <c r="BH675" s="144">
        <f>IF(N675="sníž. přenesená",J675,0)</f>
        <v>0</v>
      </c>
      <c r="BI675" s="144">
        <f>IF(N675="nulová",J675,0)</f>
        <v>0</v>
      </c>
      <c r="BJ675" s="18" t="s">
        <v>80</v>
      </c>
      <c r="BK675" s="144">
        <f>ROUND(I675*H675,2)</f>
        <v>37230</v>
      </c>
      <c r="BL675" s="18" t="s">
        <v>213</v>
      </c>
      <c r="BM675" s="143" t="s">
        <v>1624</v>
      </c>
    </row>
    <row r="676" spans="2:65" s="12" customFormat="1" x14ac:dyDescent="0.2">
      <c r="B676" s="151"/>
      <c r="D676" s="149" t="s">
        <v>219</v>
      </c>
      <c r="E676" s="152" t="s">
        <v>21</v>
      </c>
      <c r="F676" s="153" t="s">
        <v>1433</v>
      </c>
      <c r="H676" s="152" t="s">
        <v>21</v>
      </c>
      <c r="I676" s="154"/>
      <c r="L676" s="151"/>
      <c r="M676" s="155"/>
      <c r="T676" s="156"/>
      <c r="AT676" s="152" t="s">
        <v>219</v>
      </c>
      <c r="AU676" s="152" t="s">
        <v>80</v>
      </c>
      <c r="AV676" s="12" t="s">
        <v>80</v>
      </c>
      <c r="AW676" s="12" t="s">
        <v>34</v>
      </c>
      <c r="AX676" s="12" t="s">
        <v>73</v>
      </c>
      <c r="AY676" s="152" t="s">
        <v>206</v>
      </c>
    </row>
    <row r="677" spans="2:65" s="13" customFormat="1" x14ac:dyDescent="0.2">
      <c r="B677" s="157"/>
      <c r="D677" s="149" t="s">
        <v>219</v>
      </c>
      <c r="E677" s="158" t="s">
        <v>21</v>
      </c>
      <c r="F677" s="159" t="s">
        <v>359</v>
      </c>
      <c r="H677" s="160">
        <v>17</v>
      </c>
      <c r="I677" s="161"/>
      <c r="L677" s="157"/>
      <c r="M677" s="162"/>
      <c r="T677" s="163"/>
      <c r="AT677" s="158" t="s">
        <v>219</v>
      </c>
      <c r="AU677" s="158" t="s">
        <v>80</v>
      </c>
      <c r="AV677" s="13" t="s">
        <v>82</v>
      </c>
      <c r="AW677" s="13" t="s">
        <v>34</v>
      </c>
      <c r="AX677" s="13" t="s">
        <v>73</v>
      </c>
      <c r="AY677" s="158" t="s">
        <v>206</v>
      </c>
    </row>
    <row r="678" spans="2:65" s="14" customFormat="1" x14ac:dyDescent="0.2">
      <c r="B678" s="164"/>
      <c r="D678" s="149" t="s">
        <v>219</v>
      </c>
      <c r="E678" s="165" t="s">
        <v>21</v>
      </c>
      <c r="F678" s="166" t="s">
        <v>236</v>
      </c>
      <c r="H678" s="167">
        <v>17</v>
      </c>
      <c r="I678" s="168"/>
      <c r="L678" s="164"/>
      <c r="M678" s="169"/>
      <c r="T678" s="170"/>
      <c r="AT678" s="165" t="s">
        <v>219</v>
      </c>
      <c r="AU678" s="165" t="s">
        <v>80</v>
      </c>
      <c r="AV678" s="14" t="s">
        <v>213</v>
      </c>
      <c r="AW678" s="14" t="s">
        <v>34</v>
      </c>
      <c r="AX678" s="14" t="s">
        <v>80</v>
      </c>
      <c r="AY678" s="165" t="s">
        <v>206</v>
      </c>
    </row>
    <row r="679" spans="2:65" s="1" customFormat="1" ht="16.5" customHeight="1" x14ac:dyDescent="0.2">
      <c r="B679" s="33"/>
      <c r="C679" s="132" t="s">
        <v>1341</v>
      </c>
      <c r="D679" s="132" t="s">
        <v>208</v>
      </c>
      <c r="E679" s="133" t="s">
        <v>1625</v>
      </c>
      <c r="F679" s="134" t="s">
        <v>1626</v>
      </c>
      <c r="G679" s="135" t="s">
        <v>723</v>
      </c>
      <c r="H679" s="136">
        <v>3</v>
      </c>
      <c r="I679" s="137">
        <v>4375</v>
      </c>
      <c r="J679" s="138">
        <f>ROUND(I679*H679,2)</f>
        <v>13125</v>
      </c>
      <c r="K679" s="134" t="s">
        <v>1100</v>
      </c>
      <c r="L679" s="33"/>
      <c r="M679" s="139" t="s">
        <v>21</v>
      </c>
      <c r="N679" s="140" t="s">
        <v>44</v>
      </c>
      <c r="P679" s="141">
        <f>O679*H679</f>
        <v>0</v>
      </c>
      <c r="Q679" s="141">
        <v>0.43</v>
      </c>
      <c r="R679" s="141">
        <f>Q679*H679</f>
        <v>1.29</v>
      </c>
      <c r="S679" s="141">
        <v>0</v>
      </c>
      <c r="T679" s="142">
        <f>S679*H679</f>
        <v>0</v>
      </c>
      <c r="AR679" s="143" t="s">
        <v>213</v>
      </c>
      <c r="AT679" s="143" t="s">
        <v>208</v>
      </c>
      <c r="AU679" s="143" t="s">
        <v>80</v>
      </c>
      <c r="AY679" s="18" t="s">
        <v>206</v>
      </c>
      <c r="BE679" s="144">
        <f>IF(N679="základní",J679,0)</f>
        <v>13125</v>
      </c>
      <c r="BF679" s="144">
        <f>IF(N679="snížená",J679,0)</f>
        <v>0</v>
      </c>
      <c r="BG679" s="144">
        <f>IF(N679="zákl. přenesená",J679,0)</f>
        <v>0</v>
      </c>
      <c r="BH679" s="144">
        <f>IF(N679="sníž. přenesená",J679,0)</f>
        <v>0</v>
      </c>
      <c r="BI679" s="144">
        <f>IF(N679="nulová",J679,0)</f>
        <v>0</v>
      </c>
      <c r="BJ679" s="18" t="s">
        <v>80</v>
      </c>
      <c r="BK679" s="144">
        <f>ROUND(I679*H679,2)</f>
        <v>13125</v>
      </c>
      <c r="BL679" s="18" t="s">
        <v>213</v>
      </c>
      <c r="BM679" s="143" t="s">
        <v>1627</v>
      </c>
    </row>
    <row r="680" spans="2:65" s="12" customFormat="1" x14ac:dyDescent="0.2">
      <c r="B680" s="151"/>
      <c r="D680" s="149" t="s">
        <v>219</v>
      </c>
      <c r="E680" s="152" t="s">
        <v>21</v>
      </c>
      <c r="F680" s="153" t="s">
        <v>1433</v>
      </c>
      <c r="H680" s="152" t="s">
        <v>21</v>
      </c>
      <c r="I680" s="154"/>
      <c r="L680" s="151"/>
      <c r="M680" s="155"/>
      <c r="T680" s="156"/>
      <c r="AT680" s="152" t="s">
        <v>219</v>
      </c>
      <c r="AU680" s="152" t="s">
        <v>80</v>
      </c>
      <c r="AV680" s="12" t="s">
        <v>80</v>
      </c>
      <c r="AW680" s="12" t="s">
        <v>34</v>
      </c>
      <c r="AX680" s="12" t="s">
        <v>73</v>
      </c>
      <c r="AY680" s="152" t="s">
        <v>206</v>
      </c>
    </row>
    <row r="681" spans="2:65" s="13" customFormat="1" x14ac:dyDescent="0.2">
      <c r="B681" s="157"/>
      <c r="D681" s="149" t="s">
        <v>219</v>
      </c>
      <c r="E681" s="158" t="s">
        <v>21</v>
      </c>
      <c r="F681" s="159" t="s">
        <v>244</v>
      </c>
      <c r="H681" s="160">
        <v>3</v>
      </c>
      <c r="I681" s="161"/>
      <c r="L681" s="157"/>
      <c r="M681" s="162"/>
      <c r="T681" s="163"/>
      <c r="AT681" s="158" t="s">
        <v>219</v>
      </c>
      <c r="AU681" s="158" t="s">
        <v>80</v>
      </c>
      <c r="AV681" s="13" t="s">
        <v>82</v>
      </c>
      <c r="AW681" s="13" t="s">
        <v>34</v>
      </c>
      <c r="AX681" s="13" t="s">
        <v>73</v>
      </c>
      <c r="AY681" s="158" t="s">
        <v>206</v>
      </c>
    </row>
    <row r="682" spans="2:65" s="14" customFormat="1" x14ac:dyDescent="0.2">
      <c r="B682" s="164"/>
      <c r="D682" s="149" t="s">
        <v>219</v>
      </c>
      <c r="E682" s="165" t="s">
        <v>21</v>
      </c>
      <c r="F682" s="166" t="s">
        <v>236</v>
      </c>
      <c r="H682" s="167">
        <v>3</v>
      </c>
      <c r="I682" s="168"/>
      <c r="L682" s="164"/>
      <c r="M682" s="169"/>
      <c r="T682" s="170"/>
      <c r="AT682" s="165" t="s">
        <v>219</v>
      </c>
      <c r="AU682" s="165" t="s">
        <v>80</v>
      </c>
      <c r="AV682" s="14" t="s">
        <v>213</v>
      </c>
      <c r="AW682" s="14" t="s">
        <v>34</v>
      </c>
      <c r="AX682" s="14" t="s">
        <v>80</v>
      </c>
      <c r="AY682" s="165" t="s">
        <v>206</v>
      </c>
    </row>
    <row r="683" spans="2:65" s="1" customFormat="1" ht="16.5" customHeight="1" x14ac:dyDescent="0.2">
      <c r="B683" s="33"/>
      <c r="C683" s="132" t="s">
        <v>1628</v>
      </c>
      <c r="D683" s="132" t="s">
        <v>208</v>
      </c>
      <c r="E683" s="133" t="s">
        <v>1629</v>
      </c>
      <c r="F683" s="134" t="s">
        <v>1630</v>
      </c>
      <c r="G683" s="135" t="s">
        <v>723</v>
      </c>
      <c r="H683" s="136">
        <v>10</v>
      </c>
      <c r="I683" s="137">
        <v>1180</v>
      </c>
      <c r="J683" s="138">
        <f>ROUND(I683*H683,2)</f>
        <v>11800</v>
      </c>
      <c r="K683" s="134" t="s">
        <v>1100</v>
      </c>
      <c r="L683" s="33"/>
      <c r="M683" s="139" t="s">
        <v>21</v>
      </c>
      <c r="N683" s="140" t="s">
        <v>44</v>
      </c>
      <c r="P683" s="141">
        <f>O683*H683</f>
        <v>0</v>
      </c>
      <c r="Q683" s="141">
        <v>0.25</v>
      </c>
      <c r="R683" s="141">
        <f>Q683*H683</f>
        <v>2.5</v>
      </c>
      <c r="S683" s="141">
        <v>0</v>
      </c>
      <c r="T683" s="142">
        <f>S683*H683</f>
        <v>0</v>
      </c>
      <c r="AR683" s="143" t="s">
        <v>213</v>
      </c>
      <c r="AT683" s="143" t="s">
        <v>208</v>
      </c>
      <c r="AU683" s="143" t="s">
        <v>80</v>
      </c>
      <c r="AY683" s="18" t="s">
        <v>206</v>
      </c>
      <c r="BE683" s="144">
        <f>IF(N683="základní",J683,0)</f>
        <v>11800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8" t="s">
        <v>80</v>
      </c>
      <c r="BK683" s="144">
        <f>ROUND(I683*H683,2)</f>
        <v>11800</v>
      </c>
      <c r="BL683" s="18" t="s">
        <v>213</v>
      </c>
      <c r="BM683" s="143" t="s">
        <v>1631</v>
      </c>
    </row>
    <row r="684" spans="2:65" s="12" customFormat="1" x14ac:dyDescent="0.2">
      <c r="B684" s="151"/>
      <c r="D684" s="149" t="s">
        <v>219</v>
      </c>
      <c r="E684" s="152" t="s">
        <v>21</v>
      </c>
      <c r="F684" s="153" t="s">
        <v>1433</v>
      </c>
      <c r="H684" s="152" t="s">
        <v>21</v>
      </c>
      <c r="I684" s="154"/>
      <c r="L684" s="151"/>
      <c r="M684" s="155"/>
      <c r="T684" s="156"/>
      <c r="AT684" s="152" t="s">
        <v>219</v>
      </c>
      <c r="AU684" s="152" t="s">
        <v>80</v>
      </c>
      <c r="AV684" s="12" t="s">
        <v>80</v>
      </c>
      <c r="AW684" s="12" t="s">
        <v>34</v>
      </c>
      <c r="AX684" s="12" t="s">
        <v>73</v>
      </c>
      <c r="AY684" s="152" t="s">
        <v>206</v>
      </c>
    </row>
    <row r="685" spans="2:65" s="13" customFormat="1" x14ac:dyDescent="0.2">
      <c r="B685" s="157"/>
      <c r="D685" s="149" t="s">
        <v>219</v>
      </c>
      <c r="E685" s="158" t="s">
        <v>21</v>
      </c>
      <c r="F685" s="159" t="s">
        <v>304</v>
      </c>
      <c r="H685" s="160">
        <v>10</v>
      </c>
      <c r="I685" s="161"/>
      <c r="L685" s="157"/>
      <c r="M685" s="162"/>
      <c r="T685" s="163"/>
      <c r="AT685" s="158" t="s">
        <v>219</v>
      </c>
      <c r="AU685" s="158" t="s">
        <v>80</v>
      </c>
      <c r="AV685" s="13" t="s">
        <v>82</v>
      </c>
      <c r="AW685" s="13" t="s">
        <v>34</v>
      </c>
      <c r="AX685" s="13" t="s">
        <v>73</v>
      </c>
      <c r="AY685" s="158" t="s">
        <v>206</v>
      </c>
    </row>
    <row r="686" spans="2:65" s="14" customFormat="1" x14ac:dyDescent="0.2">
      <c r="B686" s="164"/>
      <c r="D686" s="149" t="s">
        <v>219</v>
      </c>
      <c r="E686" s="165" t="s">
        <v>21</v>
      </c>
      <c r="F686" s="166" t="s">
        <v>236</v>
      </c>
      <c r="H686" s="167">
        <v>10</v>
      </c>
      <c r="I686" s="168"/>
      <c r="L686" s="164"/>
      <c r="M686" s="169"/>
      <c r="T686" s="170"/>
      <c r="AT686" s="165" t="s">
        <v>219</v>
      </c>
      <c r="AU686" s="165" t="s">
        <v>80</v>
      </c>
      <c r="AV686" s="14" t="s">
        <v>213</v>
      </c>
      <c r="AW686" s="14" t="s">
        <v>34</v>
      </c>
      <c r="AX686" s="14" t="s">
        <v>80</v>
      </c>
      <c r="AY686" s="165" t="s">
        <v>206</v>
      </c>
    </row>
    <row r="687" spans="2:65" s="1" customFormat="1" ht="16.5" customHeight="1" x14ac:dyDescent="0.2">
      <c r="B687" s="33"/>
      <c r="C687" s="132" t="s">
        <v>1345</v>
      </c>
      <c r="D687" s="132" t="s">
        <v>208</v>
      </c>
      <c r="E687" s="133" t="s">
        <v>1632</v>
      </c>
      <c r="F687" s="134" t="s">
        <v>1633</v>
      </c>
      <c r="G687" s="135" t="s">
        <v>723</v>
      </c>
      <c r="H687" s="136">
        <v>8</v>
      </c>
      <c r="I687" s="137">
        <v>1685</v>
      </c>
      <c r="J687" s="138">
        <f>ROUND(I687*H687,2)</f>
        <v>13480</v>
      </c>
      <c r="K687" s="134" t="s">
        <v>1100</v>
      </c>
      <c r="L687" s="33"/>
      <c r="M687" s="139" t="s">
        <v>21</v>
      </c>
      <c r="N687" s="140" t="s">
        <v>44</v>
      </c>
      <c r="P687" s="141">
        <f>O687*H687</f>
        <v>0</v>
      </c>
      <c r="Q687" s="141">
        <v>0.5</v>
      </c>
      <c r="R687" s="141">
        <f>Q687*H687</f>
        <v>4</v>
      </c>
      <c r="S687" s="141">
        <v>0</v>
      </c>
      <c r="T687" s="142">
        <f>S687*H687</f>
        <v>0</v>
      </c>
      <c r="AR687" s="143" t="s">
        <v>213</v>
      </c>
      <c r="AT687" s="143" t="s">
        <v>208</v>
      </c>
      <c r="AU687" s="143" t="s">
        <v>80</v>
      </c>
      <c r="AY687" s="18" t="s">
        <v>206</v>
      </c>
      <c r="BE687" s="144">
        <f>IF(N687="základní",J687,0)</f>
        <v>13480</v>
      </c>
      <c r="BF687" s="144">
        <f>IF(N687="snížená",J687,0)</f>
        <v>0</v>
      </c>
      <c r="BG687" s="144">
        <f>IF(N687="zákl. přenesená",J687,0)</f>
        <v>0</v>
      </c>
      <c r="BH687" s="144">
        <f>IF(N687="sníž. přenesená",J687,0)</f>
        <v>0</v>
      </c>
      <c r="BI687" s="144">
        <f>IF(N687="nulová",J687,0)</f>
        <v>0</v>
      </c>
      <c r="BJ687" s="18" t="s">
        <v>80</v>
      </c>
      <c r="BK687" s="144">
        <f>ROUND(I687*H687,2)</f>
        <v>13480</v>
      </c>
      <c r="BL687" s="18" t="s">
        <v>213</v>
      </c>
      <c r="BM687" s="143" t="s">
        <v>1634</v>
      </c>
    </row>
    <row r="688" spans="2:65" s="12" customFormat="1" x14ac:dyDescent="0.2">
      <c r="B688" s="151"/>
      <c r="D688" s="149" t="s">
        <v>219</v>
      </c>
      <c r="E688" s="152" t="s">
        <v>21</v>
      </c>
      <c r="F688" s="153" t="s">
        <v>1433</v>
      </c>
      <c r="H688" s="152" t="s">
        <v>21</v>
      </c>
      <c r="I688" s="154"/>
      <c r="L688" s="151"/>
      <c r="M688" s="155"/>
      <c r="T688" s="156"/>
      <c r="AT688" s="152" t="s">
        <v>219</v>
      </c>
      <c r="AU688" s="152" t="s">
        <v>80</v>
      </c>
      <c r="AV688" s="12" t="s">
        <v>80</v>
      </c>
      <c r="AW688" s="12" t="s">
        <v>34</v>
      </c>
      <c r="AX688" s="12" t="s">
        <v>73</v>
      </c>
      <c r="AY688" s="152" t="s">
        <v>206</v>
      </c>
    </row>
    <row r="689" spans="2:65" s="13" customFormat="1" x14ac:dyDescent="0.2">
      <c r="B689" s="157"/>
      <c r="D689" s="149" t="s">
        <v>219</v>
      </c>
      <c r="E689" s="158" t="s">
        <v>21</v>
      </c>
      <c r="F689" s="159" t="s">
        <v>289</v>
      </c>
      <c r="H689" s="160">
        <v>8</v>
      </c>
      <c r="I689" s="161"/>
      <c r="L689" s="157"/>
      <c r="M689" s="162"/>
      <c r="T689" s="163"/>
      <c r="AT689" s="158" t="s">
        <v>219</v>
      </c>
      <c r="AU689" s="158" t="s">
        <v>80</v>
      </c>
      <c r="AV689" s="13" t="s">
        <v>82</v>
      </c>
      <c r="AW689" s="13" t="s">
        <v>34</v>
      </c>
      <c r="AX689" s="13" t="s">
        <v>73</v>
      </c>
      <c r="AY689" s="158" t="s">
        <v>206</v>
      </c>
    </row>
    <row r="690" spans="2:65" s="14" customFormat="1" x14ac:dyDescent="0.2">
      <c r="B690" s="164"/>
      <c r="D690" s="149" t="s">
        <v>219</v>
      </c>
      <c r="E690" s="165" t="s">
        <v>21</v>
      </c>
      <c r="F690" s="166" t="s">
        <v>236</v>
      </c>
      <c r="H690" s="167">
        <v>8</v>
      </c>
      <c r="I690" s="168"/>
      <c r="L690" s="164"/>
      <c r="M690" s="169"/>
      <c r="T690" s="170"/>
      <c r="AT690" s="165" t="s">
        <v>219</v>
      </c>
      <c r="AU690" s="165" t="s">
        <v>80</v>
      </c>
      <c r="AV690" s="14" t="s">
        <v>213</v>
      </c>
      <c r="AW690" s="14" t="s">
        <v>34</v>
      </c>
      <c r="AX690" s="14" t="s">
        <v>80</v>
      </c>
      <c r="AY690" s="165" t="s">
        <v>206</v>
      </c>
    </row>
    <row r="691" spans="2:65" s="1" customFormat="1" ht="16.5" customHeight="1" x14ac:dyDescent="0.2">
      <c r="B691" s="33"/>
      <c r="C691" s="132" t="s">
        <v>1635</v>
      </c>
      <c r="D691" s="132" t="s">
        <v>208</v>
      </c>
      <c r="E691" s="133" t="s">
        <v>1636</v>
      </c>
      <c r="F691" s="134" t="s">
        <v>1637</v>
      </c>
      <c r="G691" s="135" t="s">
        <v>723</v>
      </c>
      <c r="H691" s="136">
        <v>9</v>
      </c>
      <c r="I691" s="137">
        <v>3400</v>
      </c>
      <c r="J691" s="138">
        <f>ROUND(I691*H691,2)</f>
        <v>30600</v>
      </c>
      <c r="K691" s="134" t="s">
        <v>1100</v>
      </c>
      <c r="L691" s="33"/>
      <c r="M691" s="139" t="s">
        <v>21</v>
      </c>
      <c r="N691" s="140" t="s">
        <v>44</v>
      </c>
      <c r="P691" s="141">
        <f>O691*H691</f>
        <v>0</v>
      </c>
      <c r="Q691" s="141">
        <v>1</v>
      </c>
      <c r="R691" s="141">
        <f>Q691*H691</f>
        <v>9</v>
      </c>
      <c r="S691" s="141">
        <v>0</v>
      </c>
      <c r="T691" s="142">
        <f>S691*H691</f>
        <v>0</v>
      </c>
      <c r="AR691" s="143" t="s">
        <v>213</v>
      </c>
      <c r="AT691" s="143" t="s">
        <v>208</v>
      </c>
      <c r="AU691" s="143" t="s">
        <v>80</v>
      </c>
      <c r="AY691" s="18" t="s">
        <v>206</v>
      </c>
      <c r="BE691" s="144">
        <f>IF(N691="základní",J691,0)</f>
        <v>30600</v>
      </c>
      <c r="BF691" s="144">
        <f>IF(N691="snížená",J691,0)</f>
        <v>0</v>
      </c>
      <c r="BG691" s="144">
        <f>IF(N691="zákl. přenesená",J691,0)</f>
        <v>0</v>
      </c>
      <c r="BH691" s="144">
        <f>IF(N691="sníž. přenesená",J691,0)</f>
        <v>0</v>
      </c>
      <c r="BI691" s="144">
        <f>IF(N691="nulová",J691,0)</f>
        <v>0</v>
      </c>
      <c r="BJ691" s="18" t="s">
        <v>80</v>
      </c>
      <c r="BK691" s="144">
        <f>ROUND(I691*H691,2)</f>
        <v>30600</v>
      </c>
      <c r="BL691" s="18" t="s">
        <v>213</v>
      </c>
      <c r="BM691" s="143" t="s">
        <v>1638</v>
      </c>
    </row>
    <row r="692" spans="2:65" s="12" customFormat="1" x14ac:dyDescent="0.2">
      <c r="B692" s="151"/>
      <c r="D692" s="149" t="s">
        <v>219</v>
      </c>
      <c r="E692" s="152" t="s">
        <v>21</v>
      </c>
      <c r="F692" s="153" t="s">
        <v>1433</v>
      </c>
      <c r="H692" s="152" t="s">
        <v>21</v>
      </c>
      <c r="I692" s="154"/>
      <c r="L692" s="151"/>
      <c r="M692" s="155"/>
      <c r="T692" s="156"/>
      <c r="AT692" s="152" t="s">
        <v>219</v>
      </c>
      <c r="AU692" s="152" t="s">
        <v>80</v>
      </c>
      <c r="AV692" s="12" t="s">
        <v>80</v>
      </c>
      <c r="AW692" s="12" t="s">
        <v>34</v>
      </c>
      <c r="AX692" s="12" t="s">
        <v>73</v>
      </c>
      <c r="AY692" s="152" t="s">
        <v>206</v>
      </c>
    </row>
    <row r="693" spans="2:65" s="13" customFormat="1" x14ac:dyDescent="0.2">
      <c r="B693" s="157"/>
      <c r="D693" s="149" t="s">
        <v>219</v>
      </c>
      <c r="E693" s="158" t="s">
        <v>21</v>
      </c>
      <c r="F693" s="159" t="s">
        <v>295</v>
      </c>
      <c r="H693" s="160">
        <v>9</v>
      </c>
      <c r="I693" s="161"/>
      <c r="L693" s="157"/>
      <c r="M693" s="162"/>
      <c r="T693" s="163"/>
      <c r="AT693" s="158" t="s">
        <v>219</v>
      </c>
      <c r="AU693" s="158" t="s">
        <v>80</v>
      </c>
      <c r="AV693" s="13" t="s">
        <v>82</v>
      </c>
      <c r="AW693" s="13" t="s">
        <v>34</v>
      </c>
      <c r="AX693" s="13" t="s">
        <v>73</v>
      </c>
      <c r="AY693" s="158" t="s">
        <v>206</v>
      </c>
    </row>
    <row r="694" spans="2:65" s="14" customFormat="1" x14ac:dyDescent="0.2">
      <c r="B694" s="164"/>
      <c r="D694" s="149" t="s">
        <v>219</v>
      </c>
      <c r="E694" s="165" t="s">
        <v>21</v>
      </c>
      <c r="F694" s="166" t="s">
        <v>236</v>
      </c>
      <c r="H694" s="167">
        <v>9</v>
      </c>
      <c r="I694" s="168"/>
      <c r="L694" s="164"/>
      <c r="M694" s="169"/>
      <c r="T694" s="170"/>
      <c r="AT694" s="165" t="s">
        <v>219</v>
      </c>
      <c r="AU694" s="165" t="s">
        <v>80</v>
      </c>
      <c r="AV694" s="14" t="s">
        <v>213</v>
      </c>
      <c r="AW694" s="14" t="s">
        <v>34</v>
      </c>
      <c r="AX694" s="14" t="s">
        <v>80</v>
      </c>
      <c r="AY694" s="165" t="s">
        <v>206</v>
      </c>
    </row>
    <row r="695" spans="2:65" s="1" customFormat="1" ht="16.5" customHeight="1" x14ac:dyDescent="0.2">
      <c r="B695" s="33"/>
      <c r="C695" s="132" t="s">
        <v>1348</v>
      </c>
      <c r="D695" s="132" t="s">
        <v>208</v>
      </c>
      <c r="E695" s="133" t="s">
        <v>1639</v>
      </c>
      <c r="F695" s="134" t="s">
        <v>1640</v>
      </c>
      <c r="G695" s="135" t="s">
        <v>723</v>
      </c>
      <c r="H695" s="136">
        <v>9</v>
      </c>
      <c r="I695" s="137">
        <v>8860</v>
      </c>
      <c r="J695" s="138">
        <f>ROUND(I695*H695,2)</f>
        <v>79740</v>
      </c>
      <c r="K695" s="134" t="s">
        <v>21</v>
      </c>
      <c r="L695" s="33"/>
      <c r="M695" s="139" t="s">
        <v>21</v>
      </c>
      <c r="N695" s="140" t="s">
        <v>44</v>
      </c>
      <c r="P695" s="141">
        <f>O695*H695</f>
        <v>0</v>
      </c>
      <c r="Q695" s="141">
        <v>1.1599999999999999</v>
      </c>
      <c r="R695" s="141">
        <f>Q695*H695</f>
        <v>10.44</v>
      </c>
      <c r="S695" s="141">
        <v>0</v>
      </c>
      <c r="T695" s="142">
        <f>S695*H695</f>
        <v>0</v>
      </c>
      <c r="AR695" s="143" t="s">
        <v>213</v>
      </c>
      <c r="AT695" s="143" t="s">
        <v>208</v>
      </c>
      <c r="AU695" s="143" t="s">
        <v>80</v>
      </c>
      <c r="AY695" s="18" t="s">
        <v>206</v>
      </c>
      <c r="BE695" s="144">
        <f>IF(N695="základní",J695,0)</f>
        <v>79740</v>
      </c>
      <c r="BF695" s="144">
        <f>IF(N695="snížená",J695,0)</f>
        <v>0</v>
      </c>
      <c r="BG695" s="144">
        <f>IF(N695="zákl. přenesená",J695,0)</f>
        <v>0</v>
      </c>
      <c r="BH695" s="144">
        <f>IF(N695="sníž. přenesená",J695,0)</f>
        <v>0</v>
      </c>
      <c r="BI695" s="144">
        <f>IF(N695="nulová",J695,0)</f>
        <v>0</v>
      </c>
      <c r="BJ695" s="18" t="s">
        <v>80</v>
      </c>
      <c r="BK695" s="144">
        <f>ROUND(I695*H695,2)</f>
        <v>79740</v>
      </c>
      <c r="BL695" s="18" t="s">
        <v>213</v>
      </c>
      <c r="BM695" s="143" t="s">
        <v>1641</v>
      </c>
    </row>
    <row r="696" spans="2:65" s="12" customFormat="1" x14ac:dyDescent="0.2">
      <c r="B696" s="151"/>
      <c r="D696" s="149" t="s">
        <v>219</v>
      </c>
      <c r="E696" s="152" t="s">
        <v>21</v>
      </c>
      <c r="F696" s="153" t="s">
        <v>1642</v>
      </c>
      <c r="H696" s="152" t="s">
        <v>21</v>
      </c>
      <c r="I696" s="154"/>
      <c r="L696" s="151"/>
      <c r="M696" s="155"/>
      <c r="T696" s="156"/>
      <c r="AT696" s="152" t="s">
        <v>219</v>
      </c>
      <c r="AU696" s="152" t="s">
        <v>80</v>
      </c>
      <c r="AV696" s="12" t="s">
        <v>80</v>
      </c>
      <c r="AW696" s="12" t="s">
        <v>34</v>
      </c>
      <c r="AX696" s="12" t="s">
        <v>73</v>
      </c>
      <c r="AY696" s="152" t="s">
        <v>206</v>
      </c>
    </row>
    <row r="697" spans="2:65" s="13" customFormat="1" x14ac:dyDescent="0.2">
      <c r="B697" s="157"/>
      <c r="D697" s="149" t="s">
        <v>219</v>
      </c>
      <c r="E697" s="158" t="s">
        <v>21</v>
      </c>
      <c r="F697" s="159" t="s">
        <v>295</v>
      </c>
      <c r="H697" s="160">
        <v>9</v>
      </c>
      <c r="I697" s="161"/>
      <c r="L697" s="157"/>
      <c r="M697" s="162"/>
      <c r="T697" s="163"/>
      <c r="AT697" s="158" t="s">
        <v>219</v>
      </c>
      <c r="AU697" s="158" t="s">
        <v>80</v>
      </c>
      <c r="AV697" s="13" t="s">
        <v>82</v>
      </c>
      <c r="AW697" s="13" t="s">
        <v>34</v>
      </c>
      <c r="AX697" s="13" t="s">
        <v>73</v>
      </c>
      <c r="AY697" s="158" t="s">
        <v>206</v>
      </c>
    </row>
    <row r="698" spans="2:65" s="14" customFormat="1" x14ac:dyDescent="0.2">
      <c r="B698" s="164"/>
      <c r="D698" s="149" t="s">
        <v>219</v>
      </c>
      <c r="E698" s="165" t="s">
        <v>21</v>
      </c>
      <c r="F698" s="166" t="s">
        <v>236</v>
      </c>
      <c r="H698" s="167">
        <v>9</v>
      </c>
      <c r="I698" s="168"/>
      <c r="L698" s="164"/>
      <c r="M698" s="169"/>
      <c r="T698" s="170"/>
      <c r="AT698" s="165" t="s">
        <v>219</v>
      </c>
      <c r="AU698" s="165" t="s">
        <v>80</v>
      </c>
      <c r="AV698" s="14" t="s">
        <v>213</v>
      </c>
      <c r="AW698" s="14" t="s">
        <v>34</v>
      </c>
      <c r="AX698" s="14" t="s">
        <v>80</v>
      </c>
      <c r="AY698" s="165" t="s">
        <v>206</v>
      </c>
    </row>
    <row r="699" spans="2:65" s="1" customFormat="1" ht="16.5" customHeight="1" x14ac:dyDescent="0.2">
      <c r="B699" s="33"/>
      <c r="C699" s="132" t="s">
        <v>1643</v>
      </c>
      <c r="D699" s="132" t="s">
        <v>208</v>
      </c>
      <c r="E699" s="133" t="s">
        <v>1644</v>
      </c>
      <c r="F699" s="134" t="s">
        <v>1640</v>
      </c>
      <c r="G699" s="135" t="s">
        <v>723</v>
      </c>
      <c r="H699" s="136">
        <v>1</v>
      </c>
      <c r="I699" s="137">
        <v>9550</v>
      </c>
      <c r="J699" s="138">
        <f>ROUND(I699*H699,2)</f>
        <v>9550</v>
      </c>
      <c r="K699" s="134" t="s">
        <v>21</v>
      </c>
      <c r="L699" s="33"/>
      <c r="M699" s="139" t="s">
        <v>21</v>
      </c>
      <c r="N699" s="140" t="s">
        <v>44</v>
      </c>
      <c r="P699" s="141">
        <f>O699*H699</f>
        <v>0</v>
      </c>
      <c r="Q699" s="141">
        <v>1.1599999999999999</v>
      </c>
      <c r="R699" s="141">
        <f>Q699*H699</f>
        <v>1.1599999999999999</v>
      </c>
      <c r="S699" s="141">
        <v>0</v>
      </c>
      <c r="T699" s="142">
        <f>S699*H699</f>
        <v>0</v>
      </c>
      <c r="AR699" s="143" t="s">
        <v>213</v>
      </c>
      <c r="AT699" s="143" t="s">
        <v>208</v>
      </c>
      <c r="AU699" s="143" t="s">
        <v>80</v>
      </c>
      <c r="AY699" s="18" t="s">
        <v>206</v>
      </c>
      <c r="BE699" s="144">
        <f>IF(N699="základní",J699,0)</f>
        <v>9550</v>
      </c>
      <c r="BF699" s="144">
        <f>IF(N699="snížená",J699,0)</f>
        <v>0</v>
      </c>
      <c r="BG699" s="144">
        <f>IF(N699="zákl. přenesená",J699,0)</f>
        <v>0</v>
      </c>
      <c r="BH699" s="144">
        <f>IF(N699="sníž. přenesená",J699,0)</f>
        <v>0</v>
      </c>
      <c r="BI699" s="144">
        <f>IF(N699="nulová",J699,0)</f>
        <v>0</v>
      </c>
      <c r="BJ699" s="18" t="s">
        <v>80</v>
      </c>
      <c r="BK699" s="144">
        <f>ROUND(I699*H699,2)</f>
        <v>9550</v>
      </c>
      <c r="BL699" s="18" t="s">
        <v>213</v>
      </c>
      <c r="BM699" s="143" t="s">
        <v>1645</v>
      </c>
    </row>
    <row r="700" spans="2:65" s="12" customFormat="1" x14ac:dyDescent="0.2">
      <c r="B700" s="151"/>
      <c r="D700" s="149" t="s">
        <v>219</v>
      </c>
      <c r="E700" s="152" t="s">
        <v>21</v>
      </c>
      <c r="F700" s="153" t="s">
        <v>1646</v>
      </c>
      <c r="H700" s="152" t="s">
        <v>21</v>
      </c>
      <c r="I700" s="154"/>
      <c r="L700" s="151"/>
      <c r="M700" s="155"/>
      <c r="T700" s="156"/>
      <c r="AT700" s="152" t="s">
        <v>219</v>
      </c>
      <c r="AU700" s="152" t="s">
        <v>80</v>
      </c>
      <c r="AV700" s="12" t="s">
        <v>80</v>
      </c>
      <c r="AW700" s="12" t="s">
        <v>34</v>
      </c>
      <c r="AX700" s="12" t="s">
        <v>73</v>
      </c>
      <c r="AY700" s="152" t="s">
        <v>206</v>
      </c>
    </row>
    <row r="701" spans="2:65" s="13" customFormat="1" x14ac:dyDescent="0.2">
      <c r="B701" s="157"/>
      <c r="D701" s="149" t="s">
        <v>219</v>
      </c>
      <c r="E701" s="158" t="s">
        <v>21</v>
      </c>
      <c r="F701" s="159" t="s">
        <v>80</v>
      </c>
      <c r="H701" s="160">
        <v>1</v>
      </c>
      <c r="I701" s="161"/>
      <c r="L701" s="157"/>
      <c r="M701" s="162"/>
      <c r="T701" s="163"/>
      <c r="AT701" s="158" t="s">
        <v>219</v>
      </c>
      <c r="AU701" s="158" t="s">
        <v>80</v>
      </c>
      <c r="AV701" s="13" t="s">
        <v>82</v>
      </c>
      <c r="AW701" s="13" t="s">
        <v>34</v>
      </c>
      <c r="AX701" s="13" t="s">
        <v>73</v>
      </c>
      <c r="AY701" s="158" t="s">
        <v>206</v>
      </c>
    </row>
    <row r="702" spans="2:65" s="14" customFormat="1" x14ac:dyDescent="0.2">
      <c r="B702" s="164"/>
      <c r="D702" s="149" t="s">
        <v>219</v>
      </c>
      <c r="E702" s="165" t="s">
        <v>21</v>
      </c>
      <c r="F702" s="166" t="s">
        <v>236</v>
      </c>
      <c r="H702" s="167">
        <v>1</v>
      </c>
      <c r="I702" s="168"/>
      <c r="L702" s="164"/>
      <c r="M702" s="169"/>
      <c r="T702" s="170"/>
      <c r="AT702" s="165" t="s">
        <v>219</v>
      </c>
      <c r="AU702" s="165" t="s">
        <v>80</v>
      </c>
      <c r="AV702" s="14" t="s">
        <v>213</v>
      </c>
      <c r="AW702" s="14" t="s">
        <v>34</v>
      </c>
      <c r="AX702" s="14" t="s">
        <v>80</v>
      </c>
      <c r="AY702" s="165" t="s">
        <v>206</v>
      </c>
    </row>
    <row r="703" spans="2:65" s="1" customFormat="1" ht="16.5" customHeight="1" x14ac:dyDescent="0.2">
      <c r="B703" s="33"/>
      <c r="C703" s="132" t="s">
        <v>1354</v>
      </c>
      <c r="D703" s="132" t="s">
        <v>208</v>
      </c>
      <c r="E703" s="133" t="s">
        <v>1647</v>
      </c>
      <c r="F703" s="134" t="s">
        <v>1648</v>
      </c>
      <c r="G703" s="135" t="s">
        <v>723</v>
      </c>
      <c r="H703" s="136">
        <v>1</v>
      </c>
      <c r="I703" s="137">
        <v>9550</v>
      </c>
      <c r="J703" s="138">
        <f>ROUND(I703*H703,2)</f>
        <v>9550</v>
      </c>
      <c r="K703" s="134" t="s">
        <v>21</v>
      </c>
      <c r="L703" s="33"/>
      <c r="M703" s="139" t="s">
        <v>21</v>
      </c>
      <c r="N703" s="140" t="s">
        <v>44</v>
      </c>
      <c r="P703" s="141">
        <f>O703*H703</f>
        <v>0</v>
      </c>
      <c r="Q703" s="141">
        <v>1.165</v>
      </c>
      <c r="R703" s="141">
        <f>Q703*H703</f>
        <v>1.165</v>
      </c>
      <c r="S703" s="141">
        <v>0</v>
      </c>
      <c r="T703" s="142">
        <f>S703*H703</f>
        <v>0</v>
      </c>
      <c r="AR703" s="143" t="s">
        <v>213</v>
      </c>
      <c r="AT703" s="143" t="s">
        <v>208</v>
      </c>
      <c r="AU703" s="143" t="s">
        <v>80</v>
      </c>
      <c r="AY703" s="18" t="s">
        <v>206</v>
      </c>
      <c r="BE703" s="144">
        <f>IF(N703="základní",J703,0)</f>
        <v>9550</v>
      </c>
      <c r="BF703" s="144">
        <f>IF(N703="snížená",J703,0)</f>
        <v>0</v>
      </c>
      <c r="BG703" s="144">
        <f>IF(N703="zákl. přenesená",J703,0)</f>
        <v>0</v>
      </c>
      <c r="BH703" s="144">
        <f>IF(N703="sníž. přenesená",J703,0)</f>
        <v>0</v>
      </c>
      <c r="BI703" s="144">
        <f>IF(N703="nulová",J703,0)</f>
        <v>0</v>
      </c>
      <c r="BJ703" s="18" t="s">
        <v>80</v>
      </c>
      <c r="BK703" s="144">
        <f>ROUND(I703*H703,2)</f>
        <v>9550</v>
      </c>
      <c r="BL703" s="18" t="s">
        <v>213</v>
      </c>
      <c r="BM703" s="143" t="s">
        <v>1649</v>
      </c>
    </row>
    <row r="704" spans="2:65" s="12" customFormat="1" x14ac:dyDescent="0.2">
      <c r="B704" s="151"/>
      <c r="D704" s="149" t="s">
        <v>219</v>
      </c>
      <c r="E704" s="152" t="s">
        <v>21</v>
      </c>
      <c r="F704" s="153" t="s">
        <v>1642</v>
      </c>
      <c r="H704" s="152" t="s">
        <v>21</v>
      </c>
      <c r="I704" s="154"/>
      <c r="L704" s="151"/>
      <c r="M704" s="155"/>
      <c r="T704" s="156"/>
      <c r="AT704" s="152" t="s">
        <v>219</v>
      </c>
      <c r="AU704" s="152" t="s">
        <v>80</v>
      </c>
      <c r="AV704" s="12" t="s">
        <v>80</v>
      </c>
      <c r="AW704" s="12" t="s">
        <v>34</v>
      </c>
      <c r="AX704" s="12" t="s">
        <v>73</v>
      </c>
      <c r="AY704" s="152" t="s">
        <v>206</v>
      </c>
    </row>
    <row r="705" spans="2:65" s="13" customFormat="1" x14ac:dyDescent="0.2">
      <c r="B705" s="157"/>
      <c r="D705" s="149" t="s">
        <v>219</v>
      </c>
      <c r="E705" s="158" t="s">
        <v>21</v>
      </c>
      <c r="F705" s="159" t="s">
        <v>80</v>
      </c>
      <c r="H705" s="160">
        <v>1</v>
      </c>
      <c r="I705" s="161"/>
      <c r="L705" s="157"/>
      <c r="M705" s="162"/>
      <c r="T705" s="163"/>
      <c r="AT705" s="158" t="s">
        <v>219</v>
      </c>
      <c r="AU705" s="158" t="s">
        <v>80</v>
      </c>
      <c r="AV705" s="13" t="s">
        <v>82</v>
      </c>
      <c r="AW705" s="13" t="s">
        <v>34</v>
      </c>
      <c r="AX705" s="13" t="s">
        <v>73</v>
      </c>
      <c r="AY705" s="158" t="s">
        <v>206</v>
      </c>
    </row>
    <row r="706" spans="2:65" s="14" customFormat="1" x14ac:dyDescent="0.2">
      <c r="B706" s="164"/>
      <c r="D706" s="149" t="s">
        <v>219</v>
      </c>
      <c r="E706" s="165" t="s">
        <v>21</v>
      </c>
      <c r="F706" s="166" t="s">
        <v>236</v>
      </c>
      <c r="H706" s="167">
        <v>1</v>
      </c>
      <c r="I706" s="168"/>
      <c r="L706" s="164"/>
      <c r="M706" s="169"/>
      <c r="T706" s="170"/>
      <c r="AT706" s="165" t="s">
        <v>219</v>
      </c>
      <c r="AU706" s="165" t="s">
        <v>80</v>
      </c>
      <c r="AV706" s="14" t="s">
        <v>213</v>
      </c>
      <c r="AW706" s="14" t="s">
        <v>34</v>
      </c>
      <c r="AX706" s="14" t="s">
        <v>80</v>
      </c>
      <c r="AY706" s="165" t="s">
        <v>206</v>
      </c>
    </row>
    <row r="707" spans="2:65" s="1" customFormat="1" ht="16.5" customHeight="1" x14ac:dyDescent="0.2">
      <c r="B707" s="33"/>
      <c r="C707" s="132" t="s">
        <v>1650</v>
      </c>
      <c r="D707" s="132" t="s">
        <v>208</v>
      </c>
      <c r="E707" s="133" t="s">
        <v>1651</v>
      </c>
      <c r="F707" s="134" t="s">
        <v>1652</v>
      </c>
      <c r="G707" s="135" t="s">
        <v>723</v>
      </c>
      <c r="H707" s="136">
        <v>2</v>
      </c>
      <c r="I707" s="137">
        <v>10445</v>
      </c>
      <c r="J707" s="138">
        <f>ROUND(I707*H707,2)</f>
        <v>20890</v>
      </c>
      <c r="K707" s="134" t="s">
        <v>21</v>
      </c>
      <c r="L707" s="33"/>
      <c r="M707" s="139" t="s">
        <v>21</v>
      </c>
      <c r="N707" s="140" t="s">
        <v>44</v>
      </c>
      <c r="P707" s="141">
        <f>O707*H707</f>
        <v>0</v>
      </c>
      <c r="Q707" s="141">
        <v>1.1599999999999999</v>
      </c>
      <c r="R707" s="141">
        <f>Q707*H707</f>
        <v>2.3199999999999998</v>
      </c>
      <c r="S707" s="141">
        <v>0</v>
      </c>
      <c r="T707" s="142">
        <f>S707*H707</f>
        <v>0</v>
      </c>
      <c r="AR707" s="143" t="s">
        <v>213</v>
      </c>
      <c r="AT707" s="143" t="s">
        <v>208</v>
      </c>
      <c r="AU707" s="143" t="s">
        <v>80</v>
      </c>
      <c r="AY707" s="18" t="s">
        <v>206</v>
      </c>
      <c r="BE707" s="144">
        <f>IF(N707="základní",J707,0)</f>
        <v>20890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8" t="s">
        <v>80</v>
      </c>
      <c r="BK707" s="144">
        <f>ROUND(I707*H707,2)</f>
        <v>20890</v>
      </c>
      <c r="BL707" s="18" t="s">
        <v>213</v>
      </c>
      <c r="BM707" s="143" t="s">
        <v>1653</v>
      </c>
    </row>
    <row r="708" spans="2:65" s="12" customFormat="1" x14ac:dyDescent="0.2">
      <c r="B708" s="151"/>
      <c r="D708" s="149" t="s">
        <v>219</v>
      </c>
      <c r="E708" s="152" t="s">
        <v>21</v>
      </c>
      <c r="F708" s="153" t="s">
        <v>1654</v>
      </c>
      <c r="H708" s="152" t="s">
        <v>21</v>
      </c>
      <c r="I708" s="154"/>
      <c r="L708" s="151"/>
      <c r="M708" s="155"/>
      <c r="T708" s="156"/>
      <c r="AT708" s="152" t="s">
        <v>219</v>
      </c>
      <c r="AU708" s="152" t="s">
        <v>80</v>
      </c>
      <c r="AV708" s="12" t="s">
        <v>80</v>
      </c>
      <c r="AW708" s="12" t="s">
        <v>34</v>
      </c>
      <c r="AX708" s="12" t="s">
        <v>73</v>
      </c>
      <c r="AY708" s="152" t="s">
        <v>206</v>
      </c>
    </row>
    <row r="709" spans="2:65" s="13" customFormat="1" x14ac:dyDescent="0.2">
      <c r="B709" s="157"/>
      <c r="D709" s="149" t="s">
        <v>219</v>
      </c>
      <c r="E709" s="158" t="s">
        <v>21</v>
      </c>
      <c r="F709" s="159" t="s">
        <v>82</v>
      </c>
      <c r="H709" s="160">
        <v>2</v>
      </c>
      <c r="I709" s="161"/>
      <c r="L709" s="157"/>
      <c r="M709" s="162"/>
      <c r="T709" s="163"/>
      <c r="AT709" s="158" t="s">
        <v>219</v>
      </c>
      <c r="AU709" s="158" t="s">
        <v>80</v>
      </c>
      <c r="AV709" s="13" t="s">
        <v>82</v>
      </c>
      <c r="AW709" s="13" t="s">
        <v>34</v>
      </c>
      <c r="AX709" s="13" t="s">
        <v>73</v>
      </c>
      <c r="AY709" s="158" t="s">
        <v>206</v>
      </c>
    </row>
    <row r="710" spans="2:65" s="14" customFormat="1" x14ac:dyDescent="0.2">
      <c r="B710" s="164"/>
      <c r="D710" s="149" t="s">
        <v>219</v>
      </c>
      <c r="E710" s="165" t="s">
        <v>21</v>
      </c>
      <c r="F710" s="166" t="s">
        <v>236</v>
      </c>
      <c r="H710" s="167">
        <v>2</v>
      </c>
      <c r="I710" s="168"/>
      <c r="L710" s="164"/>
      <c r="M710" s="169"/>
      <c r="T710" s="170"/>
      <c r="AT710" s="165" t="s">
        <v>219</v>
      </c>
      <c r="AU710" s="165" t="s">
        <v>80</v>
      </c>
      <c r="AV710" s="14" t="s">
        <v>213</v>
      </c>
      <c r="AW710" s="14" t="s">
        <v>34</v>
      </c>
      <c r="AX710" s="14" t="s">
        <v>80</v>
      </c>
      <c r="AY710" s="165" t="s">
        <v>206</v>
      </c>
    </row>
    <row r="711" spans="2:65" s="1" customFormat="1" ht="16.5" customHeight="1" x14ac:dyDescent="0.2">
      <c r="B711" s="33"/>
      <c r="C711" s="132" t="s">
        <v>1359</v>
      </c>
      <c r="D711" s="132" t="s">
        <v>208</v>
      </c>
      <c r="E711" s="133" t="s">
        <v>1655</v>
      </c>
      <c r="F711" s="134" t="s">
        <v>1656</v>
      </c>
      <c r="G711" s="135" t="s">
        <v>723</v>
      </c>
      <c r="H711" s="136">
        <v>6</v>
      </c>
      <c r="I711" s="137">
        <v>9065</v>
      </c>
      <c r="J711" s="138">
        <f>ROUND(I711*H711,2)</f>
        <v>54390</v>
      </c>
      <c r="K711" s="134" t="s">
        <v>21</v>
      </c>
      <c r="L711" s="33"/>
      <c r="M711" s="139" t="s">
        <v>21</v>
      </c>
      <c r="N711" s="140" t="s">
        <v>44</v>
      </c>
      <c r="P711" s="141">
        <f>O711*H711</f>
        <v>0</v>
      </c>
      <c r="Q711" s="141">
        <v>1.165</v>
      </c>
      <c r="R711" s="141">
        <f>Q711*H711</f>
        <v>6.99</v>
      </c>
      <c r="S711" s="141">
        <v>0</v>
      </c>
      <c r="T711" s="142">
        <f>S711*H711</f>
        <v>0</v>
      </c>
      <c r="AR711" s="143" t="s">
        <v>213</v>
      </c>
      <c r="AT711" s="143" t="s">
        <v>208</v>
      </c>
      <c r="AU711" s="143" t="s">
        <v>80</v>
      </c>
      <c r="AY711" s="18" t="s">
        <v>206</v>
      </c>
      <c r="BE711" s="144">
        <f>IF(N711="základní",J711,0)</f>
        <v>54390</v>
      </c>
      <c r="BF711" s="144">
        <f>IF(N711="snížená",J711,0)</f>
        <v>0</v>
      </c>
      <c r="BG711" s="144">
        <f>IF(N711="zákl. přenesená",J711,0)</f>
        <v>0</v>
      </c>
      <c r="BH711" s="144">
        <f>IF(N711="sníž. přenesená",J711,0)</f>
        <v>0</v>
      </c>
      <c r="BI711" s="144">
        <f>IF(N711="nulová",J711,0)</f>
        <v>0</v>
      </c>
      <c r="BJ711" s="18" t="s">
        <v>80</v>
      </c>
      <c r="BK711" s="144">
        <f>ROUND(I711*H711,2)</f>
        <v>54390</v>
      </c>
      <c r="BL711" s="18" t="s">
        <v>213</v>
      </c>
      <c r="BM711" s="143" t="s">
        <v>1657</v>
      </c>
    </row>
    <row r="712" spans="2:65" s="12" customFormat="1" x14ac:dyDescent="0.2">
      <c r="B712" s="151"/>
      <c r="D712" s="149" t="s">
        <v>219</v>
      </c>
      <c r="E712" s="152" t="s">
        <v>21</v>
      </c>
      <c r="F712" s="153" t="s">
        <v>1642</v>
      </c>
      <c r="H712" s="152" t="s">
        <v>21</v>
      </c>
      <c r="I712" s="154"/>
      <c r="L712" s="151"/>
      <c r="M712" s="155"/>
      <c r="T712" s="156"/>
      <c r="AT712" s="152" t="s">
        <v>219</v>
      </c>
      <c r="AU712" s="152" t="s">
        <v>80</v>
      </c>
      <c r="AV712" s="12" t="s">
        <v>80</v>
      </c>
      <c r="AW712" s="12" t="s">
        <v>34</v>
      </c>
      <c r="AX712" s="12" t="s">
        <v>73</v>
      </c>
      <c r="AY712" s="152" t="s">
        <v>206</v>
      </c>
    </row>
    <row r="713" spans="2:65" s="13" customFormat="1" x14ac:dyDescent="0.2">
      <c r="B713" s="157"/>
      <c r="D713" s="149" t="s">
        <v>219</v>
      </c>
      <c r="E713" s="158" t="s">
        <v>21</v>
      </c>
      <c r="F713" s="159" t="s">
        <v>268</v>
      </c>
      <c r="H713" s="160">
        <v>6</v>
      </c>
      <c r="I713" s="161"/>
      <c r="L713" s="157"/>
      <c r="M713" s="162"/>
      <c r="T713" s="163"/>
      <c r="AT713" s="158" t="s">
        <v>219</v>
      </c>
      <c r="AU713" s="158" t="s">
        <v>80</v>
      </c>
      <c r="AV713" s="13" t="s">
        <v>82</v>
      </c>
      <c r="AW713" s="13" t="s">
        <v>34</v>
      </c>
      <c r="AX713" s="13" t="s">
        <v>73</v>
      </c>
      <c r="AY713" s="158" t="s">
        <v>206</v>
      </c>
    </row>
    <row r="714" spans="2:65" s="14" customFormat="1" x14ac:dyDescent="0.2">
      <c r="B714" s="164"/>
      <c r="D714" s="149" t="s">
        <v>219</v>
      </c>
      <c r="E714" s="165" t="s">
        <v>21</v>
      </c>
      <c r="F714" s="166" t="s">
        <v>236</v>
      </c>
      <c r="H714" s="167">
        <v>6</v>
      </c>
      <c r="I714" s="168"/>
      <c r="L714" s="164"/>
      <c r="M714" s="169"/>
      <c r="T714" s="170"/>
      <c r="AT714" s="165" t="s">
        <v>219</v>
      </c>
      <c r="AU714" s="165" t="s">
        <v>80</v>
      </c>
      <c r="AV714" s="14" t="s">
        <v>213</v>
      </c>
      <c r="AW714" s="14" t="s">
        <v>34</v>
      </c>
      <c r="AX714" s="14" t="s">
        <v>80</v>
      </c>
      <c r="AY714" s="165" t="s">
        <v>206</v>
      </c>
    </row>
    <row r="715" spans="2:65" s="1" customFormat="1" ht="16.5" customHeight="1" x14ac:dyDescent="0.2">
      <c r="B715" s="33"/>
      <c r="C715" s="132" t="s">
        <v>1658</v>
      </c>
      <c r="D715" s="132" t="s">
        <v>208</v>
      </c>
      <c r="E715" s="133" t="s">
        <v>1659</v>
      </c>
      <c r="F715" s="134" t="s">
        <v>1660</v>
      </c>
      <c r="G715" s="135" t="s">
        <v>723</v>
      </c>
      <c r="H715" s="136">
        <v>1</v>
      </c>
      <c r="I715" s="137">
        <v>10075</v>
      </c>
      <c r="J715" s="138">
        <f>ROUND(I715*H715,2)</f>
        <v>10075</v>
      </c>
      <c r="K715" s="134" t="s">
        <v>21</v>
      </c>
      <c r="L715" s="33"/>
      <c r="M715" s="139" t="s">
        <v>21</v>
      </c>
      <c r="N715" s="140" t="s">
        <v>44</v>
      </c>
      <c r="P715" s="141">
        <f>O715*H715</f>
        <v>0</v>
      </c>
      <c r="Q715" s="141">
        <v>1.1719999999999999</v>
      </c>
      <c r="R715" s="141">
        <f>Q715*H715</f>
        <v>1.1719999999999999</v>
      </c>
      <c r="S715" s="141">
        <v>0</v>
      </c>
      <c r="T715" s="142">
        <f>S715*H715</f>
        <v>0</v>
      </c>
      <c r="AR715" s="143" t="s">
        <v>213</v>
      </c>
      <c r="AT715" s="143" t="s">
        <v>208</v>
      </c>
      <c r="AU715" s="143" t="s">
        <v>80</v>
      </c>
      <c r="AY715" s="18" t="s">
        <v>206</v>
      </c>
      <c r="BE715" s="144">
        <f>IF(N715="základní",J715,0)</f>
        <v>10075</v>
      </c>
      <c r="BF715" s="144">
        <f>IF(N715="snížená",J715,0)</f>
        <v>0</v>
      </c>
      <c r="BG715" s="144">
        <f>IF(N715="zákl. přenesená",J715,0)</f>
        <v>0</v>
      </c>
      <c r="BH715" s="144">
        <f>IF(N715="sníž. přenesená",J715,0)</f>
        <v>0</v>
      </c>
      <c r="BI715" s="144">
        <f>IF(N715="nulová",J715,0)</f>
        <v>0</v>
      </c>
      <c r="BJ715" s="18" t="s">
        <v>80</v>
      </c>
      <c r="BK715" s="144">
        <f>ROUND(I715*H715,2)</f>
        <v>10075</v>
      </c>
      <c r="BL715" s="18" t="s">
        <v>213</v>
      </c>
      <c r="BM715" s="143" t="s">
        <v>1661</v>
      </c>
    </row>
    <row r="716" spans="2:65" s="12" customFormat="1" x14ac:dyDescent="0.2">
      <c r="B716" s="151"/>
      <c r="D716" s="149" t="s">
        <v>219</v>
      </c>
      <c r="E716" s="152" t="s">
        <v>21</v>
      </c>
      <c r="F716" s="153" t="s">
        <v>1642</v>
      </c>
      <c r="H716" s="152" t="s">
        <v>21</v>
      </c>
      <c r="I716" s="154"/>
      <c r="L716" s="151"/>
      <c r="M716" s="155"/>
      <c r="T716" s="156"/>
      <c r="AT716" s="152" t="s">
        <v>219</v>
      </c>
      <c r="AU716" s="152" t="s">
        <v>80</v>
      </c>
      <c r="AV716" s="12" t="s">
        <v>80</v>
      </c>
      <c r="AW716" s="12" t="s">
        <v>34</v>
      </c>
      <c r="AX716" s="12" t="s">
        <v>73</v>
      </c>
      <c r="AY716" s="152" t="s">
        <v>206</v>
      </c>
    </row>
    <row r="717" spans="2:65" s="13" customFormat="1" x14ac:dyDescent="0.2">
      <c r="B717" s="157"/>
      <c r="D717" s="149" t="s">
        <v>219</v>
      </c>
      <c r="E717" s="158" t="s">
        <v>21</v>
      </c>
      <c r="F717" s="159" t="s">
        <v>80</v>
      </c>
      <c r="H717" s="160">
        <v>1</v>
      </c>
      <c r="I717" s="161"/>
      <c r="L717" s="157"/>
      <c r="M717" s="162"/>
      <c r="T717" s="163"/>
      <c r="AT717" s="158" t="s">
        <v>219</v>
      </c>
      <c r="AU717" s="158" t="s">
        <v>80</v>
      </c>
      <c r="AV717" s="13" t="s">
        <v>82</v>
      </c>
      <c r="AW717" s="13" t="s">
        <v>34</v>
      </c>
      <c r="AX717" s="13" t="s">
        <v>73</v>
      </c>
      <c r="AY717" s="158" t="s">
        <v>206</v>
      </c>
    </row>
    <row r="718" spans="2:65" s="14" customFormat="1" x14ac:dyDescent="0.2">
      <c r="B718" s="164"/>
      <c r="D718" s="149" t="s">
        <v>219</v>
      </c>
      <c r="E718" s="165" t="s">
        <v>21</v>
      </c>
      <c r="F718" s="166" t="s">
        <v>236</v>
      </c>
      <c r="H718" s="167">
        <v>1</v>
      </c>
      <c r="I718" s="168"/>
      <c r="L718" s="164"/>
      <c r="M718" s="169"/>
      <c r="T718" s="170"/>
      <c r="AT718" s="165" t="s">
        <v>219</v>
      </c>
      <c r="AU718" s="165" t="s">
        <v>80</v>
      </c>
      <c r="AV718" s="14" t="s">
        <v>213</v>
      </c>
      <c r="AW718" s="14" t="s">
        <v>34</v>
      </c>
      <c r="AX718" s="14" t="s">
        <v>80</v>
      </c>
      <c r="AY718" s="165" t="s">
        <v>206</v>
      </c>
    </row>
    <row r="719" spans="2:65" s="1" customFormat="1" ht="16.5" customHeight="1" x14ac:dyDescent="0.2">
      <c r="B719" s="33"/>
      <c r="C719" s="132" t="s">
        <v>1363</v>
      </c>
      <c r="D719" s="132" t="s">
        <v>208</v>
      </c>
      <c r="E719" s="133" t="s">
        <v>1662</v>
      </c>
      <c r="F719" s="134" t="s">
        <v>1663</v>
      </c>
      <c r="G719" s="135" t="s">
        <v>723</v>
      </c>
      <c r="H719" s="136">
        <v>47</v>
      </c>
      <c r="I719" s="137">
        <v>300</v>
      </c>
      <c r="J719" s="138">
        <f>ROUND(I719*H719,2)</f>
        <v>14100</v>
      </c>
      <c r="K719" s="134" t="s">
        <v>1100</v>
      </c>
      <c r="L719" s="33"/>
      <c r="M719" s="139" t="s">
        <v>21</v>
      </c>
      <c r="N719" s="140" t="s">
        <v>44</v>
      </c>
      <c r="P719" s="141">
        <f>O719*H719</f>
        <v>0</v>
      </c>
      <c r="Q719" s="141">
        <v>2E-3</v>
      </c>
      <c r="R719" s="141">
        <f>Q719*H719</f>
        <v>9.4E-2</v>
      </c>
      <c r="S719" s="141">
        <v>0</v>
      </c>
      <c r="T719" s="142">
        <f>S719*H719</f>
        <v>0</v>
      </c>
      <c r="AR719" s="143" t="s">
        <v>213</v>
      </c>
      <c r="AT719" s="143" t="s">
        <v>208</v>
      </c>
      <c r="AU719" s="143" t="s">
        <v>80</v>
      </c>
      <c r="AY719" s="18" t="s">
        <v>206</v>
      </c>
      <c r="BE719" s="144">
        <f>IF(N719="základní",J719,0)</f>
        <v>14100</v>
      </c>
      <c r="BF719" s="144">
        <f>IF(N719="snížená",J719,0)</f>
        <v>0</v>
      </c>
      <c r="BG719" s="144">
        <f>IF(N719="zákl. přenesená",J719,0)</f>
        <v>0</v>
      </c>
      <c r="BH719" s="144">
        <f>IF(N719="sníž. přenesená",J719,0)</f>
        <v>0</v>
      </c>
      <c r="BI719" s="144">
        <f>IF(N719="nulová",J719,0)</f>
        <v>0</v>
      </c>
      <c r="BJ719" s="18" t="s">
        <v>80</v>
      </c>
      <c r="BK719" s="144">
        <f>ROUND(I719*H719,2)</f>
        <v>14100</v>
      </c>
      <c r="BL719" s="18" t="s">
        <v>213</v>
      </c>
      <c r="BM719" s="143" t="s">
        <v>1664</v>
      </c>
    </row>
    <row r="720" spans="2:65" s="12" customFormat="1" x14ac:dyDescent="0.2">
      <c r="B720" s="151"/>
      <c r="D720" s="149" t="s">
        <v>219</v>
      </c>
      <c r="E720" s="152" t="s">
        <v>21</v>
      </c>
      <c r="F720" s="153" t="s">
        <v>1433</v>
      </c>
      <c r="H720" s="152" t="s">
        <v>21</v>
      </c>
      <c r="I720" s="154"/>
      <c r="L720" s="151"/>
      <c r="M720" s="155"/>
      <c r="T720" s="156"/>
      <c r="AT720" s="152" t="s">
        <v>219</v>
      </c>
      <c r="AU720" s="152" t="s">
        <v>80</v>
      </c>
      <c r="AV720" s="12" t="s">
        <v>80</v>
      </c>
      <c r="AW720" s="12" t="s">
        <v>34</v>
      </c>
      <c r="AX720" s="12" t="s">
        <v>73</v>
      </c>
      <c r="AY720" s="152" t="s">
        <v>206</v>
      </c>
    </row>
    <row r="721" spans="2:65" s="13" customFormat="1" x14ac:dyDescent="0.2">
      <c r="B721" s="157"/>
      <c r="D721" s="149" t="s">
        <v>219</v>
      </c>
      <c r="E721" s="158" t="s">
        <v>21</v>
      </c>
      <c r="F721" s="159" t="s">
        <v>747</v>
      </c>
      <c r="H721" s="160">
        <v>47</v>
      </c>
      <c r="I721" s="161"/>
      <c r="L721" s="157"/>
      <c r="M721" s="162"/>
      <c r="T721" s="163"/>
      <c r="AT721" s="158" t="s">
        <v>219</v>
      </c>
      <c r="AU721" s="158" t="s">
        <v>80</v>
      </c>
      <c r="AV721" s="13" t="s">
        <v>82</v>
      </c>
      <c r="AW721" s="13" t="s">
        <v>34</v>
      </c>
      <c r="AX721" s="13" t="s">
        <v>73</v>
      </c>
      <c r="AY721" s="158" t="s">
        <v>206</v>
      </c>
    </row>
    <row r="722" spans="2:65" s="14" customFormat="1" x14ac:dyDescent="0.2">
      <c r="B722" s="164"/>
      <c r="D722" s="149" t="s">
        <v>219</v>
      </c>
      <c r="E722" s="165" t="s">
        <v>21</v>
      </c>
      <c r="F722" s="166" t="s">
        <v>236</v>
      </c>
      <c r="H722" s="167">
        <v>47</v>
      </c>
      <c r="I722" s="168"/>
      <c r="L722" s="164"/>
      <c r="M722" s="169"/>
      <c r="T722" s="170"/>
      <c r="AT722" s="165" t="s">
        <v>219</v>
      </c>
      <c r="AU722" s="165" t="s">
        <v>80</v>
      </c>
      <c r="AV722" s="14" t="s">
        <v>213</v>
      </c>
      <c r="AW722" s="14" t="s">
        <v>34</v>
      </c>
      <c r="AX722" s="14" t="s">
        <v>80</v>
      </c>
      <c r="AY722" s="165" t="s">
        <v>206</v>
      </c>
    </row>
    <row r="723" spans="2:65" s="1" customFormat="1" ht="16.5" customHeight="1" x14ac:dyDescent="0.2">
      <c r="B723" s="33"/>
      <c r="C723" s="132" t="s">
        <v>1665</v>
      </c>
      <c r="D723" s="132" t="s">
        <v>208</v>
      </c>
      <c r="E723" s="133" t="s">
        <v>1666</v>
      </c>
      <c r="F723" s="134" t="s">
        <v>1667</v>
      </c>
      <c r="G723" s="135" t="s">
        <v>723</v>
      </c>
      <c r="H723" s="136">
        <v>20</v>
      </c>
      <c r="I723" s="137">
        <v>1053</v>
      </c>
      <c r="J723" s="138">
        <f>ROUND(I723*H723,2)</f>
        <v>21060</v>
      </c>
      <c r="K723" s="134" t="s">
        <v>1100</v>
      </c>
      <c r="L723" s="33"/>
      <c r="M723" s="139" t="s">
        <v>21</v>
      </c>
      <c r="N723" s="140" t="s">
        <v>44</v>
      </c>
      <c r="P723" s="141">
        <f>O723*H723</f>
        <v>0</v>
      </c>
      <c r="Q723" s="141">
        <v>8.5000000000000006E-3</v>
      </c>
      <c r="R723" s="141">
        <f>Q723*H723</f>
        <v>0.17</v>
      </c>
      <c r="S723" s="141">
        <v>0</v>
      </c>
      <c r="T723" s="142">
        <f>S723*H723</f>
        <v>0</v>
      </c>
      <c r="AR723" s="143" t="s">
        <v>213</v>
      </c>
      <c r="AT723" s="143" t="s">
        <v>208</v>
      </c>
      <c r="AU723" s="143" t="s">
        <v>80</v>
      </c>
      <c r="AY723" s="18" t="s">
        <v>206</v>
      </c>
      <c r="BE723" s="144">
        <f>IF(N723="základní",J723,0)</f>
        <v>21060</v>
      </c>
      <c r="BF723" s="144">
        <f>IF(N723="snížená",J723,0)</f>
        <v>0</v>
      </c>
      <c r="BG723" s="144">
        <f>IF(N723="zákl. přenesená",J723,0)</f>
        <v>0</v>
      </c>
      <c r="BH723" s="144">
        <f>IF(N723="sníž. přenesená",J723,0)</f>
        <v>0</v>
      </c>
      <c r="BI723" s="144">
        <f>IF(N723="nulová",J723,0)</f>
        <v>0</v>
      </c>
      <c r="BJ723" s="18" t="s">
        <v>80</v>
      </c>
      <c r="BK723" s="144">
        <f>ROUND(I723*H723,2)</f>
        <v>21060</v>
      </c>
      <c r="BL723" s="18" t="s">
        <v>213</v>
      </c>
      <c r="BM723" s="143" t="s">
        <v>1668</v>
      </c>
    </row>
    <row r="724" spans="2:65" s="12" customFormat="1" x14ac:dyDescent="0.2">
      <c r="B724" s="151"/>
      <c r="D724" s="149" t="s">
        <v>219</v>
      </c>
      <c r="E724" s="152" t="s">
        <v>21</v>
      </c>
      <c r="F724" s="153" t="s">
        <v>1433</v>
      </c>
      <c r="H724" s="152" t="s">
        <v>21</v>
      </c>
      <c r="I724" s="154"/>
      <c r="L724" s="151"/>
      <c r="M724" s="155"/>
      <c r="T724" s="156"/>
      <c r="AT724" s="152" t="s">
        <v>219</v>
      </c>
      <c r="AU724" s="152" t="s">
        <v>80</v>
      </c>
      <c r="AV724" s="12" t="s">
        <v>80</v>
      </c>
      <c r="AW724" s="12" t="s">
        <v>34</v>
      </c>
      <c r="AX724" s="12" t="s">
        <v>73</v>
      </c>
      <c r="AY724" s="152" t="s">
        <v>206</v>
      </c>
    </row>
    <row r="725" spans="2:65" s="13" customFormat="1" x14ac:dyDescent="0.2">
      <c r="B725" s="157"/>
      <c r="D725" s="149" t="s">
        <v>219</v>
      </c>
      <c r="E725" s="158" t="s">
        <v>21</v>
      </c>
      <c r="F725" s="159" t="s">
        <v>382</v>
      </c>
      <c r="H725" s="160">
        <v>20</v>
      </c>
      <c r="I725" s="161"/>
      <c r="L725" s="157"/>
      <c r="M725" s="162"/>
      <c r="T725" s="163"/>
      <c r="AT725" s="158" t="s">
        <v>219</v>
      </c>
      <c r="AU725" s="158" t="s">
        <v>80</v>
      </c>
      <c r="AV725" s="13" t="s">
        <v>82</v>
      </c>
      <c r="AW725" s="13" t="s">
        <v>34</v>
      </c>
      <c r="AX725" s="13" t="s">
        <v>73</v>
      </c>
      <c r="AY725" s="158" t="s">
        <v>206</v>
      </c>
    </row>
    <row r="726" spans="2:65" s="14" customFormat="1" x14ac:dyDescent="0.2">
      <c r="B726" s="164"/>
      <c r="D726" s="149" t="s">
        <v>219</v>
      </c>
      <c r="E726" s="165" t="s">
        <v>21</v>
      </c>
      <c r="F726" s="166" t="s">
        <v>236</v>
      </c>
      <c r="H726" s="167">
        <v>20</v>
      </c>
      <c r="I726" s="168"/>
      <c r="L726" s="164"/>
      <c r="M726" s="169"/>
      <c r="T726" s="170"/>
      <c r="AT726" s="165" t="s">
        <v>219</v>
      </c>
      <c r="AU726" s="165" t="s">
        <v>80</v>
      </c>
      <c r="AV726" s="14" t="s">
        <v>213</v>
      </c>
      <c r="AW726" s="14" t="s">
        <v>34</v>
      </c>
      <c r="AX726" s="14" t="s">
        <v>80</v>
      </c>
      <c r="AY726" s="165" t="s">
        <v>206</v>
      </c>
    </row>
    <row r="727" spans="2:65" s="1" customFormat="1" ht="16.5" customHeight="1" x14ac:dyDescent="0.2">
      <c r="B727" s="33"/>
      <c r="C727" s="132" t="s">
        <v>1374</v>
      </c>
      <c r="D727" s="132" t="s">
        <v>208</v>
      </c>
      <c r="E727" s="133" t="s">
        <v>1669</v>
      </c>
      <c r="F727" s="134" t="s">
        <v>1670</v>
      </c>
      <c r="G727" s="135" t="s">
        <v>723</v>
      </c>
      <c r="H727" s="136">
        <v>20</v>
      </c>
      <c r="I727" s="137">
        <v>751</v>
      </c>
      <c r="J727" s="138">
        <f>ROUND(I727*H727,2)</f>
        <v>15020</v>
      </c>
      <c r="K727" s="134" t="s">
        <v>1100</v>
      </c>
      <c r="L727" s="33"/>
      <c r="M727" s="139" t="s">
        <v>21</v>
      </c>
      <c r="N727" s="140" t="s">
        <v>44</v>
      </c>
      <c r="P727" s="141">
        <f>O727*H727</f>
        <v>0</v>
      </c>
      <c r="Q727" s="141">
        <v>6.1399999999999996E-3</v>
      </c>
      <c r="R727" s="141">
        <f>Q727*H727</f>
        <v>0.12279999999999999</v>
      </c>
      <c r="S727" s="141">
        <v>0</v>
      </c>
      <c r="T727" s="142">
        <f>S727*H727</f>
        <v>0</v>
      </c>
      <c r="AR727" s="143" t="s">
        <v>213</v>
      </c>
      <c r="AT727" s="143" t="s">
        <v>208</v>
      </c>
      <c r="AU727" s="143" t="s">
        <v>80</v>
      </c>
      <c r="AY727" s="18" t="s">
        <v>206</v>
      </c>
      <c r="BE727" s="144">
        <f>IF(N727="základní",J727,0)</f>
        <v>15020</v>
      </c>
      <c r="BF727" s="144">
        <f>IF(N727="snížená",J727,0)</f>
        <v>0</v>
      </c>
      <c r="BG727" s="144">
        <f>IF(N727="zákl. přenesená",J727,0)</f>
        <v>0</v>
      </c>
      <c r="BH727" s="144">
        <f>IF(N727="sníž. přenesená",J727,0)</f>
        <v>0</v>
      </c>
      <c r="BI727" s="144">
        <f>IF(N727="nulová",J727,0)</f>
        <v>0</v>
      </c>
      <c r="BJ727" s="18" t="s">
        <v>80</v>
      </c>
      <c r="BK727" s="144">
        <f>ROUND(I727*H727,2)</f>
        <v>15020</v>
      </c>
      <c r="BL727" s="18" t="s">
        <v>213</v>
      </c>
      <c r="BM727" s="143" t="s">
        <v>1671</v>
      </c>
    </row>
    <row r="728" spans="2:65" s="12" customFormat="1" x14ac:dyDescent="0.2">
      <c r="B728" s="151"/>
      <c r="D728" s="149" t="s">
        <v>219</v>
      </c>
      <c r="E728" s="152" t="s">
        <v>21</v>
      </c>
      <c r="F728" s="153" t="s">
        <v>1433</v>
      </c>
      <c r="H728" s="152" t="s">
        <v>21</v>
      </c>
      <c r="I728" s="154"/>
      <c r="L728" s="151"/>
      <c r="M728" s="155"/>
      <c r="T728" s="156"/>
      <c r="AT728" s="152" t="s">
        <v>219</v>
      </c>
      <c r="AU728" s="152" t="s">
        <v>80</v>
      </c>
      <c r="AV728" s="12" t="s">
        <v>80</v>
      </c>
      <c r="AW728" s="12" t="s">
        <v>34</v>
      </c>
      <c r="AX728" s="12" t="s">
        <v>73</v>
      </c>
      <c r="AY728" s="152" t="s">
        <v>206</v>
      </c>
    </row>
    <row r="729" spans="2:65" s="13" customFormat="1" x14ac:dyDescent="0.2">
      <c r="B729" s="157"/>
      <c r="D729" s="149" t="s">
        <v>219</v>
      </c>
      <c r="E729" s="158" t="s">
        <v>21</v>
      </c>
      <c r="F729" s="159" t="s">
        <v>382</v>
      </c>
      <c r="H729" s="160">
        <v>20</v>
      </c>
      <c r="I729" s="161"/>
      <c r="L729" s="157"/>
      <c r="M729" s="162"/>
      <c r="T729" s="163"/>
      <c r="AT729" s="158" t="s">
        <v>219</v>
      </c>
      <c r="AU729" s="158" t="s">
        <v>80</v>
      </c>
      <c r="AV729" s="13" t="s">
        <v>82</v>
      </c>
      <c r="AW729" s="13" t="s">
        <v>34</v>
      </c>
      <c r="AX729" s="13" t="s">
        <v>73</v>
      </c>
      <c r="AY729" s="158" t="s">
        <v>206</v>
      </c>
    </row>
    <row r="730" spans="2:65" s="14" customFormat="1" x14ac:dyDescent="0.2">
      <c r="B730" s="164"/>
      <c r="D730" s="149" t="s">
        <v>219</v>
      </c>
      <c r="E730" s="165" t="s">
        <v>21</v>
      </c>
      <c r="F730" s="166" t="s">
        <v>236</v>
      </c>
      <c r="H730" s="167">
        <v>20</v>
      </c>
      <c r="I730" s="168"/>
      <c r="L730" s="164"/>
      <c r="M730" s="169"/>
      <c r="T730" s="170"/>
      <c r="AT730" s="165" t="s">
        <v>219</v>
      </c>
      <c r="AU730" s="165" t="s">
        <v>80</v>
      </c>
      <c r="AV730" s="14" t="s">
        <v>213</v>
      </c>
      <c r="AW730" s="14" t="s">
        <v>34</v>
      </c>
      <c r="AX730" s="14" t="s">
        <v>80</v>
      </c>
      <c r="AY730" s="165" t="s">
        <v>206</v>
      </c>
    </row>
    <row r="731" spans="2:65" s="1" customFormat="1" ht="16.5" customHeight="1" x14ac:dyDescent="0.2">
      <c r="B731" s="33"/>
      <c r="C731" s="132" t="s">
        <v>1672</v>
      </c>
      <c r="D731" s="132" t="s">
        <v>208</v>
      </c>
      <c r="E731" s="133" t="s">
        <v>1673</v>
      </c>
      <c r="F731" s="134" t="s">
        <v>1674</v>
      </c>
      <c r="G731" s="135" t="s">
        <v>723</v>
      </c>
      <c r="H731" s="136">
        <v>13</v>
      </c>
      <c r="I731" s="137">
        <v>1246</v>
      </c>
      <c r="J731" s="138">
        <f>ROUND(I731*H731,2)</f>
        <v>16198</v>
      </c>
      <c r="K731" s="134" t="s">
        <v>1100</v>
      </c>
      <c r="L731" s="33"/>
      <c r="M731" s="139" t="s">
        <v>21</v>
      </c>
      <c r="N731" s="140" t="s">
        <v>44</v>
      </c>
      <c r="P731" s="141">
        <f>O731*H731</f>
        <v>0</v>
      </c>
      <c r="Q731" s="141">
        <v>4.1999999999999997E-3</v>
      </c>
      <c r="R731" s="141">
        <f>Q731*H731</f>
        <v>5.4599999999999996E-2</v>
      </c>
      <c r="S731" s="141">
        <v>0</v>
      </c>
      <c r="T731" s="142">
        <f>S731*H731</f>
        <v>0</v>
      </c>
      <c r="AR731" s="143" t="s">
        <v>213</v>
      </c>
      <c r="AT731" s="143" t="s">
        <v>208</v>
      </c>
      <c r="AU731" s="143" t="s">
        <v>80</v>
      </c>
      <c r="AY731" s="18" t="s">
        <v>206</v>
      </c>
      <c r="BE731" s="144">
        <f>IF(N731="základní",J731,0)</f>
        <v>16198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8" t="s">
        <v>80</v>
      </c>
      <c r="BK731" s="144">
        <f>ROUND(I731*H731,2)</f>
        <v>16198</v>
      </c>
      <c r="BL731" s="18" t="s">
        <v>213</v>
      </c>
      <c r="BM731" s="143" t="s">
        <v>1675</v>
      </c>
    </row>
    <row r="732" spans="2:65" s="12" customFormat="1" x14ac:dyDescent="0.2">
      <c r="B732" s="151"/>
      <c r="D732" s="149" t="s">
        <v>219</v>
      </c>
      <c r="E732" s="152" t="s">
        <v>21</v>
      </c>
      <c r="F732" s="153" t="s">
        <v>1433</v>
      </c>
      <c r="H732" s="152" t="s">
        <v>21</v>
      </c>
      <c r="I732" s="154"/>
      <c r="L732" s="151"/>
      <c r="M732" s="155"/>
      <c r="T732" s="156"/>
      <c r="AT732" s="152" t="s">
        <v>219</v>
      </c>
      <c r="AU732" s="152" t="s">
        <v>80</v>
      </c>
      <c r="AV732" s="12" t="s">
        <v>80</v>
      </c>
      <c r="AW732" s="12" t="s">
        <v>34</v>
      </c>
      <c r="AX732" s="12" t="s">
        <v>73</v>
      </c>
      <c r="AY732" s="152" t="s">
        <v>206</v>
      </c>
    </row>
    <row r="733" spans="2:65" s="13" customFormat="1" x14ac:dyDescent="0.2">
      <c r="B733" s="157"/>
      <c r="D733" s="149" t="s">
        <v>219</v>
      </c>
      <c r="E733" s="158" t="s">
        <v>21</v>
      </c>
      <c r="F733" s="159" t="s">
        <v>324</v>
      </c>
      <c r="H733" s="160">
        <v>13</v>
      </c>
      <c r="I733" s="161"/>
      <c r="L733" s="157"/>
      <c r="M733" s="162"/>
      <c r="T733" s="163"/>
      <c r="AT733" s="158" t="s">
        <v>219</v>
      </c>
      <c r="AU733" s="158" t="s">
        <v>80</v>
      </c>
      <c r="AV733" s="13" t="s">
        <v>82</v>
      </c>
      <c r="AW733" s="13" t="s">
        <v>34</v>
      </c>
      <c r="AX733" s="13" t="s">
        <v>73</v>
      </c>
      <c r="AY733" s="158" t="s">
        <v>206</v>
      </c>
    </row>
    <row r="734" spans="2:65" s="14" customFormat="1" x14ac:dyDescent="0.2">
      <c r="B734" s="164"/>
      <c r="D734" s="149" t="s">
        <v>219</v>
      </c>
      <c r="E734" s="165" t="s">
        <v>21</v>
      </c>
      <c r="F734" s="166" t="s">
        <v>236</v>
      </c>
      <c r="H734" s="167">
        <v>13</v>
      </c>
      <c r="I734" s="168"/>
      <c r="L734" s="164"/>
      <c r="M734" s="169"/>
      <c r="T734" s="170"/>
      <c r="AT734" s="165" t="s">
        <v>219</v>
      </c>
      <c r="AU734" s="165" t="s">
        <v>80</v>
      </c>
      <c r="AV734" s="14" t="s">
        <v>213</v>
      </c>
      <c r="AW734" s="14" t="s">
        <v>34</v>
      </c>
      <c r="AX734" s="14" t="s">
        <v>80</v>
      </c>
      <c r="AY734" s="165" t="s">
        <v>206</v>
      </c>
    </row>
    <row r="735" spans="2:65" s="1" customFormat="1" ht="16.5" customHeight="1" x14ac:dyDescent="0.2">
      <c r="B735" s="33"/>
      <c r="C735" s="132" t="s">
        <v>1381</v>
      </c>
      <c r="D735" s="132" t="s">
        <v>208</v>
      </c>
      <c r="E735" s="133" t="s">
        <v>1676</v>
      </c>
      <c r="F735" s="134" t="s">
        <v>1677</v>
      </c>
      <c r="G735" s="135" t="s">
        <v>723</v>
      </c>
      <c r="H735" s="136">
        <v>4</v>
      </c>
      <c r="I735" s="137">
        <v>1700</v>
      </c>
      <c r="J735" s="138">
        <f>ROUND(I735*H735,2)</f>
        <v>6800</v>
      </c>
      <c r="K735" s="134" t="s">
        <v>1100</v>
      </c>
      <c r="L735" s="33"/>
      <c r="M735" s="139" t="s">
        <v>21</v>
      </c>
      <c r="N735" s="140" t="s">
        <v>44</v>
      </c>
      <c r="P735" s="141">
        <f>O735*H735</f>
        <v>0</v>
      </c>
      <c r="Q735" s="141">
        <v>4.8300000000000001E-3</v>
      </c>
      <c r="R735" s="141">
        <f>Q735*H735</f>
        <v>1.932E-2</v>
      </c>
      <c r="S735" s="141">
        <v>0</v>
      </c>
      <c r="T735" s="142">
        <f>S735*H735</f>
        <v>0</v>
      </c>
      <c r="AR735" s="143" t="s">
        <v>213</v>
      </c>
      <c r="AT735" s="143" t="s">
        <v>208</v>
      </c>
      <c r="AU735" s="143" t="s">
        <v>80</v>
      </c>
      <c r="AY735" s="18" t="s">
        <v>206</v>
      </c>
      <c r="BE735" s="144">
        <f>IF(N735="základní",J735,0)</f>
        <v>6800</v>
      </c>
      <c r="BF735" s="144">
        <f>IF(N735="snížená",J735,0)</f>
        <v>0</v>
      </c>
      <c r="BG735" s="144">
        <f>IF(N735="zákl. přenesená",J735,0)</f>
        <v>0</v>
      </c>
      <c r="BH735" s="144">
        <f>IF(N735="sníž. přenesená",J735,0)</f>
        <v>0</v>
      </c>
      <c r="BI735" s="144">
        <f>IF(N735="nulová",J735,0)</f>
        <v>0</v>
      </c>
      <c r="BJ735" s="18" t="s">
        <v>80</v>
      </c>
      <c r="BK735" s="144">
        <f>ROUND(I735*H735,2)</f>
        <v>6800</v>
      </c>
      <c r="BL735" s="18" t="s">
        <v>213</v>
      </c>
      <c r="BM735" s="143" t="s">
        <v>1678</v>
      </c>
    </row>
    <row r="736" spans="2:65" s="12" customFormat="1" x14ac:dyDescent="0.2">
      <c r="B736" s="151"/>
      <c r="D736" s="149" t="s">
        <v>219</v>
      </c>
      <c r="E736" s="152" t="s">
        <v>21</v>
      </c>
      <c r="F736" s="153" t="s">
        <v>1433</v>
      </c>
      <c r="H736" s="152" t="s">
        <v>21</v>
      </c>
      <c r="I736" s="154"/>
      <c r="L736" s="151"/>
      <c r="M736" s="155"/>
      <c r="T736" s="156"/>
      <c r="AT736" s="152" t="s">
        <v>219</v>
      </c>
      <c r="AU736" s="152" t="s">
        <v>80</v>
      </c>
      <c r="AV736" s="12" t="s">
        <v>80</v>
      </c>
      <c r="AW736" s="12" t="s">
        <v>34</v>
      </c>
      <c r="AX736" s="12" t="s">
        <v>73</v>
      </c>
      <c r="AY736" s="152" t="s">
        <v>206</v>
      </c>
    </row>
    <row r="737" spans="2:65" s="13" customFormat="1" x14ac:dyDescent="0.2">
      <c r="B737" s="157"/>
      <c r="D737" s="149" t="s">
        <v>219</v>
      </c>
      <c r="E737" s="158" t="s">
        <v>21</v>
      </c>
      <c r="F737" s="159" t="s">
        <v>213</v>
      </c>
      <c r="H737" s="160">
        <v>4</v>
      </c>
      <c r="I737" s="161"/>
      <c r="L737" s="157"/>
      <c r="M737" s="162"/>
      <c r="T737" s="163"/>
      <c r="AT737" s="158" t="s">
        <v>219</v>
      </c>
      <c r="AU737" s="158" t="s">
        <v>80</v>
      </c>
      <c r="AV737" s="13" t="s">
        <v>82</v>
      </c>
      <c r="AW737" s="13" t="s">
        <v>34</v>
      </c>
      <c r="AX737" s="13" t="s">
        <v>73</v>
      </c>
      <c r="AY737" s="158" t="s">
        <v>206</v>
      </c>
    </row>
    <row r="738" spans="2:65" s="14" customFormat="1" x14ac:dyDescent="0.2">
      <c r="B738" s="164"/>
      <c r="D738" s="149" t="s">
        <v>219</v>
      </c>
      <c r="E738" s="165" t="s">
        <v>21</v>
      </c>
      <c r="F738" s="166" t="s">
        <v>236</v>
      </c>
      <c r="H738" s="167">
        <v>4</v>
      </c>
      <c r="I738" s="168"/>
      <c r="L738" s="164"/>
      <c r="M738" s="169"/>
      <c r="T738" s="170"/>
      <c r="AT738" s="165" t="s">
        <v>219</v>
      </c>
      <c r="AU738" s="165" t="s">
        <v>80</v>
      </c>
      <c r="AV738" s="14" t="s">
        <v>213</v>
      </c>
      <c r="AW738" s="14" t="s">
        <v>34</v>
      </c>
      <c r="AX738" s="14" t="s">
        <v>80</v>
      </c>
      <c r="AY738" s="165" t="s">
        <v>206</v>
      </c>
    </row>
    <row r="739" spans="2:65" s="1" customFormat="1" ht="16.5" customHeight="1" x14ac:dyDescent="0.2">
      <c r="B739" s="33"/>
      <c r="C739" s="132" t="s">
        <v>1679</v>
      </c>
      <c r="D739" s="132" t="s">
        <v>208</v>
      </c>
      <c r="E739" s="133" t="s">
        <v>1680</v>
      </c>
      <c r="F739" s="134" t="s">
        <v>1681</v>
      </c>
      <c r="G739" s="135" t="s">
        <v>723</v>
      </c>
      <c r="H739" s="136">
        <v>3</v>
      </c>
      <c r="I739" s="137">
        <v>1700</v>
      </c>
      <c r="J739" s="138">
        <f>ROUND(I739*H739,2)</f>
        <v>5100</v>
      </c>
      <c r="K739" s="134" t="s">
        <v>1100</v>
      </c>
      <c r="L739" s="33"/>
      <c r="M739" s="139" t="s">
        <v>21</v>
      </c>
      <c r="N739" s="140" t="s">
        <v>44</v>
      </c>
      <c r="P739" s="141">
        <f>O739*H739</f>
        <v>0</v>
      </c>
      <c r="Q739" s="141">
        <v>4.8199999999999996E-3</v>
      </c>
      <c r="R739" s="141">
        <f>Q739*H739</f>
        <v>1.4459999999999999E-2</v>
      </c>
      <c r="S739" s="141">
        <v>0</v>
      </c>
      <c r="T739" s="142">
        <f>S739*H739</f>
        <v>0</v>
      </c>
      <c r="AR739" s="143" t="s">
        <v>213</v>
      </c>
      <c r="AT739" s="143" t="s">
        <v>208</v>
      </c>
      <c r="AU739" s="143" t="s">
        <v>80</v>
      </c>
      <c r="AY739" s="18" t="s">
        <v>206</v>
      </c>
      <c r="BE739" s="144">
        <f>IF(N739="základní",J739,0)</f>
        <v>5100</v>
      </c>
      <c r="BF739" s="144">
        <f>IF(N739="snížená",J739,0)</f>
        <v>0</v>
      </c>
      <c r="BG739" s="144">
        <f>IF(N739="zákl. přenesená",J739,0)</f>
        <v>0</v>
      </c>
      <c r="BH739" s="144">
        <f>IF(N739="sníž. přenesená",J739,0)</f>
        <v>0</v>
      </c>
      <c r="BI739" s="144">
        <f>IF(N739="nulová",J739,0)</f>
        <v>0</v>
      </c>
      <c r="BJ739" s="18" t="s">
        <v>80</v>
      </c>
      <c r="BK739" s="144">
        <f>ROUND(I739*H739,2)</f>
        <v>5100</v>
      </c>
      <c r="BL739" s="18" t="s">
        <v>213</v>
      </c>
      <c r="BM739" s="143" t="s">
        <v>1682</v>
      </c>
    </row>
    <row r="740" spans="2:65" s="12" customFormat="1" x14ac:dyDescent="0.2">
      <c r="B740" s="151"/>
      <c r="D740" s="149" t="s">
        <v>219</v>
      </c>
      <c r="E740" s="152" t="s">
        <v>21</v>
      </c>
      <c r="F740" s="153" t="s">
        <v>1433</v>
      </c>
      <c r="H740" s="152" t="s">
        <v>21</v>
      </c>
      <c r="I740" s="154"/>
      <c r="L740" s="151"/>
      <c r="M740" s="155"/>
      <c r="T740" s="156"/>
      <c r="AT740" s="152" t="s">
        <v>219</v>
      </c>
      <c r="AU740" s="152" t="s">
        <v>80</v>
      </c>
      <c r="AV740" s="12" t="s">
        <v>80</v>
      </c>
      <c r="AW740" s="12" t="s">
        <v>34</v>
      </c>
      <c r="AX740" s="12" t="s">
        <v>73</v>
      </c>
      <c r="AY740" s="152" t="s">
        <v>206</v>
      </c>
    </row>
    <row r="741" spans="2:65" s="13" customFormat="1" x14ac:dyDescent="0.2">
      <c r="B741" s="157"/>
      <c r="D741" s="149" t="s">
        <v>219</v>
      </c>
      <c r="E741" s="158" t="s">
        <v>21</v>
      </c>
      <c r="F741" s="159" t="s">
        <v>244</v>
      </c>
      <c r="H741" s="160">
        <v>3</v>
      </c>
      <c r="I741" s="161"/>
      <c r="L741" s="157"/>
      <c r="M741" s="162"/>
      <c r="T741" s="163"/>
      <c r="AT741" s="158" t="s">
        <v>219</v>
      </c>
      <c r="AU741" s="158" t="s">
        <v>80</v>
      </c>
      <c r="AV741" s="13" t="s">
        <v>82</v>
      </c>
      <c r="AW741" s="13" t="s">
        <v>34</v>
      </c>
      <c r="AX741" s="13" t="s">
        <v>73</v>
      </c>
      <c r="AY741" s="158" t="s">
        <v>206</v>
      </c>
    </row>
    <row r="742" spans="2:65" s="14" customFormat="1" x14ac:dyDescent="0.2">
      <c r="B742" s="164"/>
      <c r="D742" s="149" t="s">
        <v>219</v>
      </c>
      <c r="E742" s="165" t="s">
        <v>21</v>
      </c>
      <c r="F742" s="166" t="s">
        <v>236</v>
      </c>
      <c r="H742" s="167">
        <v>3</v>
      </c>
      <c r="I742" s="168"/>
      <c r="L742" s="164"/>
      <c r="M742" s="169"/>
      <c r="T742" s="170"/>
      <c r="AT742" s="165" t="s">
        <v>219</v>
      </c>
      <c r="AU742" s="165" t="s">
        <v>80</v>
      </c>
      <c r="AV742" s="14" t="s">
        <v>213</v>
      </c>
      <c r="AW742" s="14" t="s">
        <v>34</v>
      </c>
      <c r="AX742" s="14" t="s">
        <v>80</v>
      </c>
      <c r="AY742" s="165" t="s">
        <v>206</v>
      </c>
    </row>
    <row r="743" spans="2:65" s="1" customFormat="1" ht="16.5" customHeight="1" x14ac:dyDescent="0.2">
      <c r="B743" s="33"/>
      <c r="C743" s="132" t="s">
        <v>1385</v>
      </c>
      <c r="D743" s="132" t="s">
        <v>208</v>
      </c>
      <c r="E743" s="133" t="s">
        <v>1683</v>
      </c>
      <c r="F743" s="134" t="s">
        <v>1684</v>
      </c>
      <c r="G743" s="135" t="s">
        <v>723</v>
      </c>
      <c r="H743" s="136">
        <v>80</v>
      </c>
      <c r="I743" s="137">
        <v>2260</v>
      </c>
      <c r="J743" s="138">
        <f>ROUND(I743*H743,2)</f>
        <v>180800</v>
      </c>
      <c r="K743" s="134" t="s">
        <v>21</v>
      </c>
      <c r="L743" s="33"/>
      <c r="M743" s="139" t="s">
        <v>21</v>
      </c>
      <c r="N743" s="140" t="s">
        <v>44</v>
      </c>
      <c r="P743" s="141">
        <f>O743*H743</f>
        <v>0</v>
      </c>
      <c r="Q743" s="141">
        <v>1E-3</v>
      </c>
      <c r="R743" s="141">
        <f>Q743*H743</f>
        <v>0.08</v>
      </c>
      <c r="S743" s="141">
        <v>0</v>
      </c>
      <c r="T743" s="142">
        <f>S743*H743</f>
        <v>0</v>
      </c>
      <c r="AR743" s="143" t="s">
        <v>213</v>
      </c>
      <c r="AT743" s="143" t="s">
        <v>208</v>
      </c>
      <c r="AU743" s="143" t="s">
        <v>80</v>
      </c>
      <c r="AY743" s="18" t="s">
        <v>206</v>
      </c>
      <c r="BE743" s="144">
        <f>IF(N743="základní",J743,0)</f>
        <v>180800</v>
      </c>
      <c r="BF743" s="144">
        <f>IF(N743="snížená",J743,0)</f>
        <v>0</v>
      </c>
      <c r="BG743" s="144">
        <f>IF(N743="zákl. přenesená",J743,0)</f>
        <v>0</v>
      </c>
      <c r="BH743" s="144">
        <f>IF(N743="sníž. přenesená",J743,0)</f>
        <v>0</v>
      </c>
      <c r="BI743" s="144">
        <f>IF(N743="nulová",J743,0)</f>
        <v>0</v>
      </c>
      <c r="BJ743" s="18" t="s">
        <v>80</v>
      </c>
      <c r="BK743" s="144">
        <f>ROUND(I743*H743,2)</f>
        <v>180800</v>
      </c>
      <c r="BL743" s="18" t="s">
        <v>213</v>
      </c>
      <c r="BM743" s="143" t="s">
        <v>1685</v>
      </c>
    </row>
    <row r="744" spans="2:65" s="12" customFormat="1" x14ac:dyDescent="0.2">
      <c r="B744" s="151"/>
      <c r="D744" s="149" t="s">
        <v>219</v>
      </c>
      <c r="E744" s="152" t="s">
        <v>21</v>
      </c>
      <c r="F744" s="153" t="s">
        <v>1176</v>
      </c>
      <c r="H744" s="152" t="s">
        <v>21</v>
      </c>
      <c r="I744" s="154"/>
      <c r="L744" s="151"/>
      <c r="M744" s="155"/>
      <c r="T744" s="156"/>
      <c r="AT744" s="152" t="s">
        <v>219</v>
      </c>
      <c r="AU744" s="152" t="s">
        <v>80</v>
      </c>
      <c r="AV744" s="12" t="s">
        <v>80</v>
      </c>
      <c r="AW744" s="12" t="s">
        <v>34</v>
      </c>
      <c r="AX744" s="12" t="s">
        <v>73</v>
      </c>
      <c r="AY744" s="152" t="s">
        <v>206</v>
      </c>
    </row>
    <row r="745" spans="2:65" s="13" customFormat="1" x14ac:dyDescent="0.2">
      <c r="B745" s="157"/>
      <c r="D745" s="149" t="s">
        <v>219</v>
      </c>
      <c r="E745" s="158" t="s">
        <v>21</v>
      </c>
      <c r="F745" s="159" t="s">
        <v>1686</v>
      </c>
      <c r="H745" s="160">
        <v>80</v>
      </c>
      <c r="I745" s="161"/>
      <c r="L745" s="157"/>
      <c r="M745" s="162"/>
      <c r="T745" s="163"/>
      <c r="AT745" s="158" t="s">
        <v>219</v>
      </c>
      <c r="AU745" s="158" t="s">
        <v>80</v>
      </c>
      <c r="AV745" s="13" t="s">
        <v>82</v>
      </c>
      <c r="AW745" s="13" t="s">
        <v>34</v>
      </c>
      <c r="AX745" s="13" t="s">
        <v>73</v>
      </c>
      <c r="AY745" s="158" t="s">
        <v>206</v>
      </c>
    </row>
    <row r="746" spans="2:65" s="14" customFormat="1" x14ac:dyDescent="0.2">
      <c r="B746" s="164"/>
      <c r="D746" s="149" t="s">
        <v>219</v>
      </c>
      <c r="E746" s="165" t="s">
        <v>21</v>
      </c>
      <c r="F746" s="166" t="s">
        <v>236</v>
      </c>
      <c r="H746" s="167">
        <v>80</v>
      </c>
      <c r="I746" s="168"/>
      <c r="L746" s="164"/>
      <c r="M746" s="169"/>
      <c r="T746" s="170"/>
      <c r="AT746" s="165" t="s">
        <v>219</v>
      </c>
      <c r="AU746" s="165" t="s">
        <v>80</v>
      </c>
      <c r="AV746" s="14" t="s">
        <v>213</v>
      </c>
      <c r="AW746" s="14" t="s">
        <v>34</v>
      </c>
      <c r="AX746" s="14" t="s">
        <v>80</v>
      </c>
      <c r="AY746" s="165" t="s">
        <v>206</v>
      </c>
    </row>
    <row r="747" spans="2:65" s="1" customFormat="1" ht="16.5" customHeight="1" x14ac:dyDescent="0.2">
      <c r="B747" s="33"/>
      <c r="C747" s="132" t="s">
        <v>1687</v>
      </c>
      <c r="D747" s="132" t="s">
        <v>208</v>
      </c>
      <c r="E747" s="133" t="s">
        <v>1688</v>
      </c>
      <c r="F747" s="134" t="s">
        <v>1689</v>
      </c>
      <c r="G747" s="135" t="s">
        <v>723</v>
      </c>
      <c r="H747" s="136">
        <v>2</v>
      </c>
      <c r="I747" s="137">
        <v>22880</v>
      </c>
      <c r="J747" s="138">
        <f>ROUND(I747*H747,2)</f>
        <v>45760</v>
      </c>
      <c r="K747" s="134" t="s">
        <v>21</v>
      </c>
      <c r="L747" s="33"/>
      <c r="M747" s="139" t="s">
        <v>21</v>
      </c>
      <c r="N747" s="140" t="s">
        <v>44</v>
      </c>
      <c r="P747" s="141">
        <f>O747*H747</f>
        <v>0</v>
      </c>
      <c r="Q747" s="141">
        <v>0.13249</v>
      </c>
      <c r="R747" s="141">
        <f>Q747*H747</f>
        <v>0.26497999999999999</v>
      </c>
      <c r="S747" s="141">
        <v>0</v>
      </c>
      <c r="T747" s="142">
        <f>S747*H747</f>
        <v>0</v>
      </c>
      <c r="AR747" s="143" t="s">
        <v>213</v>
      </c>
      <c r="AT747" s="143" t="s">
        <v>208</v>
      </c>
      <c r="AU747" s="143" t="s">
        <v>80</v>
      </c>
      <c r="AY747" s="18" t="s">
        <v>206</v>
      </c>
      <c r="BE747" s="144">
        <f>IF(N747="základní",J747,0)</f>
        <v>45760</v>
      </c>
      <c r="BF747" s="144">
        <f>IF(N747="snížená",J747,0)</f>
        <v>0</v>
      </c>
      <c r="BG747" s="144">
        <f>IF(N747="zákl. přenesená",J747,0)</f>
        <v>0</v>
      </c>
      <c r="BH747" s="144">
        <f>IF(N747="sníž. přenesená",J747,0)</f>
        <v>0</v>
      </c>
      <c r="BI747" s="144">
        <f>IF(N747="nulová",J747,0)</f>
        <v>0</v>
      </c>
      <c r="BJ747" s="18" t="s">
        <v>80</v>
      </c>
      <c r="BK747" s="144">
        <f>ROUND(I747*H747,2)</f>
        <v>45760</v>
      </c>
      <c r="BL747" s="18" t="s">
        <v>213</v>
      </c>
      <c r="BM747" s="143" t="s">
        <v>1690</v>
      </c>
    </row>
    <row r="748" spans="2:65" s="12" customFormat="1" x14ac:dyDescent="0.2">
      <c r="B748" s="151"/>
      <c r="D748" s="149" t="s">
        <v>219</v>
      </c>
      <c r="E748" s="152" t="s">
        <v>21</v>
      </c>
      <c r="F748" s="153" t="s">
        <v>1691</v>
      </c>
      <c r="H748" s="152" t="s">
        <v>21</v>
      </c>
      <c r="I748" s="154"/>
      <c r="L748" s="151"/>
      <c r="M748" s="155"/>
      <c r="T748" s="156"/>
      <c r="AT748" s="152" t="s">
        <v>219</v>
      </c>
      <c r="AU748" s="152" t="s">
        <v>80</v>
      </c>
      <c r="AV748" s="12" t="s">
        <v>80</v>
      </c>
      <c r="AW748" s="12" t="s">
        <v>34</v>
      </c>
      <c r="AX748" s="12" t="s">
        <v>73</v>
      </c>
      <c r="AY748" s="152" t="s">
        <v>206</v>
      </c>
    </row>
    <row r="749" spans="2:65" s="13" customFormat="1" x14ac:dyDescent="0.2">
      <c r="B749" s="157"/>
      <c r="D749" s="149" t="s">
        <v>219</v>
      </c>
      <c r="E749" s="158" t="s">
        <v>21</v>
      </c>
      <c r="F749" s="159" t="s">
        <v>82</v>
      </c>
      <c r="H749" s="160">
        <v>2</v>
      </c>
      <c r="I749" s="161"/>
      <c r="L749" s="157"/>
      <c r="M749" s="162"/>
      <c r="T749" s="163"/>
      <c r="AT749" s="158" t="s">
        <v>219</v>
      </c>
      <c r="AU749" s="158" t="s">
        <v>80</v>
      </c>
      <c r="AV749" s="13" t="s">
        <v>82</v>
      </c>
      <c r="AW749" s="13" t="s">
        <v>34</v>
      </c>
      <c r="AX749" s="13" t="s">
        <v>73</v>
      </c>
      <c r="AY749" s="158" t="s">
        <v>206</v>
      </c>
    </row>
    <row r="750" spans="2:65" s="14" customFormat="1" x14ac:dyDescent="0.2">
      <c r="B750" s="164"/>
      <c r="D750" s="149" t="s">
        <v>219</v>
      </c>
      <c r="E750" s="165" t="s">
        <v>21</v>
      </c>
      <c r="F750" s="166" t="s">
        <v>236</v>
      </c>
      <c r="H750" s="167">
        <v>2</v>
      </c>
      <c r="I750" s="168"/>
      <c r="L750" s="164"/>
      <c r="M750" s="169"/>
      <c r="T750" s="170"/>
      <c r="AT750" s="165" t="s">
        <v>219</v>
      </c>
      <c r="AU750" s="165" t="s">
        <v>80</v>
      </c>
      <c r="AV750" s="14" t="s">
        <v>213</v>
      </c>
      <c r="AW750" s="14" t="s">
        <v>34</v>
      </c>
      <c r="AX750" s="14" t="s">
        <v>80</v>
      </c>
      <c r="AY750" s="165" t="s">
        <v>206</v>
      </c>
    </row>
    <row r="751" spans="2:65" s="1" customFormat="1" ht="16.5" customHeight="1" x14ac:dyDescent="0.2">
      <c r="B751" s="33"/>
      <c r="C751" s="132" t="s">
        <v>1258</v>
      </c>
      <c r="D751" s="132" t="s">
        <v>208</v>
      </c>
      <c r="E751" s="133" t="s">
        <v>1692</v>
      </c>
      <c r="F751" s="134" t="s">
        <v>1693</v>
      </c>
      <c r="G751" s="135" t="s">
        <v>247</v>
      </c>
      <c r="H751" s="136">
        <v>505.9</v>
      </c>
      <c r="I751" s="137">
        <v>23</v>
      </c>
      <c r="J751" s="138">
        <f>ROUND(I751*H751,2)</f>
        <v>11635.7</v>
      </c>
      <c r="K751" s="134" t="s">
        <v>21</v>
      </c>
      <c r="L751" s="33"/>
      <c r="M751" s="139" t="s">
        <v>21</v>
      </c>
      <c r="N751" s="140" t="s">
        <v>44</v>
      </c>
      <c r="P751" s="141">
        <f>O751*H751</f>
        <v>0</v>
      </c>
      <c r="Q751" s="141">
        <v>2.9999999999999997E-4</v>
      </c>
      <c r="R751" s="141">
        <f>Q751*H751</f>
        <v>0.15176999999999999</v>
      </c>
      <c r="S751" s="141">
        <v>0</v>
      </c>
      <c r="T751" s="142">
        <f>S751*H751</f>
        <v>0</v>
      </c>
      <c r="AR751" s="143" t="s">
        <v>213</v>
      </c>
      <c r="AT751" s="143" t="s">
        <v>208</v>
      </c>
      <c r="AU751" s="143" t="s">
        <v>80</v>
      </c>
      <c r="AY751" s="18" t="s">
        <v>206</v>
      </c>
      <c r="BE751" s="144">
        <f>IF(N751="základní",J751,0)</f>
        <v>11635.7</v>
      </c>
      <c r="BF751" s="144">
        <f>IF(N751="snížená",J751,0)</f>
        <v>0</v>
      </c>
      <c r="BG751" s="144">
        <f>IF(N751="zákl. přenesená",J751,0)</f>
        <v>0</v>
      </c>
      <c r="BH751" s="144">
        <f>IF(N751="sníž. přenesená",J751,0)</f>
        <v>0</v>
      </c>
      <c r="BI751" s="144">
        <f>IF(N751="nulová",J751,0)</f>
        <v>0</v>
      </c>
      <c r="BJ751" s="18" t="s">
        <v>80</v>
      </c>
      <c r="BK751" s="144">
        <f>ROUND(I751*H751,2)</f>
        <v>11635.7</v>
      </c>
      <c r="BL751" s="18" t="s">
        <v>213</v>
      </c>
      <c r="BM751" s="143" t="s">
        <v>1694</v>
      </c>
    </row>
    <row r="752" spans="2:65" s="12" customFormat="1" x14ac:dyDescent="0.2">
      <c r="B752" s="151"/>
      <c r="D752" s="149" t="s">
        <v>219</v>
      </c>
      <c r="E752" s="152" t="s">
        <v>21</v>
      </c>
      <c r="F752" s="153" t="s">
        <v>1176</v>
      </c>
      <c r="H752" s="152" t="s">
        <v>21</v>
      </c>
      <c r="I752" s="154"/>
      <c r="L752" s="151"/>
      <c r="M752" s="155"/>
      <c r="T752" s="156"/>
      <c r="AT752" s="152" t="s">
        <v>219</v>
      </c>
      <c r="AU752" s="152" t="s">
        <v>80</v>
      </c>
      <c r="AV752" s="12" t="s">
        <v>80</v>
      </c>
      <c r="AW752" s="12" t="s">
        <v>34</v>
      </c>
      <c r="AX752" s="12" t="s">
        <v>73</v>
      </c>
      <c r="AY752" s="152" t="s">
        <v>206</v>
      </c>
    </row>
    <row r="753" spans="2:65" s="13" customFormat="1" x14ac:dyDescent="0.2">
      <c r="B753" s="157"/>
      <c r="D753" s="149" t="s">
        <v>219</v>
      </c>
      <c r="E753" s="158" t="s">
        <v>21</v>
      </c>
      <c r="F753" s="159" t="s">
        <v>1305</v>
      </c>
      <c r="H753" s="160">
        <v>134.69999999999999</v>
      </c>
      <c r="I753" s="161"/>
      <c r="L753" s="157"/>
      <c r="M753" s="162"/>
      <c r="T753" s="163"/>
      <c r="AT753" s="158" t="s">
        <v>219</v>
      </c>
      <c r="AU753" s="158" t="s">
        <v>80</v>
      </c>
      <c r="AV753" s="13" t="s">
        <v>82</v>
      </c>
      <c r="AW753" s="13" t="s">
        <v>34</v>
      </c>
      <c r="AX753" s="13" t="s">
        <v>73</v>
      </c>
      <c r="AY753" s="158" t="s">
        <v>206</v>
      </c>
    </row>
    <row r="754" spans="2:65" s="12" customFormat="1" x14ac:dyDescent="0.2">
      <c r="B754" s="151"/>
      <c r="D754" s="149" t="s">
        <v>219</v>
      </c>
      <c r="E754" s="152" t="s">
        <v>21</v>
      </c>
      <c r="F754" s="153" t="s">
        <v>1306</v>
      </c>
      <c r="H754" s="152" t="s">
        <v>21</v>
      </c>
      <c r="I754" s="154"/>
      <c r="L754" s="151"/>
      <c r="M754" s="155"/>
      <c r="T754" s="156"/>
      <c r="AT754" s="152" t="s">
        <v>219</v>
      </c>
      <c r="AU754" s="152" t="s">
        <v>80</v>
      </c>
      <c r="AV754" s="12" t="s">
        <v>80</v>
      </c>
      <c r="AW754" s="12" t="s">
        <v>34</v>
      </c>
      <c r="AX754" s="12" t="s">
        <v>73</v>
      </c>
      <c r="AY754" s="152" t="s">
        <v>206</v>
      </c>
    </row>
    <row r="755" spans="2:65" s="13" customFormat="1" x14ac:dyDescent="0.2">
      <c r="B755" s="157"/>
      <c r="D755" s="149" t="s">
        <v>219</v>
      </c>
      <c r="E755" s="158" t="s">
        <v>21</v>
      </c>
      <c r="F755" s="159" t="s">
        <v>1307</v>
      </c>
      <c r="H755" s="160">
        <v>371.2</v>
      </c>
      <c r="I755" s="161"/>
      <c r="L755" s="157"/>
      <c r="M755" s="162"/>
      <c r="T755" s="163"/>
      <c r="AT755" s="158" t="s">
        <v>219</v>
      </c>
      <c r="AU755" s="158" t="s">
        <v>80</v>
      </c>
      <c r="AV755" s="13" t="s">
        <v>82</v>
      </c>
      <c r="AW755" s="13" t="s">
        <v>34</v>
      </c>
      <c r="AX755" s="13" t="s">
        <v>73</v>
      </c>
      <c r="AY755" s="158" t="s">
        <v>206</v>
      </c>
    </row>
    <row r="756" spans="2:65" s="14" customFormat="1" x14ac:dyDescent="0.2">
      <c r="B756" s="164"/>
      <c r="D756" s="149" t="s">
        <v>219</v>
      </c>
      <c r="E756" s="165" t="s">
        <v>21</v>
      </c>
      <c r="F756" s="166" t="s">
        <v>236</v>
      </c>
      <c r="H756" s="167">
        <v>505.9</v>
      </c>
      <c r="I756" s="168"/>
      <c r="L756" s="164"/>
      <c r="M756" s="169"/>
      <c r="T756" s="170"/>
      <c r="AT756" s="165" t="s">
        <v>219</v>
      </c>
      <c r="AU756" s="165" t="s">
        <v>80</v>
      </c>
      <c r="AV756" s="14" t="s">
        <v>213</v>
      </c>
      <c r="AW756" s="14" t="s">
        <v>34</v>
      </c>
      <c r="AX756" s="14" t="s">
        <v>80</v>
      </c>
      <c r="AY756" s="165" t="s">
        <v>206</v>
      </c>
    </row>
    <row r="757" spans="2:65" s="1" customFormat="1" ht="21.75" customHeight="1" x14ac:dyDescent="0.2">
      <c r="B757" s="33"/>
      <c r="C757" s="132" t="s">
        <v>1695</v>
      </c>
      <c r="D757" s="132" t="s">
        <v>208</v>
      </c>
      <c r="E757" s="133" t="s">
        <v>1696</v>
      </c>
      <c r="F757" s="134" t="s">
        <v>1697</v>
      </c>
      <c r="G757" s="135" t="s">
        <v>247</v>
      </c>
      <c r="H757" s="136">
        <v>71.599999999999994</v>
      </c>
      <c r="I757" s="137">
        <v>350</v>
      </c>
      <c r="J757" s="138">
        <f>ROUND(I757*H757,2)</f>
        <v>25060</v>
      </c>
      <c r="K757" s="134" t="s">
        <v>21</v>
      </c>
      <c r="L757" s="33"/>
      <c r="M757" s="139" t="s">
        <v>21</v>
      </c>
      <c r="N757" s="140" t="s">
        <v>44</v>
      </c>
      <c r="P757" s="141">
        <f>O757*H757</f>
        <v>0</v>
      </c>
      <c r="Q757" s="141">
        <v>2.9999999999999997E-4</v>
      </c>
      <c r="R757" s="141">
        <f>Q757*H757</f>
        <v>2.1479999999999996E-2</v>
      </c>
      <c r="S757" s="141">
        <v>0</v>
      </c>
      <c r="T757" s="142">
        <f>S757*H757</f>
        <v>0</v>
      </c>
      <c r="AR757" s="143" t="s">
        <v>213</v>
      </c>
      <c r="AT757" s="143" t="s">
        <v>208</v>
      </c>
      <c r="AU757" s="143" t="s">
        <v>80</v>
      </c>
      <c r="AY757" s="18" t="s">
        <v>206</v>
      </c>
      <c r="BE757" s="144">
        <f>IF(N757="základní",J757,0)</f>
        <v>25060</v>
      </c>
      <c r="BF757" s="144">
        <f>IF(N757="snížená",J757,0)</f>
        <v>0</v>
      </c>
      <c r="BG757" s="144">
        <f>IF(N757="zákl. přenesená",J757,0)</f>
        <v>0</v>
      </c>
      <c r="BH757" s="144">
        <f>IF(N757="sníž. přenesená",J757,0)</f>
        <v>0</v>
      </c>
      <c r="BI757" s="144">
        <f>IF(N757="nulová",J757,0)</f>
        <v>0</v>
      </c>
      <c r="BJ757" s="18" t="s">
        <v>80</v>
      </c>
      <c r="BK757" s="144">
        <f>ROUND(I757*H757,2)</f>
        <v>25060</v>
      </c>
      <c r="BL757" s="18" t="s">
        <v>213</v>
      </c>
      <c r="BM757" s="143" t="s">
        <v>1698</v>
      </c>
    </row>
    <row r="758" spans="2:65" s="12" customFormat="1" x14ac:dyDescent="0.2">
      <c r="B758" s="151"/>
      <c r="D758" s="149" t="s">
        <v>219</v>
      </c>
      <c r="E758" s="152" t="s">
        <v>21</v>
      </c>
      <c r="F758" s="153" t="s">
        <v>1691</v>
      </c>
      <c r="H758" s="152" t="s">
        <v>21</v>
      </c>
      <c r="I758" s="154"/>
      <c r="L758" s="151"/>
      <c r="M758" s="155"/>
      <c r="T758" s="156"/>
      <c r="AT758" s="152" t="s">
        <v>219</v>
      </c>
      <c r="AU758" s="152" t="s">
        <v>80</v>
      </c>
      <c r="AV758" s="12" t="s">
        <v>80</v>
      </c>
      <c r="AW758" s="12" t="s">
        <v>34</v>
      </c>
      <c r="AX758" s="12" t="s">
        <v>73</v>
      </c>
      <c r="AY758" s="152" t="s">
        <v>206</v>
      </c>
    </row>
    <row r="759" spans="2:65" s="13" customFormat="1" x14ac:dyDescent="0.2">
      <c r="B759" s="157"/>
      <c r="D759" s="149" t="s">
        <v>219</v>
      </c>
      <c r="E759" s="158" t="s">
        <v>21</v>
      </c>
      <c r="F759" s="159" t="s">
        <v>1310</v>
      </c>
      <c r="H759" s="160">
        <v>71.599999999999994</v>
      </c>
      <c r="I759" s="161"/>
      <c r="L759" s="157"/>
      <c r="M759" s="162"/>
      <c r="T759" s="163"/>
      <c r="AT759" s="158" t="s">
        <v>219</v>
      </c>
      <c r="AU759" s="158" t="s">
        <v>80</v>
      </c>
      <c r="AV759" s="13" t="s">
        <v>82</v>
      </c>
      <c r="AW759" s="13" t="s">
        <v>34</v>
      </c>
      <c r="AX759" s="13" t="s">
        <v>73</v>
      </c>
      <c r="AY759" s="158" t="s">
        <v>206</v>
      </c>
    </row>
    <row r="760" spans="2:65" s="14" customFormat="1" x14ac:dyDescent="0.2">
      <c r="B760" s="164"/>
      <c r="D760" s="149" t="s">
        <v>219</v>
      </c>
      <c r="E760" s="165" t="s">
        <v>21</v>
      </c>
      <c r="F760" s="166" t="s">
        <v>236</v>
      </c>
      <c r="H760" s="167">
        <v>71.599999999999994</v>
      </c>
      <c r="I760" s="168"/>
      <c r="L760" s="164"/>
      <c r="M760" s="169"/>
      <c r="T760" s="170"/>
      <c r="AT760" s="165" t="s">
        <v>219</v>
      </c>
      <c r="AU760" s="165" t="s">
        <v>80</v>
      </c>
      <c r="AV760" s="14" t="s">
        <v>213</v>
      </c>
      <c r="AW760" s="14" t="s">
        <v>34</v>
      </c>
      <c r="AX760" s="14" t="s">
        <v>80</v>
      </c>
      <c r="AY760" s="165" t="s">
        <v>206</v>
      </c>
    </row>
    <row r="761" spans="2:65" s="1" customFormat="1" ht="21.75" customHeight="1" x14ac:dyDescent="0.2">
      <c r="B761" s="33"/>
      <c r="C761" s="132" t="s">
        <v>1423</v>
      </c>
      <c r="D761" s="132" t="s">
        <v>208</v>
      </c>
      <c r="E761" s="133" t="s">
        <v>1699</v>
      </c>
      <c r="F761" s="134" t="s">
        <v>1700</v>
      </c>
      <c r="G761" s="135" t="s">
        <v>723</v>
      </c>
      <c r="H761" s="136">
        <v>1</v>
      </c>
      <c r="I761" s="137">
        <v>28680</v>
      </c>
      <c r="J761" s="138">
        <f>ROUND(I761*H761,2)</f>
        <v>28680</v>
      </c>
      <c r="K761" s="134" t="s">
        <v>21</v>
      </c>
      <c r="L761" s="33"/>
      <c r="M761" s="139" t="s">
        <v>21</v>
      </c>
      <c r="N761" s="140" t="s">
        <v>44</v>
      </c>
      <c r="P761" s="141">
        <f>O761*H761</f>
        <v>0</v>
      </c>
      <c r="Q761" s="141">
        <v>5.9999999999999995E-4</v>
      </c>
      <c r="R761" s="141">
        <f>Q761*H761</f>
        <v>5.9999999999999995E-4</v>
      </c>
      <c r="S761" s="141">
        <v>0</v>
      </c>
      <c r="T761" s="142">
        <f>S761*H761</f>
        <v>0</v>
      </c>
      <c r="AR761" s="143" t="s">
        <v>213</v>
      </c>
      <c r="AT761" s="143" t="s">
        <v>208</v>
      </c>
      <c r="AU761" s="143" t="s">
        <v>80</v>
      </c>
      <c r="AY761" s="18" t="s">
        <v>206</v>
      </c>
      <c r="BE761" s="144">
        <f>IF(N761="základní",J761,0)</f>
        <v>28680</v>
      </c>
      <c r="BF761" s="144">
        <f>IF(N761="snížená",J761,0)</f>
        <v>0</v>
      </c>
      <c r="BG761" s="144">
        <f>IF(N761="zákl. přenesená",J761,0)</f>
        <v>0</v>
      </c>
      <c r="BH761" s="144">
        <f>IF(N761="sníž. přenesená",J761,0)</f>
        <v>0</v>
      </c>
      <c r="BI761" s="144">
        <f>IF(N761="nulová",J761,0)</f>
        <v>0</v>
      </c>
      <c r="BJ761" s="18" t="s">
        <v>80</v>
      </c>
      <c r="BK761" s="144">
        <f>ROUND(I761*H761,2)</f>
        <v>28680</v>
      </c>
      <c r="BL761" s="18" t="s">
        <v>213</v>
      </c>
      <c r="BM761" s="143" t="s">
        <v>1701</v>
      </c>
    </row>
    <row r="762" spans="2:65" s="12" customFormat="1" x14ac:dyDescent="0.2">
      <c r="B762" s="151"/>
      <c r="D762" s="149" t="s">
        <v>219</v>
      </c>
      <c r="E762" s="152" t="s">
        <v>21</v>
      </c>
      <c r="F762" s="153" t="s">
        <v>1702</v>
      </c>
      <c r="H762" s="152" t="s">
        <v>21</v>
      </c>
      <c r="I762" s="154"/>
      <c r="L762" s="151"/>
      <c r="M762" s="155"/>
      <c r="T762" s="156"/>
      <c r="AT762" s="152" t="s">
        <v>219</v>
      </c>
      <c r="AU762" s="152" t="s">
        <v>80</v>
      </c>
      <c r="AV762" s="12" t="s">
        <v>80</v>
      </c>
      <c r="AW762" s="12" t="s">
        <v>34</v>
      </c>
      <c r="AX762" s="12" t="s">
        <v>73</v>
      </c>
      <c r="AY762" s="152" t="s">
        <v>206</v>
      </c>
    </row>
    <row r="763" spans="2:65" s="13" customFormat="1" x14ac:dyDescent="0.2">
      <c r="B763" s="157"/>
      <c r="D763" s="149" t="s">
        <v>219</v>
      </c>
      <c r="E763" s="158" t="s">
        <v>21</v>
      </c>
      <c r="F763" s="159" t="s">
        <v>80</v>
      </c>
      <c r="H763" s="160">
        <v>1</v>
      </c>
      <c r="I763" s="161"/>
      <c r="L763" s="157"/>
      <c r="M763" s="162"/>
      <c r="T763" s="163"/>
      <c r="AT763" s="158" t="s">
        <v>219</v>
      </c>
      <c r="AU763" s="158" t="s">
        <v>80</v>
      </c>
      <c r="AV763" s="13" t="s">
        <v>82</v>
      </c>
      <c r="AW763" s="13" t="s">
        <v>34</v>
      </c>
      <c r="AX763" s="13" t="s">
        <v>73</v>
      </c>
      <c r="AY763" s="158" t="s">
        <v>206</v>
      </c>
    </row>
    <row r="764" spans="2:65" s="14" customFormat="1" x14ac:dyDescent="0.2">
      <c r="B764" s="164"/>
      <c r="D764" s="149" t="s">
        <v>219</v>
      </c>
      <c r="E764" s="165" t="s">
        <v>21</v>
      </c>
      <c r="F764" s="166" t="s">
        <v>236</v>
      </c>
      <c r="H764" s="167">
        <v>1</v>
      </c>
      <c r="I764" s="168"/>
      <c r="L764" s="164"/>
      <c r="M764" s="169"/>
      <c r="T764" s="170"/>
      <c r="AT764" s="165" t="s">
        <v>219</v>
      </c>
      <c r="AU764" s="165" t="s">
        <v>80</v>
      </c>
      <c r="AV764" s="14" t="s">
        <v>213</v>
      </c>
      <c r="AW764" s="14" t="s">
        <v>34</v>
      </c>
      <c r="AX764" s="14" t="s">
        <v>80</v>
      </c>
      <c r="AY764" s="165" t="s">
        <v>206</v>
      </c>
    </row>
    <row r="765" spans="2:65" s="1" customFormat="1" ht="21.75" customHeight="1" x14ac:dyDescent="0.2">
      <c r="B765" s="33"/>
      <c r="C765" s="132" t="s">
        <v>1397</v>
      </c>
      <c r="D765" s="132" t="s">
        <v>208</v>
      </c>
      <c r="E765" s="133" t="s">
        <v>1703</v>
      </c>
      <c r="F765" s="134" t="s">
        <v>1704</v>
      </c>
      <c r="G765" s="135" t="s">
        <v>723</v>
      </c>
      <c r="H765" s="136">
        <v>1</v>
      </c>
      <c r="I765" s="137">
        <v>28680</v>
      </c>
      <c r="J765" s="138">
        <f>ROUND(I765*H765,2)</f>
        <v>28680</v>
      </c>
      <c r="K765" s="134" t="s">
        <v>21</v>
      </c>
      <c r="L765" s="33"/>
      <c r="M765" s="139" t="s">
        <v>21</v>
      </c>
      <c r="N765" s="140" t="s">
        <v>44</v>
      </c>
      <c r="P765" s="141">
        <f>O765*H765</f>
        <v>0</v>
      </c>
      <c r="Q765" s="141">
        <v>5.9999999999999995E-4</v>
      </c>
      <c r="R765" s="141">
        <f>Q765*H765</f>
        <v>5.9999999999999995E-4</v>
      </c>
      <c r="S765" s="141">
        <v>0</v>
      </c>
      <c r="T765" s="142">
        <f>S765*H765</f>
        <v>0</v>
      </c>
      <c r="AR765" s="143" t="s">
        <v>213</v>
      </c>
      <c r="AT765" s="143" t="s">
        <v>208</v>
      </c>
      <c r="AU765" s="143" t="s">
        <v>80</v>
      </c>
      <c r="AY765" s="18" t="s">
        <v>206</v>
      </c>
      <c r="BE765" s="144">
        <f>IF(N765="základní",J765,0)</f>
        <v>28680</v>
      </c>
      <c r="BF765" s="144">
        <f>IF(N765="snížená",J765,0)</f>
        <v>0</v>
      </c>
      <c r="BG765" s="144">
        <f>IF(N765="zákl. přenesená",J765,0)</f>
        <v>0</v>
      </c>
      <c r="BH765" s="144">
        <f>IF(N765="sníž. přenesená",J765,0)</f>
        <v>0</v>
      </c>
      <c r="BI765" s="144">
        <f>IF(N765="nulová",J765,0)</f>
        <v>0</v>
      </c>
      <c r="BJ765" s="18" t="s">
        <v>80</v>
      </c>
      <c r="BK765" s="144">
        <f>ROUND(I765*H765,2)</f>
        <v>28680</v>
      </c>
      <c r="BL765" s="18" t="s">
        <v>213</v>
      </c>
      <c r="BM765" s="143" t="s">
        <v>1705</v>
      </c>
    </row>
    <row r="766" spans="2:65" s="12" customFormat="1" x14ac:dyDescent="0.2">
      <c r="B766" s="151"/>
      <c r="D766" s="149" t="s">
        <v>219</v>
      </c>
      <c r="E766" s="152" t="s">
        <v>21</v>
      </c>
      <c r="F766" s="153" t="s">
        <v>1176</v>
      </c>
      <c r="H766" s="152" t="s">
        <v>21</v>
      </c>
      <c r="I766" s="154"/>
      <c r="L766" s="151"/>
      <c r="M766" s="155"/>
      <c r="T766" s="156"/>
      <c r="AT766" s="152" t="s">
        <v>219</v>
      </c>
      <c r="AU766" s="152" t="s">
        <v>80</v>
      </c>
      <c r="AV766" s="12" t="s">
        <v>80</v>
      </c>
      <c r="AW766" s="12" t="s">
        <v>34</v>
      </c>
      <c r="AX766" s="12" t="s">
        <v>73</v>
      </c>
      <c r="AY766" s="152" t="s">
        <v>206</v>
      </c>
    </row>
    <row r="767" spans="2:65" s="13" customFormat="1" x14ac:dyDescent="0.2">
      <c r="B767" s="157"/>
      <c r="D767" s="149" t="s">
        <v>219</v>
      </c>
      <c r="E767" s="158" t="s">
        <v>21</v>
      </c>
      <c r="F767" s="159" t="s">
        <v>80</v>
      </c>
      <c r="H767" s="160">
        <v>1</v>
      </c>
      <c r="I767" s="161"/>
      <c r="L767" s="157"/>
      <c r="M767" s="162"/>
      <c r="T767" s="163"/>
      <c r="AT767" s="158" t="s">
        <v>219</v>
      </c>
      <c r="AU767" s="158" t="s">
        <v>80</v>
      </c>
      <c r="AV767" s="13" t="s">
        <v>82</v>
      </c>
      <c r="AW767" s="13" t="s">
        <v>34</v>
      </c>
      <c r="AX767" s="13" t="s">
        <v>73</v>
      </c>
      <c r="AY767" s="158" t="s">
        <v>206</v>
      </c>
    </row>
    <row r="768" spans="2:65" s="14" customFormat="1" x14ac:dyDescent="0.2">
      <c r="B768" s="164"/>
      <c r="D768" s="149" t="s">
        <v>219</v>
      </c>
      <c r="E768" s="165" t="s">
        <v>21</v>
      </c>
      <c r="F768" s="166" t="s">
        <v>236</v>
      </c>
      <c r="H768" s="167">
        <v>1</v>
      </c>
      <c r="I768" s="168"/>
      <c r="L768" s="164"/>
      <c r="M768" s="169"/>
      <c r="T768" s="170"/>
      <c r="AT768" s="165" t="s">
        <v>219</v>
      </c>
      <c r="AU768" s="165" t="s">
        <v>80</v>
      </c>
      <c r="AV768" s="14" t="s">
        <v>213</v>
      </c>
      <c r="AW768" s="14" t="s">
        <v>34</v>
      </c>
      <c r="AX768" s="14" t="s">
        <v>80</v>
      </c>
      <c r="AY768" s="165" t="s">
        <v>206</v>
      </c>
    </row>
    <row r="769" spans="2:65" s="1" customFormat="1" ht="16.5" customHeight="1" x14ac:dyDescent="0.2">
      <c r="B769" s="33"/>
      <c r="C769" s="132" t="s">
        <v>1706</v>
      </c>
      <c r="D769" s="132" t="s">
        <v>208</v>
      </c>
      <c r="E769" s="133" t="s">
        <v>1707</v>
      </c>
      <c r="F769" s="134" t="s">
        <v>1708</v>
      </c>
      <c r="G769" s="135" t="s">
        <v>723</v>
      </c>
      <c r="H769" s="136">
        <v>16</v>
      </c>
      <c r="I769" s="137">
        <v>560</v>
      </c>
      <c r="J769" s="138">
        <f>ROUND(I769*H769,2)</f>
        <v>8960</v>
      </c>
      <c r="K769" s="134" t="s">
        <v>21</v>
      </c>
      <c r="L769" s="33"/>
      <c r="M769" s="139" t="s">
        <v>21</v>
      </c>
      <c r="N769" s="140" t="s">
        <v>44</v>
      </c>
      <c r="P769" s="141">
        <f>O769*H769</f>
        <v>0</v>
      </c>
      <c r="Q769" s="141">
        <v>0</v>
      </c>
      <c r="R769" s="141">
        <f>Q769*H769</f>
        <v>0</v>
      </c>
      <c r="S769" s="141">
        <v>0</v>
      </c>
      <c r="T769" s="142">
        <f>S769*H769</f>
        <v>0</v>
      </c>
      <c r="AR769" s="143" t="s">
        <v>213</v>
      </c>
      <c r="AT769" s="143" t="s">
        <v>208</v>
      </c>
      <c r="AU769" s="143" t="s">
        <v>80</v>
      </c>
      <c r="AY769" s="18" t="s">
        <v>206</v>
      </c>
      <c r="BE769" s="144">
        <f>IF(N769="základní",J769,0)</f>
        <v>8960</v>
      </c>
      <c r="BF769" s="144">
        <f>IF(N769="snížená",J769,0)</f>
        <v>0</v>
      </c>
      <c r="BG769" s="144">
        <f>IF(N769="zákl. přenesená",J769,0)</f>
        <v>0</v>
      </c>
      <c r="BH769" s="144">
        <f>IF(N769="sníž. přenesená",J769,0)</f>
        <v>0</v>
      </c>
      <c r="BI769" s="144">
        <f>IF(N769="nulová",J769,0)</f>
        <v>0</v>
      </c>
      <c r="BJ769" s="18" t="s">
        <v>80</v>
      </c>
      <c r="BK769" s="144">
        <f>ROUND(I769*H769,2)</f>
        <v>8960</v>
      </c>
      <c r="BL769" s="18" t="s">
        <v>213</v>
      </c>
      <c r="BM769" s="143" t="s">
        <v>1709</v>
      </c>
    </row>
    <row r="770" spans="2:65" s="12" customFormat="1" x14ac:dyDescent="0.2">
      <c r="B770" s="151"/>
      <c r="D770" s="149" t="s">
        <v>219</v>
      </c>
      <c r="E770" s="152" t="s">
        <v>21</v>
      </c>
      <c r="F770" s="153" t="s">
        <v>1710</v>
      </c>
      <c r="H770" s="152" t="s">
        <v>21</v>
      </c>
      <c r="I770" s="154"/>
      <c r="L770" s="151"/>
      <c r="M770" s="155"/>
      <c r="T770" s="156"/>
      <c r="AT770" s="152" t="s">
        <v>219</v>
      </c>
      <c r="AU770" s="152" t="s">
        <v>80</v>
      </c>
      <c r="AV770" s="12" t="s">
        <v>80</v>
      </c>
      <c r="AW770" s="12" t="s">
        <v>34</v>
      </c>
      <c r="AX770" s="12" t="s">
        <v>73</v>
      </c>
      <c r="AY770" s="152" t="s">
        <v>206</v>
      </c>
    </row>
    <row r="771" spans="2:65" s="13" customFormat="1" x14ac:dyDescent="0.2">
      <c r="B771" s="157"/>
      <c r="D771" s="149" t="s">
        <v>219</v>
      </c>
      <c r="E771" s="158" t="s">
        <v>21</v>
      </c>
      <c r="F771" s="159" t="s">
        <v>350</v>
      </c>
      <c r="H771" s="160">
        <v>16</v>
      </c>
      <c r="I771" s="161"/>
      <c r="L771" s="157"/>
      <c r="M771" s="162"/>
      <c r="T771" s="163"/>
      <c r="AT771" s="158" t="s">
        <v>219</v>
      </c>
      <c r="AU771" s="158" t="s">
        <v>80</v>
      </c>
      <c r="AV771" s="13" t="s">
        <v>82</v>
      </c>
      <c r="AW771" s="13" t="s">
        <v>34</v>
      </c>
      <c r="AX771" s="13" t="s">
        <v>73</v>
      </c>
      <c r="AY771" s="158" t="s">
        <v>206</v>
      </c>
    </row>
    <row r="772" spans="2:65" s="14" customFormat="1" x14ac:dyDescent="0.2">
      <c r="B772" s="164"/>
      <c r="D772" s="149" t="s">
        <v>219</v>
      </c>
      <c r="E772" s="165" t="s">
        <v>21</v>
      </c>
      <c r="F772" s="166" t="s">
        <v>236</v>
      </c>
      <c r="H772" s="167">
        <v>16</v>
      </c>
      <c r="I772" s="168"/>
      <c r="L772" s="164"/>
      <c r="M772" s="169"/>
      <c r="T772" s="170"/>
      <c r="AT772" s="165" t="s">
        <v>219</v>
      </c>
      <c r="AU772" s="165" t="s">
        <v>80</v>
      </c>
      <c r="AV772" s="14" t="s">
        <v>213</v>
      </c>
      <c r="AW772" s="14" t="s">
        <v>34</v>
      </c>
      <c r="AX772" s="14" t="s">
        <v>80</v>
      </c>
      <c r="AY772" s="165" t="s">
        <v>206</v>
      </c>
    </row>
    <row r="773" spans="2:65" s="1" customFormat="1" ht="16.5" customHeight="1" x14ac:dyDescent="0.2">
      <c r="B773" s="33"/>
      <c r="C773" s="132" t="s">
        <v>1401</v>
      </c>
      <c r="D773" s="132" t="s">
        <v>208</v>
      </c>
      <c r="E773" s="133" t="s">
        <v>1711</v>
      </c>
      <c r="F773" s="134" t="s">
        <v>1712</v>
      </c>
      <c r="G773" s="135" t="s">
        <v>247</v>
      </c>
      <c r="H773" s="136">
        <v>278.39999999999998</v>
      </c>
      <c r="I773" s="137">
        <v>107.5</v>
      </c>
      <c r="J773" s="138">
        <f>ROUND(I773*H773,2)</f>
        <v>29928</v>
      </c>
      <c r="K773" s="134" t="s">
        <v>1100</v>
      </c>
      <c r="L773" s="33"/>
      <c r="M773" s="139" t="s">
        <v>21</v>
      </c>
      <c r="N773" s="140" t="s">
        <v>44</v>
      </c>
      <c r="P773" s="141">
        <f>O773*H773</f>
        <v>0</v>
      </c>
      <c r="Q773" s="141">
        <v>3.2000000000000003E-4</v>
      </c>
      <c r="R773" s="141">
        <f>Q773*H773</f>
        <v>8.9088000000000001E-2</v>
      </c>
      <c r="S773" s="141">
        <v>0</v>
      </c>
      <c r="T773" s="142">
        <f>S773*H773</f>
        <v>0</v>
      </c>
      <c r="AR773" s="143" t="s">
        <v>213</v>
      </c>
      <c r="AT773" s="143" t="s">
        <v>208</v>
      </c>
      <c r="AU773" s="143" t="s">
        <v>80</v>
      </c>
      <c r="AY773" s="18" t="s">
        <v>206</v>
      </c>
      <c r="BE773" s="144">
        <f>IF(N773="základní",J773,0)</f>
        <v>29928</v>
      </c>
      <c r="BF773" s="144">
        <f>IF(N773="snížená",J773,0)</f>
        <v>0</v>
      </c>
      <c r="BG773" s="144">
        <f>IF(N773="zákl. přenesená",J773,0)</f>
        <v>0</v>
      </c>
      <c r="BH773" s="144">
        <f>IF(N773="sníž. přenesená",J773,0)</f>
        <v>0</v>
      </c>
      <c r="BI773" s="144">
        <f>IF(N773="nulová",J773,0)</f>
        <v>0</v>
      </c>
      <c r="BJ773" s="18" t="s">
        <v>80</v>
      </c>
      <c r="BK773" s="144">
        <f>ROUND(I773*H773,2)</f>
        <v>29928</v>
      </c>
      <c r="BL773" s="18" t="s">
        <v>213</v>
      </c>
      <c r="BM773" s="143" t="s">
        <v>1713</v>
      </c>
    </row>
    <row r="774" spans="2:65" s="12" customFormat="1" x14ac:dyDescent="0.2">
      <c r="B774" s="151"/>
      <c r="D774" s="149" t="s">
        <v>219</v>
      </c>
      <c r="E774" s="152" t="s">
        <v>21</v>
      </c>
      <c r="F774" s="153" t="s">
        <v>1306</v>
      </c>
      <c r="H774" s="152" t="s">
        <v>21</v>
      </c>
      <c r="I774" s="154"/>
      <c r="L774" s="151"/>
      <c r="M774" s="155"/>
      <c r="T774" s="156"/>
      <c r="AT774" s="152" t="s">
        <v>219</v>
      </c>
      <c r="AU774" s="152" t="s">
        <v>80</v>
      </c>
      <c r="AV774" s="12" t="s">
        <v>80</v>
      </c>
      <c r="AW774" s="12" t="s">
        <v>34</v>
      </c>
      <c r="AX774" s="12" t="s">
        <v>73</v>
      </c>
      <c r="AY774" s="152" t="s">
        <v>206</v>
      </c>
    </row>
    <row r="775" spans="2:65" s="13" customFormat="1" x14ac:dyDescent="0.2">
      <c r="B775" s="157"/>
      <c r="D775" s="149" t="s">
        <v>219</v>
      </c>
      <c r="E775" s="158" t="s">
        <v>21</v>
      </c>
      <c r="F775" s="159" t="s">
        <v>1313</v>
      </c>
      <c r="H775" s="160">
        <v>278.39999999999998</v>
      </c>
      <c r="I775" s="161"/>
      <c r="L775" s="157"/>
      <c r="M775" s="162"/>
      <c r="T775" s="163"/>
      <c r="AT775" s="158" t="s">
        <v>219</v>
      </c>
      <c r="AU775" s="158" t="s">
        <v>80</v>
      </c>
      <c r="AV775" s="13" t="s">
        <v>82</v>
      </c>
      <c r="AW775" s="13" t="s">
        <v>34</v>
      </c>
      <c r="AX775" s="13" t="s">
        <v>73</v>
      </c>
      <c r="AY775" s="158" t="s">
        <v>206</v>
      </c>
    </row>
    <row r="776" spans="2:65" s="14" customFormat="1" x14ac:dyDescent="0.2">
      <c r="B776" s="164"/>
      <c r="D776" s="149" t="s">
        <v>219</v>
      </c>
      <c r="E776" s="165" t="s">
        <v>21</v>
      </c>
      <c r="F776" s="166" t="s">
        <v>236</v>
      </c>
      <c r="H776" s="167">
        <v>278.39999999999998</v>
      </c>
      <c r="I776" s="168"/>
      <c r="L776" s="164"/>
      <c r="M776" s="169"/>
      <c r="T776" s="170"/>
      <c r="AT776" s="165" t="s">
        <v>219</v>
      </c>
      <c r="AU776" s="165" t="s">
        <v>80</v>
      </c>
      <c r="AV776" s="14" t="s">
        <v>213</v>
      </c>
      <c r="AW776" s="14" t="s">
        <v>34</v>
      </c>
      <c r="AX776" s="14" t="s">
        <v>80</v>
      </c>
      <c r="AY776" s="165" t="s">
        <v>206</v>
      </c>
    </row>
    <row r="777" spans="2:65" s="1" customFormat="1" ht="16.5" customHeight="1" x14ac:dyDescent="0.2">
      <c r="B777" s="33"/>
      <c r="C777" s="132" t="s">
        <v>1714</v>
      </c>
      <c r="D777" s="132" t="s">
        <v>208</v>
      </c>
      <c r="E777" s="133" t="s">
        <v>1715</v>
      </c>
      <c r="F777" s="134" t="s">
        <v>1716</v>
      </c>
      <c r="G777" s="135" t="s">
        <v>327</v>
      </c>
      <c r="H777" s="136">
        <v>17.966000000000001</v>
      </c>
      <c r="I777" s="137">
        <v>350</v>
      </c>
      <c r="J777" s="138">
        <f>ROUND(I777*H777,2)</f>
        <v>6288.1</v>
      </c>
      <c r="K777" s="134" t="s">
        <v>21</v>
      </c>
      <c r="L777" s="33"/>
      <c r="M777" s="139" t="s">
        <v>21</v>
      </c>
      <c r="N777" s="140" t="s">
        <v>44</v>
      </c>
      <c r="P777" s="141">
        <f>O777*H777</f>
        <v>0</v>
      </c>
      <c r="Q777" s="141">
        <v>1</v>
      </c>
      <c r="R777" s="141">
        <f>Q777*H777</f>
        <v>17.966000000000001</v>
      </c>
      <c r="S777" s="141">
        <v>0</v>
      </c>
      <c r="T777" s="142">
        <f>S777*H777</f>
        <v>0</v>
      </c>
      <c r="AR777" s="143" t="s">
        <v>213</v>
      </c>
      <c r="AT777" s="143" t="s">
        <v>208</v>
      </c>
      <c r="AU777" s="143" t="s">
        <v>80</v>
      </c>
      <c r="AY777" s="18" t="s">
        <v>206</v>
      </c>
      <c r="BE777" s="144">
        <f>IF(N777="základní",J777,0)</f>
        <v>6288.1</v>
      </c>
      <c r="BF777" s="144">
        <f>IF(N777="snížená",J777,0)</f>
        <v>0</v>
      </c>
      <c r="BG777" s="144">
        <f>IF(N777="zákl. přenesená",J777,0)</f>
        <v>0</v>
      </c>
      <c r="BH777" s="144">
        <f>IF(N777="sníž. přenesená",J777,0)</f>
        <v>0</v>
      </c>
      <c r="BI777" s="144">
        <f>IF(N777="nulová",J777,0)</f>
        <v>0</v>
      </c>
      <c r="BJ777" s="18" t="s">
        <v>80</v>
      </c>
      <c r="BK777" s="144">
        <f>ROUND(I777*H777,2)</f>
        <v>6288.1</v>
      </c>
      <c r="BL777" s="18" t="s">
        <v>213</v>
      </c>
      <c r="BM777" s="143" t="s">
        <v>1717</v>
      </c>
    </row>
    <row r="778" spans="2:65" s="12" customFormat="1" x14ac:dyDescent="0.2">
      <c r="B778" s="151"/>
      <c r="D778" s="149" t="s">
        <v>219</v>
      </c>
      <c r="E778" s="152" t="s">
        <v>21</v>
      </c>
      <c r="F778" s="153" t="s">
        <v>1718</v>
      </c>
      <c r="H778" s="152" t="s">
        <v>21</v>
      </c>
      <c r="I778" s="154"/>
      <c r="L778" s="151"/>
      <c r="M778" s="155"/>
      <c r="T778" s="156"/>
      <c r="AT778" s="152" t="s">
        <v>219</v>
      </c>
      <c r="AU778" s="152" t="s">
        <v>80</v>
      </c>
      <c r="AV778" s="12" t="s">
        <v>80</v>
      </c>
      <c r="AW778" s="12" t="s">
        <v>34</v>
      </c>
      <c r="AX778" s="12" t="s">
        <v>73</v>
      </c>
      <c r="AY778" s="152" t="s">
        <v>206</v>
      </c>
    </row>
    <row r="779" spans="2:65" s="13" customFormat="1" x14ac:dyDescent="0.2">
      <c r="B779" s="157"/>
      <c r="D779" s="149" t="s">
        <v>219</v>
      </c>
      <c r="E779" s="158" t="s">
        <v>21</v>
      </c>
      <c r="F779" s="159" t="s">
        <v>1719</v>
      </c>
      <c r="H779" s="160">
        <v>17.966000000000001</v>
      </c>
      <c r="I779" s="161"/>
      <c r="L779" s="157"/>
      <c r="M779" s="162"/>
      <c r="T779" s="163"/>
      <c r="AT779" s="158" t="s">
        <v>219</v>
      </c>
      <c r="AU779" s="158" t="s">
        <v>80</v>
      </c>
      <c r="AV779" s="13" t="s">
        <v>82</v>
      </c>
      <c r="AW779" s="13" t="s">
        <v>34</v>
      </c>
      <c r="AX779" s="13" t="s">
        <v>73</v>
      </c>
      <c r="AY779" s="158" t="s">
        <v>206</v>
      </c>
    </row>
    <row r="780" spans="2:65" s="14" customFormat="1" x14ac:dyDescent="0.2">
      <c r="B780" s="164"/>
      <c r="D780" s="149" t="s">
        <v>219</v>
      </c>
      <c r="E780" s="165" t="s">
        <v>21</v>
      </c>
      <c r="F780" s="166" t="s">
        <v>236</v>
      </c>
      <c r="H780" s="167">
        <v>17.966000000000001</v>
      </c>
      <c r="I780" s="168"/>
      <c r="L780" s="164"/>
      <c r="M780" s="169"/>
      <c r="T780" s="170"/>
      <c r="AT780" s="165" t="s">
        <v>219</v>
      </c>
      <c r="AU780" s="165" t="s">
        <v>80</v>
      </c>
      <c r="AV780" s="14" t="s">
        <v>213</v>
      </c>
      <c r="AW780" s="14" t="s">
        <v>34</v>
      </c>
      <c r="AX780" s="14" t="s">
        <v>80</v>
      </c>
      <c r="AY780" s="165" t="s">
        <v>206</v>
      </c>
    </row>
    <row r="781" spans="2:65" s="1" customFormat="1" ht="16.5" customHeight="1" x14ac:dyDescent="0.2">
      <c r="B781" s="33"/>
      <c r="C781" s="132" t="s">
        <v>1412</v>
      </c>
      <c r="D781" s="132" t="s">
        <v>208</v>
      </c>
      <c r="E781" s="133" t="s">
        <v>1720</v>
      </c>
      <c r="F781" s="134" t="s">
        <v>1721</v>
      </c>
      <c r="G781" s="135" t="s">
        <v>327</v>
      </c>
      <c r="H781" s="136">
        <v>10.853</v>
      </c>
      <c r="I781" s="137">
        <v>350</v>
      </c>
      <c r="J781" s="138">
        <f>ROUND(I781*H781,2)</f>
        <v>3798.55</v>
      </c>
      <c r="K781" s="134" t="s">
        <v>21</v>
      </c>
      <c r="L781" s="33"/>
      <c r="M781" s="139" t="s">
        <v>21</v>
      </c>
      <c r="N781" s="140" t="s">
        <v>44</v>
      </c>
      <c r="P781" s="141">
        <f>O781*H781</f>
        <v>0</v>
      </c>
      <c r="Q781" s="141">
        <v>1</v>
      </c>
      <c r="R781" s="141">
        <f>Q781*H781</f>
        <v>10.853</v>
      </c>
      <c r="S781" s="141">
        <v>0</v>
      </c>
      <c r="T781" s="142">
        <f>S781*H781</f>
        <v>0</v>
      </c>
      <c r="AR781" s="143" t="s">
        <v>213</v>
      </c>
      <c r="AT781" s="143" t="s">
        <v>208</v>
      </c>
      <c r="AU781" s="143" t="s">
        <v>80</v>
      </c>
      <c r="AY781" s="18" t="s">
        <v>206</v>
      </c>
      <c r="BE781" s="144">
        <f>IF(N781="základní",J781,0)</f>
        <v>3798.55</v>
      </c>
      <c r="BF781" s="144">
        <f>IF(N781="snížená",J781,0)</f>
        <v>0</v>
      </c>
      <c r="BG781" s="144">
        <f>IF(N781="zákl. přenesená",J781,0)</f>
        <v>0</v>
      </c>
      <c r="BH781" s="144">
        <f>IF(N781="sníž. přenesená",J781,0)</f>
        <v>0</v>
      </c>
      <c r="BI781" s="144">
        <f>IF(N781="nulová",J781,0)</f>
        <v>0</v>
      </c>
      <c r="BJ781" s="18" t="s">
        <v>80</v>
      </c>
      <c r="BK781" s="144">
        <f>ROUND(I781*H781,2)</f>
        <v>3798.55</v>
      </c>
      <c r="BL781" s="18" t="s">
        <v>213</v>
      </c>
      <c r="BM781" s="143" t="s">
        <v>1722</v>
      </c>
    </row>
    <row r="782" spans="2:65" s="12" customFormat="1" x14ac:dyDescent="0.2">
      <c r="B782" s="151"/>
      <c r="D782" s="149" t="s">
        <v>219</v>
      </c>
      <c r="E782" s="152" t="s">
        <v>21</v>
      </c>
      <c r="F782" s="153" t="s">
        <v>1723</v>
      </c>
      <c r="H782" s="152" t="s">
        <v>21</v>
      </c>
      <c r="I782" s="154"/>
      <c r="L782" s="151"/>
      <c r="M782" s="155"/>
      <c r="T782" s="156"/>
      <c r="AT782" s="152" t="s">
        <v>219</v>
      </c>
      <c r="AU782" s="152" t="s">
        <v>80</v>
      </c>
      <c r="AV782" s="12" t="s">
        <v>80</v>
      </c>
      <c r="AW782" s="12" t="s">
        <v>34</v>
      </c>
      <c r="AX782" s="12" t="s">
        <v>73</v>
      </c>
      <c r="AY782" s="152" t="s">
        <v>206</v>
      </c>
    </row>
    <row r="783" spans="2:65" s="13" customFormat="1" x14ac:dyDescent="0.2">
      <c r="B783" s="157"/>
      <c r="D783" s="149" t="s">
        <v>219</v>
      </c>
      <c r="E783" s="158" t="s">
        <v>21</v>
      </c>
      <c r="F783" s="159" t="s">
        <v>1724</v>
      </c>
      <c r="H783" s="160">
        <v>10.853</v>
      </c>
      <c r="I783" s="161"/>
      <c r="L783" s="157"/>
      <c r="M783" s="162"/>
      <c r="T783" s="163"/>
      <c r="AT783" s="158" t="s">
        <v>219</v>
      </c>
      <c r="AU783" s="158" t="s">
        <v>80</v>
      </c>
      <c r="AV783" s="13" t="s">
        <v>82</v>
      </c>
      <c r="AW783" s="13" t="s">
        <v>34</v>
      </c>
      <c r="AX783" s="13" t="s">
        <v>73</v>
      </c>
      <c r="AY783" s="158" t="s">
        <v>206</v>
      </c>
    </row>
    <row r="784" spans="2:65" s="14" customFormat="1" x14ac:dyDescent="0.2">
      <c r="B784" s="164"/>
      <c r="D784" s="149" t="s">
        <v>219</v>
      </c>
      <c r="E784" s="165" t="s">
        <v>21</v>
      </c>
      <c r="F784" s="166" t="s">
        <v>236</v>
      </c>
      <c r="H784" s="167">
        <v>10.853</v>
      </c>
      <c r="I784" s="168"/>
      <c r="L784" s="164"/>
      <c r="M784" s="169"/>
      <c r="T784" s="170"/>
      <c r="AT784" s="165" t="s">
        <v>219</v>
      </c>
      <c r="AU784" s="165" t="s">
        <v>80</v>
      </c>
      <c r="AV784" s="14" t="s">
        <v>213</v>
      </c>
      <c r="AW784" s="14" t="s">
        <v>34</v>
      </c>
      <c r="AX784" s="14" t="s">
        <v>80</v>
      </c>
      <c r="AY784" s="165" t="s">
        <v>206</v>
      </c>
    </row>
    <row r="785" spans="2:65" s="1" customFormat="1" ht="16.5" customHeight="1" x14ac:dyDescent="0.2">
      <c r="B785" s="33"/>
      <c r="C785" s="132" t="s">
        <v>1725</v>
      </c>
      <c r="D785" s="132" t="s">
        <v>208</v>
      </c>
      <c r="E785" s="133" t="s">
        <v>1726</v>
      </c>
      <c r="F785" s="134" t="s">
        <v>1727</v>
      </c>
      <c r="G785" s="135" t="s">
        <v>327</v>
      </c>
      <c r="H785" s="136">
        <v>610.34199999999998</v>
      </c>
      <c r="I785" s="137">
        <v>250</v>
      </c>
      <c r="J785" s="138">
        <f>ROUND(I785*H785,2)</f>
        <v>152585.5</v>
      </c>
      <c r="K785" s="134" t="s">
        <v>21</v>
      </c>
      <c r="L785" s="33"/>
      <c r="M785" s="139" t="s">
        <v>21</v>
      </c>
      <c r="N785" s="140" t="s">
        <v>44</v>
      </c>
      <c r="P785" s="141">
        <f>O785*H785</f>
        <v>0</v>
      </c>
      <c r="Q785" s="141">
        <v>1</v>
      </c>
      <c r="R785" s="141">
        <f>Q785*H785</f>
        <v>610.34199999999998</v>
      </c>
      <c r="S785" s="141">
        <v>0</v>
      </c>
      <c r="T785" s="142">
        <f>S785*H785</f>
        <v>0</v>
      </c>
      <c r="AR785" s="143" t="s">
        <v>213</v>
      </c>
      <c r="AT785" s="143" t="s">
        <v>208</v>
      </c>
      <c r="AU785" s="143" t="s">
        <v>80</v>
      </c>
      <c r="AY785" s="18" t="s">
        <v>206</v>
      </c>
      <c r="BE785" s="144">
        <f>IF(N785="základní",J785,0)</f>
        <v>152585.5</v>
      </c>
      <c r="BF785" s="144">
        <f>IF(N785="snížená",J785,0)</f>
        <v>0</v>
      </c>
      <c r="BG785" s="144">
        <f>IF(N785="zákl. přenesená",J785,0)</f>
        <v>0</v>
      </c>
      <c r="BH785" s="144">
        <f>IF(N785="sníž. přenesená",J785,0)</f>
        <v>0</v>
      </c>
      <c r="BI785" s="144">
        <f>IF(N785="nulová",J785,0)</f>
        <v>0</v>
      </c>
      <c r="BJ785" s="18" t="s">
        <v>80</v>
      </c>
      <c r="BK785" s="144">
        <f>ROUND(I785*H785,2)</f>
        <v>152585.5</v>
      </c>
      <c r="BL785" s="18" t="s">
        <v>213</v>
      </c>
      <c r="BM785" s="143" t="s">
        <v>1728</v>
      </c>
    </row>
    <row r="786" spans="2:65" s="12" customFormat="1" x14ac:dyDescent="0.2">
      <c r="B786" s="151"/>
      <c r="D786" s="149" t="s">
        <v>219</v>
      </c>
      <c r="E786" s="152" t="s">
        <v>21</v>
      </c>
      <c r="F786" s="153" t="s">
        <v>1729</v>
      </c>
      <c r="H786" s="152" t="s">
        <v>21</v>
      </c>
      <c r="I786" s="154"/>
      <c r="L786" s="151"/>
      <c r="M786" s="155"/>
      <c r="T786" s="156"/>
      <c r="AT786" s="152" t="s">
        <v>219</v>
      </c>
      <c r="AU786" s="152" t="s">
        <v>80</v>
      </c>
      <c r="AV786" s="12" t="s">
        <v>80</v>
      </c>
      <c r="AW786" s="12" t="s">
        <v>34</v>
      </c>
      <c r="AX786" s="12" t="s">
        <v>73</v>
      </c>
      <c r="AY786" s="152" t="s">
        <v>206</v>
      </c>
    </row>
    <row r="787" spans="2:65" s="13" customFormat="1" x14ac:dyDescent="0.2">
      <c r="B787" s="157"/>
      <c r="D787" s="149" t="s">
        <v>219</v>
      </c>
      <c r="E787" s="158" t="s">
        <v>21</v>
      </c>
      <c r="F787" s="159" t="s">
        <v>1730</v>
      </c>
      <c r="H787" s="160">
        <v>610.34199999999998</v>
      </c>
      <c r="I787" s="161"/>
      <c r="L787" s="157"/>
      <c r="M787" s="162"/>
      <c r="T787" s="163"/>
      <c r="AT787" s="158" t="s">
        <v>219</v>
      </c>
      <c r="AU787" s="158" t="s">
        <v>80</v>
      </c>
      <c r="AV787" s="13" t="s">
        <v>82</v>
      </c>
      <c r="AW787" s="13" t="s">
        <v>34</v>
      </c>
      <c r="AX787" s="13" t="s">
        <v>73</v>
      </c>
      <c r="AY787" s="158" t="s">
        <v>206</v>
      </c>
    </row>
    <row r="788" spans="2:65" s="14" customFormat="1" x14ac:dyDescent="0.2">
      <c r="B788" s="164"/>
      <c r="D788" s="149" t="s">
        <v>219</v>
      </c>
      <c r="E788" s="165" t="s">
        <v>21</v>
      </c>
      <c r="F788" s="166" t="s">
        <v>236</v>
      </c>
      <c r="H788" s="167">
        <v>610.34199999999998</v>
      </c>
      <c r="I788" s="168"/>
      <c r="L788" s="164"/>
      <c r="M788" s="169"/>
      <c r="T788" s="170"/>
      <c r="AT788" s="165" t="s">
        <v>219</v>
      </c>
      <c r="AU788" s="165" t="s">
        <v>80</v>
      </c>
      <c r="AV788" s="14" t="s">
        <v>213</v>
      </c>
      <c r="AW788" s="14" t="s">
        <v>34</v>
      </c>
      <c r="AX788" s="14" t="s">
        <v>80</v>
      </c>
      <c r="AY788" s="165" t="s">
        <v>206</v>
      </c>
    </row>
    <row r="789" spans="2:65" s="1" customFormat="1" ht="16.5" customHeight="1" x14ac:dyDescent="0.2">
      <c r="B789" s="33"/>
      <c r="C789" s="132" t="s">
        <v>1418</v>
      </c>
      <c r="D789" s="132" t="s">
        <v>208</v>
      </c>
      <c r="E789" s="133" t="s">
        <v>1731</v>
      </c>
      <c r="F789" s="134" t="s">
        <v>1732</v>
      </c>
      <c r="G789" s="135" t="s">
        <v>327</v>
      </c>
      <c r="H789" s="136">
        <v>1295.779</v>
      </c>
      <c r="I789" s="137">
        <v>290</v>
      </c>
      <c r="J789" s="138">
        <f>ROUND(I789*H789,2)</f>
        <v>375775.91</v>
      </c>
      <c r="K789" s="134" t="s">
        <v>21</v>
      </c>
      <c r="L789" s="33"/>
      <c r="M789" s="139" t="s">
        <v>21</v>
      </c>
      <c r="N789" s="140" t="s">
        <v>44</v>
      </c>
      <c r="P789" s="141">
        <f>O789*H789</f>
        <v>0</v>
      </c>
      <c r="Q789" s="141">
        <v>1</v>
      </c>
      <c r="R789" s="141">
        <f>Q789*H789</f>
        <v>1295.779</v>
      </c>
      <c r="S789" s="141">
        <v>0</v>
      </c>
      <c r="T789" s="142">
        <f>S789*H789</f>
        <v>0</v>
      </c>
      <c r="AR789" s="143" t="s">
        <v>213</v>
      </c>
      <c r="AT789" s="143" t="s">
        <v>208</v>
      </c>
      <c r="AU789" s="143" t="s">
        <v>80</v>
      </c>
      <c r="AY789" s="18" t="s">
        <v>206</v>
      </c>
      <c r="BE789" s="144">
        <f>IF(N789="základní",J789,0)</f>
        <v>375775.91</v>
      </c>
      <c r="BF789" s="144">
        <f>IF(N789="snížená",J789,0)</f>
        <v>0</v>
      </c>
      <c r="BG789" s="144">
        <f>IF(N789="zákl. přenesená",J789,0)</f>
        <v>0</v>
      </c>
      <c r="BH789" s="144">
        <f>IF(N789="sníž. přenesená",J789,0)</f>
        <v>0</v>
      </c>
      <c r="BI789" s="144">
        <f>IF(N789="nulová",J789,0)</f>
        <v>0</v>
      </c>
      <c r="BJ789" s="18" t="s">
        <v>80</v>
      </c>
      <c r="BK789" s="144">
        <f>ROUND(I789*H789,2)</f>
        <v>375775.91</v>
      </c>
      <c r="BL789" s="18" t="s">
        <v>213</v>
      </c>
      <c r="BM789" s="143" t="s">
        <v>1733</v>
      </c>
    </row>
    <row r="790" spans="2:65" s="12" customFormat="1" x14ac:dyDescent="0.2">
      <c r="B790" s="151"/>
      <c r="D790" s="149" t="s">
        <v>219</v>
      </c>
      <c r="E790" s="152" t="s">
        <v>21</v>
      </c>
      <c r="F790" s="153" t="s">
        <v>1734</v>
      </c>
      <c r="H790" s="152" t="s">
        <v>21</v>
      </c>
      <c r="I790" s="154"/>
      <c r="L790" s="151"/>
      <c r="M790" s="155"/>
      <c r="T790" s="156"/>
      <c r="AT790" s="152" t="s">
        <v>219</v>
      </c>
      <c r="AU790" s="152" t="s">
        <v>80</v>
      </c>
      <c r="AV790" s="12" t="s">
        <v>80</v>
      </c>
      <c r="AW790" s="12" t="s">
        <v>34</v>
      </c>
      <c r="AX790" s="12" t="s">
        <v>73</v>
      </c>
      <c r="AY790" s="152" t="s">
        <v>206</v>
      </c>
    </row>
    <row r="791" spans="2:65" s="13" customFormat="1" x14ac:dyDescent="0.2">
      <c r="B791" s="157"/>
      <c r="D791" s="149" t="s">
        <v>219</v>
      </c>
      <c r="E791" s="158" t="s">
        <v>21</v>
      </c>
      <c r="F791" s="159" t="s">
        <v>1735</v>
      </c>
      <c r="H791" s="160">
        <v>945.12599999999998</v>
      </c>
      <c r="I791" s="161"/>
      <c r="L791" s="157"/>
      <c r="M791" s="162"/>
      <c r="T791" s="163"/>
      <c r="AT791" s="158" t="s">
        <v>219</v>
      </c>
      <c r="AU791" s="158" t="s">
        <v>80</v>
      </c>
      <c r="AV791" s="13" t="s">
        <v>82</v>
      </c>
      <c r="AW791" s="13" t="s">
        <v>34</v>
      </c>
      <c r="AX791" s="13" t="s">
        <v>73</v>
      </c>
      <c r="AY791" s="158" t="s">
        <v>206</v>
      </c>
    </row>
    <row r="792" spans="2:65" s="12" customFormat="1" x14ac:dyDescent="0.2">
      <c r="B792" s="151"/>
      <c r="D792" s="149" t="s">
        <v>219</v>
      </c>
      <c r="E792" s="152" t="s">
        <v>21</v>
      </c>
      <c r="F792" s="153" t="s">
        <v>1176</v>
      </c>
      <c r="H792" s="152" t="s">
        <v>21</v>
      </c>
      <c r="I792" s="154"/>
      <c r="L792" s="151"/>
      <c r="M792" s="155"/>
      <c r="T792" s="156"/>
      <c r="AT792" s="152" t="s">
        <v>219</v>
      </c>
      <c r="AU792" s="152" t="s">
        <v>80</v>
      </c>
      <c r="AV792" s="12" t="s">
        <v>80</v>
      </c>
      <c r="AW792" s="12" t="s">
        <v>34</v>
      </c>
      <c r="AX792" s="12" t="s">
        <v>73</v>
      </c>
      <c r="AY792" s="152" t="s">
        <v>206</v>
      </c>
    </row>
    <row r="793" spans="2:65" s="13" customFormat="1" x14ac:dyDescent="0.2">
      <c r="B793" s="157"/>
      <c r="D793" s="149" t="s">
        <v>219</v>
      </c>
      <c r="E793" s="158" t="s">
        <v>21</v>
      </c>
      <c r="F793" s="159" t="s">
        <v>1736</v>
      </c>
      <c r="H793" s="160">
        <v>350.01499999999999</v>
      </c>
      <c r="I793" s="161"/>
      <c r="L793" s="157"/>
      <c r="M793" s="162"/>
      <c r="T793" s="163"/>
      <c r="AT793" s="158" t="s">
        <v>219</v>
      </c>
      <c r="AU793" s="158" t="s">
        <v>80</v>
      </c>
      <c r="AV793" s="13" t="s">
        <v>82</v>
      </c>
      <c r="AW793" s="13" t="s">
        <v>34</v>
      </c>
      <c r="AX793" s="13" t="s">
        <v>73</v>
      </c>
      <c r="AY793" s="158" t="s">
        <v>206</v>
      </c>
    </row>
    <row r="794" spans="2:65" s="12" customFormat="1" x14ac:dyDescent="0.2">
      <c r="B794" s="151"/>
      <c r="D794" s="149" t="s">
        <v>219</v>
      </c>
      <c r="E794" s="152" t="s">
        <v>21</v>
      </c>
      <c r="F794" s="153" t="s">
        <v>1710</v>
      </c>
      <c r="H794" s="152" t="s">
        <v>21</v>
      </c>
      <c r="I794" s="154"/>
      <c r="L794" s="151"/>
      <c r="M794" s="155"/>
      <c r="T794" s="156"/>
      <c r="AT794" s="152" t="s">
        <v>219</v>
      </c>
      <c r="AU794" s="152" t="s">
        <v>80</v>
      </c>
      <c r="AV794" s="12" t="s">
        <v>80</v>
      </c>
      <c r="AW794" s="12" t="s">
        <v>34</v>
      </c>
      <c r="AX794" s="12" t="s">
        <v>73</v>
      </c>
      <c r="AY794" s="152" t="s">
        <v>206</v>
      </c>
    </row>
    <row r="795" spans="2:65" s="13" customFormat="1" x14ac:dyDescent="0.2">
      <c r="B795" s="157"/>
      <c r="D795" s="149" t="s">
        <v>219</v>
      </c>
      <c r="E795" s="158" t="s">
        <v>21</v>
      </c>
      <c r="F795" s="159" t="s">
        <v>1737</v>
      </c>
      <c r="H795" s="160">
        <v>0.6</v>
      </c>
      <c r="I795" s="161"/>
      <c r="L795" s="157"/>
      <c r="M795" s="162"/>
      <c r="T795" s="163"/>
      <c r="AT795" s="158" t="s">
        <v>219</v>
      </c>
      <c r="AU795" s="158" t="s">
        <v>80</v>
      </c>
      <c r="AV795" s="13" t="s">
        <v>82</v>
      </c>
      <c r="AW795" s="13" t="s">
        <v>34</v>
      </c>
      <c r="AX795" s="13" t="s">
        <v>73</v>
      </c>
      <c r="AY795" s="158" t="s">
        <v>206</v>
      </c>
    </row>
    <row r="796" spans="2:65" s="12" customFormat="1" x14ac:dyDescent="0.2">
      <c r="B796" s="151"/>
      <c r="D796" s="149" t="s">
        <v>219</v>
      </c>
      <c r="E796" s="152" t="s">
        <v>21</v>
      </c>
      <c r="F796" s="153" t="s">
        <v>1738</v>
      </c>
      <c r="H796" s="152" t="s">
        <v>21</v>
      </c>
      <c r="I796" s="154"/>
      <c r="L796" s="151"/>
      <c r="M796" s="155"/>
      <c r="T796" s="156"/>
      <c r="AT796" s="152" t="s">
        <v>219</v>
      </c>
      <c r="AU796" s="152" t="s">
        <v>80</v>
      </c>
      <c r="AV796" s="12" t="s">
        <v>80</v>
      </c>
      <c r="AW796" s="12" t="s">
        <v>34</v>
      </c>
      <c r="AX796" s="12" t="s">
        <v>73</v>
      </c>
      <c r="AY796" s="152" t="s">
        <v>206</v>
      </c>
    </row>
    <row r="797" spans="2:65" s="13" customFormat="1" x14ac:dyDescent="0.2">
      <c r="B797" s="157"/>
      <c r="D797" s="149" t="s">
        <v>219</v>
      </c>
      <c r="E797" s="158" t="s">
        <v>21</v>
      </c>
      <c r="F797" s="159" t="s">
        <v>1739</v>
      </c>
      <c r="H797" s="160">
        <v>3.7999999999999999E-2</v>
      </c>
      <c r="I797" s="161"/>
      <c r="L797" s="157"/>
      <c r="M797" s="162"/>
      <c r="T797" s="163"/>
      <c r="AT797" s="158" t="s">
        <v>219</v>
      </c>
      <c r="AU797" s="158" t="s">
        <v>80</v>
      </c>
      <c r="AV797" s="13" t="s">
        <v>82</v>
      </c>
      <c r="AW797" s="13" t="s">
        <v>34</v>
      </c>
      <c r="AX797" s="13" t="s">
        <v>73</v>
      </c>
      <c r="AY797" s="158" t="s">
        <v>206</v>
      </c>
    </row>
    <row r="798" spans="2:65" s="14" customFormat="1" x14ac:dyDescent="0.2">
      <c r="B798" s="164"/>
      <c r="D798" s="149" t="s">
        <v>219</v>
      </c>
      <c r="E798" s="165" t="s">
        <v>21</v>
      </c>
      <c r="F798" s="166" t="s">
        <v>236</v>
      </c>
      <c r="H798" s="167">
        <v>1295.779</v>
      </c>
      <c r="I798" s="168"/>
      <c r="L798" s="164"/>
      <c r="M798" s="191"/>
      <c r="N798" s="192"/>
      <c r="O798" s="192"/>
      <c r="P798" s="192"/>
      <c r="Q798" s="192"/>
      <c r="R798" s="192"/>
      <c r="S798" s="192"/>
      <c r="T798" s="193"/>
      <c r="AT798" s="165" t="s">
        <v>219</v>
      </c>
      <c r="AU798" s="165" t="s">
        <v>80</v>
      </c>
      <c r="AV798" s="14" t="s">
        <v>213</v>
      </c>
      <c r="AW798" s="14" t="s">
        <v>34</v>
      </c>
      <c r="AX798" s="14" t="s">
        <v>80</v>
      </c>
      <c r="AY798" s="165" t="s">
        <v>206</v>
      </c>
    </row>
    <row r="799" spans="2:65" s="1" customFormat="1" ht="6.95" customHeight="1" x14ac:dyDescent="0.2">
      <c r="B799" s="42"/>
      <c r="C799" s="43"/>
      <c r="D799" s="43"/>
      <c r="E799" s="43"/>
      <c r="F799" s="43"/>
      <c r="G799" s="43"/>
      <c r="H799" s="43"/>
      <c r="I799" s="43"/>
      <c r="J799" s="43"/>
      <c r="K799" s="43"/>
      <c r="L799" s="33"/>
    </row>
  </sheetData>
  <sheetProtection algorithmName="SHA-512" hashValue="MEm50599AVH8eIzhY7VRs4DJ3kREmqnkMK0wgyU8hHccn0aEy5R14WCb7H4XbMyu5xJYlLOn0xsfE/cyNE/IVQ==" saltValue="T0rZ0vNipt+Ztg8W5Uu3FxG1R2otT3BXP4Zm5jOmZT9TLkHlTNoRvVUsqqSFBwVmqOZUPC9aNwmOHEvc7cGHQQ==" spinCount="100000" sheet="1" objects="1" scenarios="1" formatColumns="0" formatRows="0" autoFilter="0"/>
  <autoFilter ref="C108:K798" xr:uid="{00000000-0009-0000-0000-000005000000}"/>
  <mergeCells count="12">
    <mergeCell ref="E101:H101"/>
    <mergeCell ref="L2:V2"/>
    <mergeCell ref="E50:H50"/>
    <mergeCell ref="E52:H52"/>
    <mergeCell ref="E54:H54"/>
    <mergeCell ref="E97:H97"/>
    <mergeCell ref="E99:H9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01"/>
  <sheetViews>
    <sheetView showGridLines="0" topLeftCell="F473" zoomScale="90" zoomScaleNormal="90" workbookViewId="0">
      <selection activeCell="I104" sqref="I104:I49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115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1740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1741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ROUND(J102, 2)</f>
        <v>761628.92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ROUND((SUM(BE102:BE500)),  2)</f>
        <v>761628.92</v>
      </c>
      <c r="I35" s="94">
        <v>0.21</v>
      </c>
      <c r="J35" s="84">
        <f>ROUND(((SUM(BE102:BE500))*I35),  2)</f>
        <v>159942.07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ROUND((SUM(BF102:BF500)),  2)</f>
        <v>0</v>
      </c>
      <c r="I36" s="94">
        <v>0.12</v>
      </c>
      <c r="J36" s="84">
        <f>ROUND(((SUM(BF102:BF500))*I36),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ROUND((SUM(BG102:BG500)),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ROUND((SUM(BH102:BH500)),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ROUND((SUM(BI102:BI500)),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921570.99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1740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D.2.4 - Přípojka a přeložka vody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J102</f>
        <v>761628.91999999993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1072</v>
      </c>
      <c r="E64" s="106"/>
      <c r="F64" s="106"/>
      <c r="G64" s="106"/>
      <c r="H64" s="106"/>
      <c r="I64" s="106"/>
      <c r="J64" s="107">
        <f>J103</f>
        <v>12180</v>
      </c>
      <c r="L64" s="104"/>
    </row>
    <row r="65" spans="2:12" s="8" customFormat="1" ht="24.95" customHeight="1" x14ac:dyDescent="0.2">
      <c r="B65" s="104"/>
      <c r="D65" s="105" t="s">
        <v>1073</v>
      </c>
      <c r="E65" s="106"/>
      <c r="F65" s="106"/>
      <c r="G65" s="106"/>
      <c r="H65" s="106"/>
      <c r="I65" s="106"/>
      <c r="J65" s="107">
        <f>J126</f>
        <v>3645</v>
      </c>
      <c r="L65" s="104"/>
    </row>
    <row r="66" spans="2:12" s="8" customFormat="1" ht="24.95" customHeight="1" x14ac:dyDescent="0.2">
      <c r="B66" s="104"/>
      <c r="D66" s="105" t="s">
        <v>1074</v>
      </c>
      <c r="E66" s="106"/>
      <c r="F66" s="106"/>
      <c r="G66" s="106"/>
      <c r="H66" s="106"/>
      <c r="I66" s="106"/>
      <c r="J66" s="107">
        <f>J135</f>
        <v>37006.35</v>
      </c>
      <c r="L66" s="104"/>
    </row>
    <row r="67" spans="2:12" s="8" customFormat="1" ht="24.95" customHeight="1" x14ac:dyDescent="0.2">
      <c r="B67" s="104"/>
      <c r="D67" s="105" t="s">
        <v>1075</v>
      </c>
      <c r="E67" s="106"/>
      <c r="F67" s="106"/>
      <c r="G67" s="106"/>
      <c r="H67" s="106"/>
      <c r="I67" s="106"/>
      <c r="J67" s="107">
        <f>J152</f>
        <v>37333.75</v>
      </c>
      <c r="L67" s="104"/>
    </row>
    <row r="68" spans="2:12" s="8" customFormat="1" ht="24.95" customHeight="1" x14ac:dyDescent="0.2">
      <c r="B68" s="104"/>
      <c r="D68" s="105" t="s">
        <v>1076</v>
      </c>
      <c r="E68" s="106"/>
      <c r="F68" s="106"/>
      <c r="G68" s="106"/>
      <c r="H68" s="106"/>
      <c r="I68" s="106"/>
      <c r="J68" s="107">
        <f>J161</f>
        <v>54458.75</v>
      </c>
      <c r="L68" s="104"/>
    </row>
    <row r="69" spans="2:12" s="8" customFormat="1" ht="24.95" customHeight="1" x14ac:dyDescent="0.2">
      <c r="B69" s="104"/>
      <c r="D69" s="105" t="s">
        <v>1077</v>
      </c>
      <c r="E69" s="106"/>
      <c r="F69" s="106"/>
      <c r="G69" s="106"/>
      <c r="H69" s="106"/>
      <c r="I69" s="106"/>
      <c r="J69" s="107">
        <f>J178</f>
        <v>27758.38</v>
      </c>
      <c r="L69" s="104"/>
    </row>
    <row r="70" spans="2:12" s="8" customFormat="1" ht="24.95" customHeight="1" x14ac:dyDescent="0.2">
      <c r="B70" s="104"/>
      <c r="D70" s="105" t="s">
        <v>1079</v>
      </c>
      <c r="E70" s="106"/>
      <c r="F70" s="106"/>
      <c r="G70" s="106"/>
      <c r="H70" s="106"/>
      <c r="I70" s="106"/>
      <c r="J70" s="107">
        <f>J187</f>
        <v>29490.3</v>
      </c>
      <c r="L70" s="104"/>
    </row>
    <row r="71" spans="2:12" s="8" customFormat="1" ht="24.95" customHeight="1" x14ac:dyDescent="0.2">
      <c r="B71" s="104"/>
      <c r="D71" s="105" t="s">
        <v>1742</v>
      </c>
      <c r="E71" s="106"/>
      <c r="F71" s="106"/>
      <c r="G71" s="106"/>
      <c r="H71" s="106"/>
      <c r="I71" s="106"/>
      <c r="J71" s="107">
        <f>J192</f>
        <v>2731.5</v>
      </c>
      <c r="L71" s="104"/>
    </row>
    <row r="72" spans="2:12" s="8" customFormat="1" ht="24.95" customHeight="1" x14ac:dyDescent="0.2">
      <c r="B72" s="104"/>
      <c r="D72" s="105" t="s">
        <v>1082</v>
      </c>
      <c r="E72" s="106"/>
      <c r="F72" s="106"/>
      <c r="G72" s="106"/>
      <c r="H72" s="106"/>
      <c r="I72" s="106"/>
      <c r="J72" s="107">
        <f>J199</f>
        <v>15017.85</v>
      </c>
      <c r="L72" s="104"/>
    </row>
    <row r="73" spans="2:12" s="8" customFormat="1" ht="24.95" customHeight="1" x14ac:dyDescent="0.2">
      <c r="B73" s="104"/>
      <c r="D73" s="105" t="s">
        <v>1743</v>
      </c>
      <c r="E73" s="106"/>
      <c r="F73" s="106"/>
      <c r="G73" s="106"/>
      <c r="H73" s="106"/>
      <c r="I73" s="106"/>
      <c r="J73" s="107">
        <f>J204</f>
        <v>2240</v>
      </c>
      <c r="L73" s="104"/>
    </row>
    <row r="74" spans="2:12" s="8" customFormat="1" ht="24.95" customHeight="1" x14ac:dyDescent="0.2">
      <c r="B74" s="104"/>
      <c r="D74" s="105" t="s">
        <v>1744</v>
      </c>
      <c r="E74" s="106"/>
      <c r="F74" s="106"/>
      <c r="G74" s="106"/>
      <c r="H74" s="106"/>
      <c r="I74" s="106"/>
      <c r="J74" s="107">
        <f>J211</f>
        <v>5903</v>
      </c>
      <c r="L74" s="104"/>
    </row>
    <row r="75" spans="2:12" s="8" customFormat="1" ht="24.95" customHeight="1" x14ac:dyDescent="0.2">
      <c r="B75" s="104"/>
      <c r="D75" s="105" t="s">
        <v>1087</v>
      </c>
      <c r="E75" s="106"/>
      <c r="F75" s="106"/>
      <c r="G75" s="106"/>
      <c r="H75" s="106"/>
      <c r="I75" s="106"/>
      <c r="J75" s="107">
        <f>J228</f>
        <v>42664</v>
      </c>
      <c r="L75" s="104"/>
    </row>
    <row r="76" spans="2:12" s="8" customFormat="1" ht="24.95" customHeight="1" x14ac:dyDescent="0.2">
      <c r="B76" s="104"/>
      <c r="D76" s="105" t="s">
        <v>1088</v>
      </c>
      <c r="E76" s="106"/>
      <c r="F76" s="106"/>
      <c r="G76" s="106"/>
      <c r="H76" s="106"/>
      <c r="I76" s="106"/>
      <c r="J76" s="107">
        <f>J273</f>
        <v>100905</v>
      </c>
      <c r="L76" s="104"/>
    </row>
    <row r="77" spans="2:12" s="8" customFormat="1" ht="24.95" customHeight="1" x14ac:dyDescent="0.2">
      <c r="B77" s="104"/>
      <c r="D77" s="105" t="s">
        <v>1089</v>
      </c>
      <c r="E77" s="106"/>
      <c r="F77" s="106"/>
      <c r="G77" s="106"/>
      <c r="H77" s="106"/>
      <c r="I77" s="106"/>
      <c r="J77" s="107">
        <f>J331</f>
        <v>471.06</v>
      </c>
      <c r="L77" s="104"/>
    </row>
    <row r="78" spans="2:12" s="8" customFormat="1" ht="24.95" customHeight="1" x14ac:dyDescent="0.2">
      <c r="B78" s="104"/>
      <c r="D78" s="105" t="s">
        <v>1092</v>
      </c>
      <c r="E78" s="106"/>
      <c r="F78" s="106"/>
      <c r="G78" s="106"/>
      <c r="H78" s="106"/>
      <c r="I78" s="106"/>
      <c r="J78" s="107">
        <f>J336</f>
        <v>20199.009999999998</v>
      </c>
      <c r="L78" s="104"/>
    </row>
    <row r="79" spans="2:12" s="8" customFormat="1" ht="24.95" customHeight="1" x14ac:dyDescent="0.2">
      <c r="B79" s="104"/>
      <c r="D79" s="105" t="s">
        <v>1093</v>
      </c>
      <c r="E79" s="106"/>
      <c r="F79" s="106"/>
      <c r="G79" s="106"/>
      <c r="H79" s="106"/>
      <c r="I79" s="106"/>
      <c r="J79" s="107">
        <f>J340</f>
        <v>8515</v>
      </c>
      <c r="L79" s="104"/>
    </row>
    <row r="80" spans="2:12" s="8" customFormat="1" ht="24.95" customHeight="1" x14ac:dyDescent="0.2">
      <c r="B80" s="104"/>
      <c r="D80" s="105" t="s">
        <v>1095</v>
      </c>
      <c r="E80" s="106"/>
      <c r="F80" s="106"/>
      <c r="G80" s="106"/>
      <c r="H80" s="106"/>
      <c r="I80" s="106"/>
      <c r="J80" s="107">
        <f>J349</f>
        <v>361109.97</v>
      </c>
      <c r="L80" s="104"/>
    </row>
    <row r="81" spans="2:12" s="1" customFormat="1" ht="21.75" customHeight="1" x14ac:dyDescent="0.2">
      <c r="B81" s="33"/>
      <c r="L81" s="33"/>
    </row>
    <row r="82" spans="2:12" s="1" customFormat="1" ht="6.95" customHeight="1" x14ac:dyDescent="0.2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33"/>
    </row>
    <row r="86" spans="2:12" s="1" customFormat="1" ht="6.95" customHeight="1" x14ac:dyDescent="0.2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33"/>
    </row>
    <row r="87" spans="2:12" s="1" customFormat="1" ht="24.95" customHeight="1" x14ac:dyDescent="0.2">
      <c r="B87" s="33"/>
      <c r="C87" s="22" t="s">
        <v>191</v>
      </c>
      <c r="L87" s="33"/>
    </row>
    <row r="88" spans="2:12" s="1" customFormat="1" ht="6.95" customHeight="1" x14ac:dyDescent="0.2">
      <c r="B88" s="33"/>
      <c r="L88" s="33"/>
    </row>
    <row r="89" spans="2:12" s="1" customFormat="1" ht="12" customHeight="1" x14ac:dyDescent="0.2">
      <c r="B89" s="33"/>
      <c r="C89" s="28" t="s">
        <v>16</v>
      </c>
      <c r="L89" s="33"/>
    </row>
    <row r="90" spans="2:12" s="1" customFormat="1" ht="26.25" customHeight="1" x14ac:dyDescent="0.2">
      <c r="B90" s="33"/>
      <c r="E90" s="315" t="str">
        <f>E7</f>
        <v>Novostavba Onkologické kliniky P4 - Přeložky, Přípojky, OS, Komunikace, chodníky a přístřešky, Sadové úpravy</v>
      </c>
      <c r="F90" s="316"/>
      <c r="G90" s="316"/>
      <c r="H90" s="316"/>
      <c r="L90" s="33"/>
    </row>
    <row r="91" spans="2:12" ht="12" customHeight="1" x14ac:dyDescent="0.2">
      <c r="B91" s="21"/>
      <c r="C91" s="28" t="s">
        <v>174</v>
      </c>
      <c r="L91" s="21"/>
    </row>
    <row r="92" spans="2:12" s="1" customFormat="1" ht="16.5" customHeight="1" x14ac:dyDescent="0.2">
      <c r="B92" s="33"/>
      <c r="E92" s="315" t="s">
        <v>1740</v>
      </c>
      <c r="F92" s="314"/>
      <c r="G92" s="314"/>
      <c r="H92" s="314"/>
      <c r="L92" s="33"/>
    </row>
    <row r="93" spans="2:12" s="1" customFormat="1" ht="12" customHeight="1" x14ac:dyDescent="0.2">
      <c r="B93" s="33"/>
      <c r="C93" s="28" t="s">
        <v>176</v>
      </c>
      <c r="L93" s="33"/>
    </row>
    <row r="94" spans="2:12" s="1" customFormat="1" ht="16.5" customHeight="1" x14ac:dyDescent="0.2">
      <c r="B94" s="33"/>
      <c r="E94" s="307" t="str">
        <f>E11</f>
        <v>D.2.4 - Přípojka a přeložka vody</v>
      </c>
      <c r="F94" s="314"/>
      <c r="G94" s="314"/>
      <c r="H94" s="314"/>
      <c r="L94" s="33"/>
    </row>
    <row r="95" spans="2:12" s="1" customFormat="1" ht="6.95" customHeight="1" x14ac:dyDescent="0.2">
      <c r="B95" s="33"/>
      <c r="L95" s="33"/>
    </row>
    <row r="96" spans="2:12" s="1" customFormat="1" ht="12" customHeight="1" x14ac:dyDescent="0.2">
      <c r="B96" s="33"/>
      <c r="C96" s="28" t="s">
        <v>22</v>
      </c>
      <c r="F96" s="26" t="str">
        <f>F14</f>
        <v>Olomouc</v>
      </c>
      <c r="I96" s="28" t="s">
        <v>24</v>
      </c>
      <c r="J96" s="50" t="str">
        <f>IF(J14="","",J14)</f>
        <v>16. 2. 2024</v>
      </c>
      <c r="L96" s="33"/>
    </row>
    <row r="97" spans="2:65" s="1" customFormat="1" ht="6.95" customHeight="1" x14ac:dyDescent="0.2">
      <c r="B97" s="33"/>
      <c r="L97" s="33"/>
    </row>
    <row r="98" spans="2:65" s="1" customFormat="1" ht="25.7" customHeight="1" x14ac:dyDescent="0.2">
      <c r="B98" s="33"/>
      <c r="C98" s="28" t="s">
        <v>26</v>
      </c>
      <c r="F98" s="26" t="str">
        <f>E17</f>
        <v>Fakultní nemocnice Olomouc</v>
      </c>
      <c r="I98" s="28" t="s">
        <v>32</v>
      </c>
      <c r="J98" s="31" t="str">
        <f>E23</f>
        <v>Adam Rujbr Architects</v>
      </c>
      <c r="L98" s="33"/>
    </row>
    <row r="99" spans="2:65" s="1" customFormat="1" ht="15.2" customHeight="1" x14ac:dyDescent="0.2">
      <c r="B99" s="33"/>
      <c r="C99" s="28" t="s">
        <v>30</v>
      </c>
      <c r="F99" s="26" t="str">
        <f>IF(E20="","",E20)</f>
        <v>Vyplň údaj</v>
      </c>
      <c r="I99" s="28" t="s">
        <v>35</v>
      </c>
      <c r="J99" s="31" t="str">
        <f>E26</f>
        <v xml:space="preserve"> </v>
      </c>
      <c r="L99" s="33"/>
    </row>
    <row r="100" spans="2:65" s="1" customFormat="1" ht="10.35" customHeight="1" x14ac:dyDescent="0.2">
      <c r="B100" s="33"/>
      <c r="L100" s="33"/>
    </row>
    <row r="101" spans="2:65" s="10" customFormat="1" ht="29.25" customHeight="1" x14ac:dyDescent="0.2">
      <c r="B101" s="112"/>
      <c r="C101" s="113" t="s">
        <v>192</v>
      </c>
      <c r="D101" s="114" t="s">
        <v>58</v>
      </c>
      <c r="E101" s="114" t="s">
        <v>54</v>
      </c>
      <c r="F101" s="114" t="s">
        <v>55</v>
      </c>
      <c r="G101" s="114" t="s">
        <v>193</v>
      </c>
      <c r="H101" s="114" t="s">
        <v>194</v>
      </c>
      <c r="I101" s="114" t="s">
        <v>195</v>
      </c>
      <c r="J101" s="114" t="s">
        <v>180</v>
      </c>
      <c r="K101" s="115" t="s">
        <v>196</v>
      </c>
      <c r="L101" s="112"/>
      <c r="M101" s="57" t="s">
        <v>21</v>
      </c>
      <c r="N101" s="58" t="s">
        <v>43</v>
      </c>
      <c r="O101" s="58" t="s">
        <v>197</v>
      </c>
      <c r="P101" s="58" t="s">
        <v>198</v>
      </c>
      <c r="Q101" s="58" t="s">
        <v>199</v>
      </c>
      <c r="R101" s="58" t="s">
        <v>200</v>
      </c>
      <c r="S101" s="58" t="s">
        <v>201</v>
      </c>
      <c r="T101" s="59" t="s">
        <v>202</v>
      </c>
    </row>
    <row r="102" spans="2:65" s="1" customFormat="1" ht="22.9" customHeight="1" x14ac:dyDescent="0.25">
      <c r="B102" s="33"/>
      <c r="C102" s="62" t="s">
        <v>203</v>
      </c>
      <c r="J102" s="116">
        <f>BK102</f>
        <v>761628.91999999993</v>
      </c>
      <c r="L102" s="33"/>
      <c r="M102" s="60"/>
      <c r="N102" s="51"/>
      <c r="O102" s="51"/>
      <c r="P102" s="117">
        <f>P103+P126+P135+P152+P161+P178+P187+P192+P199+P204+P211+P228+P273+P331+P336+P340+P349</f>
        <v>0</v>
      </c>
      <c r="Q102" s="51"/>
      <c r="R102" s="117">
        <f>R103+R126+R135+R152+R161+R178+R187+R192+R199+R204+R211+R228+R273+R331+R336+R340+R349</f>
        <v>337.80084780999999</v>
      </c>
      <c r="S102" s="51"/>
      <c r="T102" s="118">
        <f>T103+T126+T135+T152+T161+T178+T187+T192+T199+T204+T211+T228+T273+T331+T336+T340+T349</f>
        <v>0</v>
      </c>
      <c r="AT102" s="18" t="s">
        <v>72</v>
      </c>
      <c r="AU102" s="18" t="s">
        <v>181</v>
      </c>
      <c r="BK102" s="119">
        <f>BK103+BK126+BK135+BK152+BK161+BK178+BK187+BK192+BK199+BK204+BK211+BK228+BK273+BK331+BK336+BK340+BK349</f>
        <v>761628.91999999993</v>
      </c>
    </row>
    <row r="103" spans="2:65" s="11" customFormat="1" ht="25.9" customHeight="1" x14ac:dyDescent="0.2">
      <c r="B103" s="120"/>
      <c r="D103" s="121" t="s">
        <v>72</v>
      </c>
      <c r="E103" s="122" t="s">
        <v>313</v>
      </c>
      <c r="F103" s="122" t="s">
        <v>1096</v>
      </c>
      <c r="I103" s="123"/>
      <c r="J103" s="124">
        <f>BK103</f>
        <v>12180</v>
      </c>
      <c r="L103" s="120"/>
      <c r="M103" s="125"/>
      <c r="P103" s="126">
        <f>SUM(P104:P125)</f>
        <v>0</v>
      </c>
      <c r="R103" s="126">
        <f>SUM(R104:R125)</f>
        <v>0.16461000000000001</v>
      </c>
      <c r="T103" s="127">
        <f>SUM(T104:T125)</f>
        <v>0</v>
      </c>
      <c r="AR103" s="121" t="s">
        <v>80</v>
      </c>
      <c r="AT103" s="128" t="s">
        <v>72</v>
      </c>
      <c r="AU103" s="128" t="s">
        <v>73</v>
      </c>
      <c r="AY103" s="121" t="s">
        <v>206</v>
      </c>
      <c r="BK103" s="129">
        <f>SUM(BK104:BK125)</f>
        <v>12180</v>
      </c>
    </row>
    <row r="104" spans="2:65" s="1" customFormat="1" ht="24.2" customHeight="1" x14ac:dyDescent="0.2">
      <c r="B104" s="33"/>
      <c r="C104" s="132" t="s">
        <v>80</v>
      </c>
      <c r="D104" s="132" t="s">
        <v>208</v>
      </c>
      <c r="E104" s="133" t="s">
        <v>1097</v>
      </c>
      <c r="F104" s="134" t="s">
        <v>1098</v>
      </c>
      <c r="G104" s="135" t="s">
        <v>1099</v>
      </c>
      <c r="H104" s="136">
        <v>360</v>
      </c>
      <c r="I104" s="137">
        <v>25</v>
      </c>
      <c r="J104" s="138">
        <f>ROUND(I104*H104,2)</f>
        <v>9000</v>
      </c>
      <c r="K104" s="134" t="s">
        <v>1100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9000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9000</v>
      </c>
      <c r="BL104" s="18" t="s">
        <v>213</v>
      </c>
      <c r="BM104" s="143" t="s">
        <v>82</v>
      </c>
    </row>
    <row r="105" spans="2:65" s="12" customFormat="1" x14ac:dyDescent="0.2">
      <c r="B105" s="151"/>
      <c r="D105" s="149" t="s">
        <v>219</v>
      </c>
      <c r="E105" s="152" t="s">
        <v>21</v>
      </c>
      <c r="F105" s="153" t="s">
        <v>1101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 x14ac:dyDescent="0.2">
      <c r="B106" s="157"/>
      <c r="D106" s="149" t="s">
        <v>219</v>
      </c>
      <c r="E106" s="158" t="s">
        <v>21</v>
      </c>
      <c r="F106" s="159" t="s">
        <v>1745</v>
      </c>
      <c r="H106" s="160">
        <v>360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 x14ac:dyDescent="0.2">
      <c r="B107" s="164"/>
      <c r="D107" s="149" t="s">
        <v>219</v>
      </c>
      <c r="E107" s="165" t="s">
        <v>21</v>
      </c>
      <c r="F107" s="166" t="s">
        <v>236</v>
      </c>
      <c r="H107" s="167">
        <v>360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24.2" customHeight="1" x14ac:dyDescent="0.2">
      <c r="B108" s="33"/>
      <c r="C108" s="132" t="s">
        <v>82</v>
      </c>
      <c r="D108" s="132" t="s">
        <v>208</v>
      </c>
      <c r="E108" s="133" t="s">
        <v>1103</v>
      </c>
      <c r="F108" s="134" t="s">
        <v>1104</v>
      </c>
      <c r="G108" s="135" t="s">
        <v>1105</v>
      </c>
      <c r="H108" s="136">
        <v>30</v>
      </c>
      <c r="I108" s="137">
        <v>15</v>
      </c>
      <c r="J108" s="138">
        <f>ROUND(I108*H108,2)</f>
        <v>450</v>
      </c>
      <c r="K108" s="134" t="s">
        <v>1100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450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450</v>
      </c>
      <c r="BL108" s="18" t="s">
        <v>213</v>
      </c>
      <c r="BM108" s="143" t="s">
        <v>213</v>
      </c>
    </row>
    <row r="109" spans="2:65" s="12" customFormat="1" x14ac:dyDescent="0.2">
      <c r="B109" s="151"/>
      <c r="D109" s="149" t="s">
        <v>219</v>
      </c>
      <c r="E109" s="152" t="s">
        <v>21</v>
      </c>
      <c r="F109" s="153" t="s">
        <v>1106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80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3" customFormat="1" x14ac:dyDescent="0.2">
      <c r="B110" s="157"/>
      <c r="D110" s="149" t="s">
        <v>219</v>
      </c>
      <c r="E110" s="158" t="s">
        <v>21</v>
      </c>
      <c r="F110" s="159" t="s">
        <v>1746</v>
      </c>
      <c r="H110" s="160">
        <v>30</v>
      </c>
      <c r="I110" s="161"/>
      <c r="L110" s="157"/>
      <c r="M110" s="162"/>
      <c r="T110" s="163"/>
      <c r="AT110" s="158" t="s">
        <v>219</v>
      </c>
      <c r="AU110" s="158" t="s">
        <v>80</v>
      </c>
      <c r="AV110" s="13" t="s">
        <v>82</v>
      </c>
      <c r="AW110" s="13" t="s">
        <v>34</v>
      </c>
      <c r="AX110" s="13" t="s">
        <v>73</v>
      </c>
      <c r="AY110" s="158" t="s">
        <v>206</v>
      </c>
    </row>
    <row r="111" spans="2:65" s="14" customFormat="1" x14ac:dyDescent="0.2">
      <c r="B111" s="164"/>
      <c r="D111" s="149" t="s">
        <v>219</v>
      </c>
      <c r="E111" s="165" t="s">
        <v>21</v>
      </c>
      <c r="F111" s="166" t="s">
        <v>236</v>
      </c>
      <c r="H111" s="167">
        <v>30</v>
      </c>
      <c r="I111" s="168"/>
      <c r="L111" s="164"/>
      <c r="M111" s="169"/>
      <c r="T111" s="170"/>
      <c r="AT111" s="165" t="s">
        <v>219</v>
      </c>
      <c r="AU111" s="165" t="s">
        <v>80</v>
      </c>
      <c r="AV111" s="14" t="s">
        <v>213</v>
      </c>
      <c r="AW111" s="14" t="s">
        <v>34</v>
      </c>
      <c r="AX111" s="14" t="s">
        <v>80</v>
      </c>
      <c r="AY111" s="165" t="s">
        <v>206</v>
      </c>
    </row>
    <row r="112" spans="2:65" s="1" customFormat="1" ht="16.5" customHeight="1" x14ac:dyDescent="0.2">
      <c r="B112" s="33"/>
      <c r="C112" s="132" t="s">
        <v>244</v>
      </c>
      <c r="D112" s="132" t="s">
        <v>208</v>
      </c>
      <c r="E112" s="133" t="s">
        <v>1747</v>
      </c>
      <c r="F112" s="134" t="s">
        <v>1748</v>
      </c>
      <c r="G112" s="135" t="s">
        <v>375</v>
      </c>
      <c r="H112" s="136">
        <v>6</v>
      </c>
      <c r="I112" s="137">
        <v>150</v>
      </c>
      <c r="J112" s="138">
        <f>ROUND(I112*H112,2)</f>
        <v>900</v>
      </c>
      <c r="K112" s="134" t="s">
        <v>1100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8.6899999999999998E-3</v>
      </c>
      <c r="R112" s="141">
        <f>Q112*H112</f>
        <v>5.2139999999999999E-2</v>
      </c>
      <c r="S112" s="141">
        <v>0</v>
      </c>
      <c r="T112" s="142">
        <f>S112*H112</f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900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900</v>
      </c>
      <c r="BL112" s="18" t="s">
        <v>213</v>
      </c>
      <c r="BM112" s="143" t="s">
        <v>268</v>
      </c>
    </row>
    <row r="113" spans="2:65" s="12" customFormat="1" x14ac:dyDescent="0.2">
      <c r="B113" s="151"/>
      <c r="D113" s="149" t="s">
        <v>219</v>
      </c>
      <c r="E113" s="152" t="s">
        <v>21</v>
      </c>
      <c r="F113" s="153" t="s">
        <v>1749</v>
      </c>
      <c r="H113" s="152" t="s">
        <v>21</v>
      </c>
      <c r="I113" s="154"/>
      <c r="L113" s="151"/>
      <c r="M113" s="155"/>
      <c r="T113" s="156"/>
      <c r="AT113" s="152" t="s">
        <v>219</v>
      </c>
      <c r="AU113" s="152" t="s">
        <v>80</v>
      </c>
      <c r="AV113" s="12" t="s">
        <v>80</v>
      </c>
      <c r="AW113" s="12" t="s">
        <v>34</v>
      </c>
      <c r="AX113" s="12" t="s">
        <v>73</v>
      </c>
      <c r="AY113" s="152" t="s">
        <v>206</v>
      </c>
    </row>
    <row r="114" spans="2:65" s="13" customFormat="1" x14ac:dyDescent="0.2">
      <c r="B114" s="157"/>
      <c r="D114" s="149" t="s">
        <v>219</v>
      </c>
      <c r="E114" s="158" t="s">
        <v>21</v>
      </c>
      <c r="F114" s="159" t="s">
        <v>1750</v>
      </c>
      <c r="H114" s="160">
        <v>3</v>
      </c>
      <c r="I114" s="161"/>
      <c r="L114" s="157"/>
      <c r="M114" s="162"/>
      <c r="T114" s="163"/>
      <c r="AT114" s="158" t="s">
        <v>219</v>
      </c>
      <c r="AU114" s="158" t="s">
        <v>80</v>
      </c>
      <c r="AV114" s="13" t="s">
        <v>82</v>
      </c>
      <c r="AW114" s="13" t="s">
        <v>34</v>
      </c>
      <c r="AX114" s="13" t="s">
        <v>73</v>
      </c>
      <c r="AY114" s="158" t="s">
        <v>206</v>
      </c>
    </row>
    <row r="115" spans="2:65" s="12" customFormat="1" x14ac:dyDescent="0.2">
      <c r="B115" s="151"/>
      <c r="D115" s="149" t="s">
        <v>219</v>
      </c>
      <c r="E115" s="152" t="s">
        <v>21</v>
      </c>
      <c r="F115" s="153" t="s">
        <v>1751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80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 x14ac:dyDescent="0.2">
      <c r="B116" s="157"/>
      <c r="D116" s="149" t="s">
        <v>219</v>
      </c>
      <c r="E116" s="158" t="s">
        <v>21</v>
      </c>
      <c r="F116" s="159" t="s">
        <v>1750</v>
      </c>
      <c r="H116" s="160">
        <v>3</v>
      </c>
      <c r="I116" s="161"/>
      <c r="L116" s="157"/>
      <c r="M116" s="162"/>
      <c r="T116" s="163"/>
      <c r="AT116" s="158" t="s">
        <v>219</v>
      </c>
      <c r="AU116" s="158" t="s">
        <v>80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4" customFormat="1" x14ac:dyDescent="0.2">
      <c r="B117" s="164"/>
      <c r="D117" s="149" t="s">
        <v>219</v>
      </c>
      <c r="E117" s="165" t="s">
        <v>21</v>
      </c>
      <c r="F117" s="166" t="s">
        <v>236</v>
      </c>
      <c r="H117" s="167">
        <v>6</v>
      </c>
      <c r="I117" s="168"/>
      <c r="L117" s="164"/>
      <c r="M117" s="169"/>
      <c r="T117" s="170"/>
      <c r="AT117" s="165" t="s">
        <v>219</v>
      </c>
      <c r="AU117" s="165" t="s">
        <v>80</v>
      </c>
      <c r="AV117" s="14" t="s">
        <v>213</v>
      </c>
      <c r="AW117" s="14" t="s">
        <v>34</v>
      </c>
      <c r="AX117" s="14" t="s">
        <v>80</v>
      </c>
      <c r="AY117" s="165" t="s">
        <v>206</v>
      </c>
    </row>
    <row r="118" spans="2:65" s="1" customFormat="1" ht="16.5" customHeight="1" x14ac:dyDescent="0.2">
      <c r="B118" s="33"/>
      <c r="C118" s="132" t="s">
        <v>213</v>
      </c>
      <c r="D118" s="132" t="s">
        <v>208</v>
      </c>
      <c r="E118" s="133" t="s">
        <v>1752</v>
      </c>
      <c r="F118" s="134" t="s">
        <v>1753</v>
      </c>
      <c r="G118" s="135" t="s">
        <v>375</v>
      </c>
      <c r="H118" s="136">
        <v>3</v>
      </c>
      <c r="I118" s="137">
        <v>500</v>
      </c>
      <c r="J118" s="138">
        <f>ROUND(I118*H118,2)</f>
        <v>1500</v>
      </c>
      <c r="K118" s="134" t="s">
        <v>1100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1.2710000000000001E-2</v>
      </c>
      <c r="R118" s="141">
        <f>Q118*H118</f>
        <v>3.8130000000000004E-2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1500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1500</v>
      </c>
      <c r="BL118" s="18" t="s">
        <v>213</v>
      </c>
      <c r="BM118" s="143" t="s">
        <v>289</v>
      </c>
    </row>
    <row r="119" spans="2:65" s="12" customFormat="1" x14ac:dyDescent="0.2">
      <c r="B119" s="151"/>
      <c r="D119" s="149" t="s">
        <v>219</v>
      </c>
      <c r="E119" s="152" t="s">
        <v>21</v>
      </c>
      <c r="F119" s="153" t="s">
        <v>1754</v>
      </c>
      <c r="H119" s="152" t="s">
        <v>21</v>
      </c>
      <c r="I119" s="154"/>
      <c r="L119" s="151"/>
      <c r="M119" s="155"/>
      <c r="T119" s="156"/>
      <c r="AT119" s="152" t="s">
        <v>219</v>
      </c>
      <c r="AU119" s="152" t="s">
        <v>80</v>
      </c>
      <c r="AV119" s="12" t="s">
        <v>80</v>
      </c>
      <c r="AW119" s="12" t="s">
        <v>34</v>
      </c>
      <c r="AX119" s="12" t="s">
        <v>73</v>
      </c>
      <c r="AY119" s="152" t="s">
        <v>206</v>
      </c>
    </row>
    <row r="120" spans="2:65" s="13" customFormat="1" x14ac:dyDescent="0.2">
      <c r="B120" s="157"/>
      <c r="D120" s="149" t="s">
        <v>219</v>
      </c>
      <c r="E120" s="158" t="s">
        <v>21</v>
      </c>
      <c r="F120" s="159" t="s">
        <v>1750</v>
      </c>
      <c r="H120" s="160">
        <v>3</v>
      </c>
      <c r="I120" s="161"/>
      <c r="L120" s="157"/>
      <c r="M120" s="162"/>
      <c r="T120" s="163"/>
      <c r="AT120" s="158" t="s">
        <v>219</v>
      </c>
      <c r="AU120" s="158" t="s">
        <v>80</v>
      </c>
      <c r="AV120" s="13" t="s">
        <v>82</v>
      </c>
      <c r="AW120" s="13" t="s">
        <v>34</v>
      </c>
      <c r="AX120" s="13" t="s">
        <v>73</v>
      </c>
      <c r="AY120" s="158" t="s">
        <v>206</v>
      </c>
    </row>
    <row r="121" spans="2:65" s="14" customFormat="1" x14ac:dyDescent="0.2">
      <c r="B121" s="164"/>
      <c r="D121" s="149" t="s">
        <v>219</v>
      </c>
      <c r="E121" s="165" t="s">
        <v>21</v>
      </c>
      <c r="F121" s="166" t="s">
        <v>236</v>
      </c>
      <c r="H121" s="167">
        <v>3</v>
      </c>
      <c r="I121" s="168"/>
      <c r="L121" s="164"/>
      <c r="M121" s="169"/>
      <c r="T121" s="170"/>
      <c r="AT121" s="165" t="s">
        <v>219</v>
      </c>
      <c r="AU121" s="165" t="s">
        <v>80</v>
      </c>
      <c r="AV121" s="14" t="s">
        <v>213</v>
      </c>
      <c r="AW121" s="14" t="s">
        <v>34</v>
      </c>
      <c r="AX121" s="14" t="s">
        <v>80</v>
      </c>
      <c r="AY121" s="165" t="s">
        <v>206</v>
      </c>
    </row>
    <row r="122" spans="2:65" s="1" customFormat="1" ht="16.5" customHeight="1" x14ac:dyDescent="0.2">
      <c r="B122" s="33"/>
      <c r="C122" s="132" t="s">
        <v>257</v>
      </c>
      <c r="D122" s="132" t="s">
        <v>208</v>
      </c>
      <c r="E122" s="133" t="s">
        <v>1136</v>
      </c>
      <c r="F122" s="134" t="s">
        <v>1137</v>
      </c>
      <c r="G122" s="135" t="s">
        <v>375</v>
      </c>
      <c r="H122" s="136">
        <v>3</v>
      </c>
      <c r="I122" s="137">
        <v>110</v>
      </c>
      <c r="J122" s="138">
        <f>ROUND(I122*H122,2)</f>
        <v>330</v>
      </c>
      <c r="K122" s="134" t="s">
        <v>1100</v>
      </c>
      <c r="L122" s="33"/>
      <c r="M122" s="139" t="s">
        <v>21</v>
      </c>
      <c r="N122" s="140" t="s">
        <v>44</v>
      </c>
      <c r="P122" s="141">
        <f>O122*H122</f>
        <v>0</v>
      </c>
      <c r="Q122" s="141">
        <v>2.478E-2</v>
      </c>
      <c r="R122" s="141">
        <f>Q122*H122</f>
        <v>7.4340000000000003E-2</v>
      </c>
      <c r="S122" s="141">
        <v>0</v>
      </c>
      <c r="T122" s="142">
        <f>S122*H122</f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>IF(N122="základní",J122,0)</f>
        <v>330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80</v>
      </c>
      <c r="BK122" s="144">
        <f>ROUND(I122*H122,2)</f>
        <v>330</v>
      </c>
      <c r="BL122" s="18" t="s">
        <v>213</v>
      </c>
      <c r="BM122" s="143" t="s">
        <v>304</v>
      </c>
    </row>
    <row r="123" spans="2:65" s="12" customFormat="1" x14ac:dyDescent="0.2">
      <c r="B123" s="151"/>
      <c r="D123" s="149" t="s">
        <v>219</v>
      </c>
      <c r="E123" s="152" t="s">
        <v>21</v>
      </c>
      <c r="F123" s="153" t="s">
        <v>1755</v>
      </c>
      <c r="H123" s="152" t="s">
        <v>21</v>
      </c>
      <c r="I123" s="154"/>
      <c r="L123" s="151"/>
      <c r="M123" s="155"/>
      <c r="T123" s="156"/>
      <c r="AT123" s="152" t="s">
        <v>219</v>
      </c>
      <c r="AU123" s="152" t="s">
        <v>80</v>
      </c>
      <c r="AV123" s="12" t="s">
        <v>80</v>
      </c>
      <c r="AW123" s="12" t="s">
        <v>34</v>
      </c>
      <c r="AX123" s="12" t="s">
        <v>73</v>
      </c>
      <c r="AY123" s="152" t="s">
        <v>206</v>
      </c>
    </row>
    <row r="124" spans="2:65" s="13" customFormat="1" x14ac:dyDescent="0.2">
      <c r="B124" s="157"/>
      <c r="D124" s="149" t="s">
        <v>219</v>
      </c>
      <c r="E124" s="158" t="s">
        <v>21</v>
      </c>
      <c r="F124" s="159" t="s">
        <v>1750</v>
      </c>
      <c r="H124" s="160">
        <v>3</v>
      </c>
      <c r="I124" s="161"/>
      <c r="L124" s="157"/>
      <c r="M124" s="162"/>
      <c r="T124" s="163"/>
      <c r="AT124" s="158" t="s">
        <v>219</v>
      </c>
      <c r="AU124" s="158" t="s">
        <v>80</v>
      </c>
      <c r="AV124" s="13" t="s">
        <v>82</v>
      </c>
      <c r="AW124" s="13" t="s">
        <v>34</v>
      </c>
      <c r="AX124" s="13" t="s">
        <v>73</v>
      </c>
      <c r="AY124" s="158" t="s">
        <v>206</v>
      </c>
    </row>
    <row r="125" spans="2:65" s="14" customFormat="1" x14ac:dyDescent="0.2">
      <c r="B125" s="164"/>
      <c r="D125" s="149" t="s">
        <v>219</v>
      </c>
      <c r="E125" s="165" t="s">
        <v>21</v>
      </c>
      <c r="F125" s="166" t="s">
        <v>236</v>
      </c>
      <c r="H125" s="167">
        <v>3</v>
      </c>
      <c r="I125" s="168"/>
      <c r="L125" s="164"/>
      <c r="M125" s="169"/>
      <c r="T125" s="170"/>
      <c r="AT125" s="165" t="s">
        <v>219</v>
      </c>
      <c r="AU125" s="165" t="s">
        <v>80</v>
      </c>
      <c r="AV125" s="14" t="s">
        <v>213</v>
      </c>
      <c r="AW125" s="14" t="s">
        <v>34</v>
      </c>
      <c r="AX125" s="14" t="s">
        <v>80</v>
      </c>
      <c r="AY125" s="165" t="s">
        <v>206</v>
      </c>
    </row>
    <row r="126" spans="2:65" s="11" customFormat="1" ht="25.9" customHeight="1" x14ac:dyDescent="0.2">
      <c r="B126" s="120"/>
      <c r="D126" s="121" t="s">
        <v>72</v>
      </c>
      <c r="E126" s="122" t="s">
        <v>8</v>
      </c>
      <c r="F126" s="122" t="s">
        <v>1142</v>
      </c>
      <c r="I126" s="123"/>
      <c r="J126" s="124">
        <f>BK126</f>
        <v>3645</v>
      </c>
      <c r="L126" s="120"/>
      <c r="M126" s="125"/>
      <c r="P126" s="126">
        <f>SUM(P127:P134)</f>
        <v>0</v>
      </c>
      <c r="R126" s="126">
        <f>SUM(R127:R134)</f>
        <v>0</v>
      </c>
      <c r="T126" s="127">
        <f>SUM(T127:T134)</f>
        <v>0</v>
      </c>
      <c r="AR126" s="121" t="s">
        <v>80</v>
      </c>
      <c r="AT126" s="128" t="s">
        <v>72</v>
      </c>
      <c r="AU126" s="128" t="s">
        <v>73</v>
      </c>
      <c r="AY126" s="121" t="s">
        <v>206</v>
      </c>
      <c r="BK126" s="129">
        <f>SUM(BK127:BK134)</f>
        <v>3645</v>
      </c>
    </row>
    <row r="127" spans="2:65" s="1" customFormat="1" ht="16.5" customHeight="1" x14ac:dyDescent="0.2">
      <c r="B127" s="33"/>
      <c r="C127" s="132" t="s">
        <v>268</v>
      </c>
      <c r="D127" s="132" t="s">
        <v>208</v>
      </c>
      <c r="E127" s="133" t="s">
        <v>1143</v>
      </c>
      <c r="F127" s="134" t="s">
        <v>1144</v>
      </c>
      <c r="G127" s="135" t="s">
        <v>211</v>
      </c>
      <c r="H127" s="136">
        <v>14.58</v>
      </c>
      <c r="I127" s="137">
        <v>250</v>
      </c>
      <c r="J127" s="138">
        <f>ROUND(I127*H127,2)</f>
        <v>3645</v>
      </c>
      <c r="K127" s="134" t="s">
        <v>1100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3645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3645</v>
      </c>
      <c r="BL127" s="18" t="s">
        <v>213</v>
      </c>
      <c r="BM127" s="143" t="s">
        <v>8</v>
      </c>
    </row>
    <row r="128" spans="2:65" s="12" customFormat="1" x14ac:dyDescent="0.2">
      <c r="B128" s="151"/>
      <c r="D128" s="149" t="s">
        <v>219</v>
      </c>
      <c r="E128" s="152" t="s">
        <v>21</v>
      </c>
      <c r="F128" s="153" t="s">
        <v>1756</v>
      </c>
      <c r="H128" s="152" t="s">
        <v>21</v>
      </c>
      <c r="I128" s="154"/>
      <c r="L128" s="151"/>
      <c r="M128" s="155"/>
      <c r="T128" s="156"/>
      <c r="AT128" s="152" t="s">
        <v>219</v>
      </c>
      <c r="AU128" s="152" t="s">
        <v>80</v>
      </c>
      <c r="AV128" s="12" t="s">
        <v>80</v>
      </c>
      <c r="AW128" s="12" t="s">
        <v>34</v>
      </c>
      <c r="AX128" s="12" t="s">
        <v>73</v>
      </c>
      <c r="AY128" s="152" t="s">
        <v>206</v>
      </c>
    </row>
    <row r="129" spans="2:65" s="13" customFormat="1" x14ac:dyDescent="0.2">
      <c r="B129" s="157"/>
      <c r="D129" s="149" t="s">
        <v>219</v>
      </c>
      <c r="E129" s="158" t="s">
        <v>21</v>
      </c>
      <c r="F129" s="159" t="s">
        <v>1757</v>
      </c>
      <c r="H129" s="160">
        <v>4.5</v>
      </c>
      <c r="I129" s="161"/>
      <c r="L129" s="157"/>
      <c r="M129" s="162"/>
      <c r="T129" s="163"/>
      <c r="AT129" s="158" t="s">
        <v>219</v>
      </c>
      <c r="AU129" s="158" t="s">
        <v>80</v>
      </c>
      <c r="AV129" s="13" t="s">
        <v>82</v>
      </c>
      <c r="AW129" s="13" t="s">
        <v>34</v>
      </c>
      <c r="AX129" s="13" t="s">
        <v>73</v>
      </c>
      <c r="AY129" s="158" t="s">
        <v>206</v>
      </c>
    </row>
    <row r="130" spans="2:65" s="12" customFormat="1" x14ac:dyDescent="0.2">
      <c r="B130" s="151"/>
      <c r="D130" s="149" t="s">
        <v>219</v>
      </c>
      <c r="E130" s="152" t="s">
        <v>21</v>
      </c>
      <c r="F130" s="153" t="s">
        <v>1147</v>
      </c>
      <c r="H130" s="152" t="s">
        <v>21</v>
      </c>
      <c r="I130" s="154"/>
      <c r="L130" s="151"/>
      <c r="M130" s="155"/>
      <c r="T130" s="156"/>
      <c r="AT130" s="152" t="s">
        <v>219</v>
      </c>
      <c r="AU130" s="152" t="s">
        <v>80</v>
      </c>
      <c r="AV130" s="12" t="s">
        <v>80</v>
      </c>
      <c r="AW130" s="12" t="s">
        <v>34</v>
      </c>
      <c r="AX130" s="12" t="s">
        <v>73</v>
      </c>
      <c r="AY130" s="152" t="s">
        <v>206</v>
      </c>
    </row>
    <row r="131" spans="2:65" s="13" customFormat="1" x14ac:dyDescent="0.2">
      <c r="B131" s="157"/>
      <c r="D131" s="149" t="s">
        <v>219</v>
      </c>
      <c r="E131" s="158" t="s">
        <v>21</v>
      </c>
      <c r="F131" s="159" t="s">
        <v>1758</v>
      </c>
      <c r="H131" s="160">
        <v>9</v>
      </c>
      <c r="I131" s="161"/>
      <c r="L131" s="157"/>
      <c r="M131" s="162"/>
      <c r="T131" s="163"/>
      <c r="AT131" s="158" t="s">
        <v>219</v>
      </c>
      <c r="AU131" s="158" t="s">
        <v>80</v>
      </c>
      <c r="AV131" s="13" t="s">
        <v>82</v>
      </c>
      <c r="AW131" s="13" t="s">
        <v>34</v>
      </c>
      <c r="AX131" s="13" t="s">
        <v>73</v>
      </c>
      <c r="AY131" s="158" t="s">
        <v>206</v>
      </c>
    </row>
    <row r="132" spans="2:65" s="12" customFormat="1" x14ac:dyDescent="0.2">
      <c r="B132" s="151"/>
      <c r="D132" s="149" t="s">
        <v>219</v>
      </c>
      <c r="E132" s="152" t="s">
        <v>21</v>
      </c>
      <c r="F132" s="153" t="s">
        <v>1149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 x14ac:dyDescent="0.2">
      <c r="B133" s="157"/>
      <c r="D133" s="149" t="s">
        <v>219</v>
      </c>
      <c r="E133" s="158" t="s">
        <v>21</v>
      </c>
      <c r="F133" s="159" t="s">
        <v>1759</v>
      </c>
      <c r="H133" s="160">
        <v>1.08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 x14ac:dyDescent="0.2">
      <c r="B134" s="164"/>
      <c r="D134" s="149" t="s">
        <v>219</v>
      </c>
      <c r="E134" s="165" t="s">
        <v>21</v>
      </c>
      <c r="F134" s="166" t="s">
        <v>236</v>
      </c>
      <c r="H134" s="167">
        <v>14.58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1" customFormat="1" ht="25.9" customHeight="1" x14ac:dyDescent="0.2">
      <c r="B135" s="120"/>
      <c r="D135" s="121" t="s">
        <v>72</v>
      </c>
      <c r="E135" s="122" t="s">
        <v>324</v>
      </c>
      <c r="F135" s="122" t="s">
        <v>1155</v>
      </c>
      <c r="I135" s="123"/>
      <c r="J135" s="124">
        <f>BK135</f>
        <v>37006.35</v>
      </c>
      <c r="L135" s="120"/>
      <c r="M135" s="125"/>
      <c r="P135" s="126">
        <f>SUM(P136:P151)</f>
        <v>0</v>
      </c>
      <c r="R135" s="126">
        <f>SUM(R136:R151)</f>
        <v>0</v>
      </c>
      <c r="T135" s="127">
        <f>SUM(T136:T151)</f>
        <v>0</v>
      </c>
      <c r="AR135" s="121" t="s">
        <v>80</v>
      </c>
      <c r="AT135" s="128" t="s">
        <v>72</v>
      </c>
      <c r="AU135" s="128" t="s">
        <v>73</v>
      </c>
      <c r="AY135" s="121" t="s">
        <v>206</v>
      </c>
      <c r="BK135" s="129">
        <f>SUM(BK136:BK151)</f>
        <v>37006.35</v>
      </c>
    </row>
    <row r="136" spans="2:65" s="1" customFormat="1" ht="24.2" customHeight="1" x14ac:dyDescent="0.2">
      <c r="B136" s="33"/>
      <c r="C136" s="132" t="s">
        <v>275</v>
      </c>
      <c r="D136" s="132" t="s">
        <v>208</v>
      </c>
      <c r="E136" s="133" t="s">
        <v>1160</v>
      </c>
      <c r="F136" s="134" t="s">
        <v>1161</v>
      </c>
      <c r="G136" s="135" t="s">
        <v>211</v>
      </c>
      <c r="H136" s="136">
        <v>176.94200000000001</v>
      </c>
      <c r="I136" s="137">
        <v>165</v>
      </c>
      <c r="J136" s="138">
        <f>ROUND(I136*H136,2)</f>
        <v>29195.43</v>
      </c>
      <c r="K136" s="134" t="s">
        <v>1100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213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29195.43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29195.43</v>
      </c>
      <c r="BL136" s="18" t="s">
        <v>213</v>
      </c>
      <c r="BM136" s="143" t="s">
        <v>332</v>
      </c>
    </row>
    <row r="137" spans="2:65" s="12" customFormat="1" x14ac:dyDescent="0.2">
      <c r="B137" s="151"/>
      <c r="D137" s="149" t="s">
        <v>219</v>
      </c>
      <c r="E137" s="152" t="s">
        <v>21</v>
      </c>
      <c r="F137" s="153" t="s">
        <v>1760</v>
      </c>
      <c r="H137" s="152" t="s">
        <v>21</v>
      </c>
      <c r="I137" s="154"/>
      <c r="L137" s="151"/>
      <c r="M137" s="155"/>
      <c r="T137" s="156"/>
      <c r="AT137" s="152" t="s">
        <v>219</v>
      </c>
      <c r="AU137" s="152" t="s">
        <v>80</v>
      </c>
      <c r="AV137" s="12" t="s">
        <v>80</v>
      </c>
      <c r="AW137" s="12" t="s">
        <v>34</v>
      </c>
      <c r="AX137" s="12" t="s">
        <v>73</v>
      </c>
      <c r="AY137" s="152" t="s">
        <v>206</v>
      </c>
    </row>
    <row r="138" spans="2:65" s="13" customFormat="1" x14ac:dyDescent="0.2">
      <c r="B138" s="157"/>
      <c r="D138" s="149" t="s">
        <v>219</v>
      </c>
      <c r="E138" s="158" t="s">
        <v>21</v>
      </c>
      <c r="F138" s="159" t="s">
        <v>1761</v>
      </c>
      <c r="H138" s="160">
        <v>176.94200000000001</v>
      </c>
      <c r="I138" s="161"/>
      <c r="L138" s="157"/>
      <c r="M138" s="162"/>
      <c r="T138" s="163"/>
      <c r="AT138" s="158" t="s">
        <v>219</v>
      </c>
      <c r="AU138" s="158" t="s">
        <v>80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4" customFormat="1" x14ac:dyDescent="0.2">
      <c r="B139" s="164"/>
      <c r="D139" s="149" t="s">
        <v>219</v>
      </c>
      <c r="E139" s="165" t="s">
        <v>21</v>
      </c>
      <c r="F139" s="166" t="s">
        <v>236</v>
      </c>
      <c r="H139" s="167">
        <v>176.94200000000001</v>
      </c>
      <c r="I139" s="168"/>
      <c r="L139" s="164"/>
      <c r="M139" s="169"/>
      <c r="T139" s="170"/>
      <c r="AT139" s="165" t="s">
        <v>219</v>
      </c>
      <c r="AU139" s="165" t="s">
        <v>80</v>
      </c>
      <c r="AV139" s="14" t="s">
        <v>213</v>
      </c>
      <c r="AW139" s="14" t="s">
        <v>34</v>
      </c>
      <c r="AX139" s="14" t="s">
        <v>80</v>
      </c>
      <c r="AY139" s="165" t="s">
        <v>206</v>
      </c>
    </row>
    <row r="140" spans="2:65" s="1" customFormat="1" ht="24.2" customHeight="1" x14ac:dyDescent="0.2">
      <c r="B140" s="33"/>
      <c r="C140" s="132" t="s">
        <v>289</v>
      </c>
      <c r="D140" s="132" t="s">
        <v>208</v>
      </c>
      <c r="E140" s="133" t="s">
        <v>1164</v>
      </c>
      <c r="F140" s="134" t="s">
        <v>1165</v>
      </c>
      <c r="G140" s="135" t="s">
        <v>211</v>
      </c>
      <c r="H140" s="136">
        <v>88.471000000000004</v>
      </c>
      <c r="I140" s="137">
        <v>8.8000000000000007</v>
      </c>
      <c r="J140" s="138">
        <f>ROUND(I140*H140,2)</f>
        <v>778.54</v>
      </c>
      <c r="K140" s="134" t="s">
        <v>1100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778.54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778.54</v>
      </c>
      <c r="BL140" s="18" t="s">
        <v>213</v>
      </c>
      <c r="BM140" s="143" t="s">
        <v>350</v>
      </c>
    </row>
    <row r="141" spans="2:65" s="12" customFormat="1" x14ac:dyDescent="0.2">
      <c r="B141" s="151"/>
      <c r="D141" s="149" t="s">
        <v>219</v>
      </c>
      <c r="E141" s="152" t="s">
        <v>21</v>
      </c>
      <c r="F141" s="153" t="s">
        <v>1762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 x14ac:dyDescent="0.2">
      <c r="B142" s="157"/>
      <c r="D142" s="149" t="s">
        <v>219</v>
      </c>
      <c r="E142" s="158" t="s">
        <v>21</v>
      </c>
      <c r="F142" s="159" t="s">
        <v>1763</v>
      </c>
      <c r="H142" s="160">
        <v>88.471000000000004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 x14ac:dyDescent="0.2">
      <c r="B143" s="164"/>
      <c r="D143" s="149" t="s">
        <v>219</v>
      </c>
      <c r="E143" s="165" t="s">
        <v>21</v>
      </c>
      <c r="F143" s="166" t="s">
        <v>236</v>
      </c>
      <c r="H143" s="167">
        <v>88.471000000000004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24.2" customHeight="1" x14ac:dyDescent="0.2">
      <c r="B144" s="33"/>
      <c r="C144" s="132" t="s">
        <v>295</v>
      </c>
      <c r="D144" s="132" t="s">
        <v>208</v>
      </c>
      <c r="E144" s="133" t="s">
        <v>1764</v>
      </c>
      <c r="F144" s="134" t="s">
        <v>1765</v>
      </c>
      <c r="G144" s="135" t="s">
        <v>211</v>
      </c>
      <c r="H144" s="136">
        <v>19.66</v>
      </c>
      <c r="I144" s="137">
        <v>353.3</v>
      </c>
      <c r="J144" s="138">
        <f>ROUND(I144*H144,2)</f>
        <v>6945.88</v>
      </c>
      <c r="K144" s="134" t="s">
        <v>1100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6945.88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6945.88</v>
      </c>
      <c r="BL144" s="18" t="s">
        <v>213</v>
      </c>
      <c r="BM144" s="143" t="s">
        <v>365</v>
      </c>
    </row>
    <row r="145" spans="2:65" s="12" customFormat="1" x14ac:dyDescent="0.2">
      <c r="B145" s="151"/>
      <c r="D145" s="149" t="s">
        <v>219</v>
      </c>
      <c r="E145" s="152" t="s">
        <v>21</v>
      </c>
      <c r="F145" s="153" t="s">
        <v>1760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 x14ac:dyDescent="0.2">
      <c r="B146" s="157"/>
      <c r="D146" s="149" t="s">
        <v>219</v>
      </c>
      <c r="E146" s="158" t="s">
        <v>21</v>
      </c>
      <c r="F146" s="159" t="s">
        <v>1766</v>
      </c>
      <c r="H146" s="160">
        <v>19.66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 x14ac:dyDescent="0.2">
      <c r="B147" s="164"/>
      <c r="D147" s="149" t="s">
        <v>219</v>
      </c>
      <c r="E147" s="165" t="s">
        <v>21</v>
      </c>
      <c r="F147" s="166" t="s">
        <v>236</v>
      </c>
      <c r="H147" s="167">
        <v>19.66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24.2" customHeight="1" x14ac:dyDescent="0.2">
      <c r="B148" s="33"/>
      <c r="C148" s="132" t="s">
        <v>304</v>
      </c>
      <c r="D148" s="132" t="s">
        <v>208</v>
      </c>
      <c r="E148" s="133" t="s">
        <v>1171</v>
      </c>
      <c r="F148" s="134" t="s">
        <v>1172</v>
      </c>
      <c r="G148" s="135" t="s">
        <v>211</v>
      </c>
      <c r="H148" s="136">
        <v>9.83</v>
      </c>
      <c r="I148" s="137">
        <v>8.8000000000000007</v>
      </c>
      <c r="J148" s="138">
        <f>ROUND(I148*H148,2)</f>
        <v>86.5</v>
      </c>
      <c r="K148" s="134" t="s">
        <v>1100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86.5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86.5</v>
      </c>
      <c r="BL148" s="18" t="s">
        <v>213</v>
      </c>
      <c r="BM148" s="143" t="s">
        <v>382</v>
      </c>
    </row>
    <row r="149" spans="2:65" s="12" customFormat="1" x14ac:dyDescent="0.2">
      <c r="B149" s="151"/>
      <c r="D149" s="149" t="s">
        <v>219</v>
      </c>
      <c r="E149" s="152" t="s">
        <v>21</v>
      </c>
      <c r="F149" s="153" t="s">
        <v>1762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 x14ac:dyDescent="0.2">
      <c r="B150" s="157"/>
      <c r="D150" s="149" t="s">
        <v>219</v>
      </c>
      <c r="E150" s="158" t="s">
        <v>21</v>
      </c>
      <c r="F150" s="159" t="s">
        <v>1767</v>
      </c>
      <c r="H150" s="160">
        <v>9.83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 x14ac:dyDescent="0.2">
      <c r="B151" s="164"/>
      <c r="D151" s="149" t="s">
        <v>219</v>
      </c>
      <c r="E151" s="165" t="s">
        <v>21</v>
      </c>
      <c r="F151" s="166" t="s">
        <v>236</v>
      </c>
      <c r="H151" s="167">
        <v>9.83</v>
      </c>
      <c r="I151" s="168"/>
      <c r="L151" s="164"/>
      <c r="M151" s="169"/>
      <c r="T151" s="170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1" customFormat="1" ht="25.9" customHeight="1" x14ac:dyDescent="0.2">
      <c r="B152" s="120"/>
      <c r="D152" s="121" t="s">
        <v>72</v>
      </c>
      <c r="E152" s="122" t="s">
        <v>342</v>
      </c>
      <c r="F152" s="122" t="s">
        <v>1192</v>
      </c>
      <c r="I152" s="123"/>
      <c r="J152" s="124">
        <f>BK152</f>
        <v>37333.75</v>
      </c>
      <c r="L152" s="120"/>
      <c r="M152" s="125"/>
      <c r="P152" s="126">
        <f>SUM(P153:P160)</f>
        <v>0</v>
      </c>
      <c r="R152" s="126">
        <f>SUM(R153:R160)</f>
        <v>0.39194496000000001</v>
      </c>
      <c r="T152" s="127">
        <f>SUM(T153:T160)</f>
        <v>0</v>
      </c>
      <c r="AR152" s="121" t="s">
        <v>80</v>
      </c>
      <c r="AT152" s="128" t="s">
        <v>72</v>
      </c>
      <c r="AU152" s="128" t="s">
        <v>73</v>
      </c>
      <c r="AY152" s="121" t="s">
        <v>206</v>
      </c>
      <c r="BK152" s="129">
        <f>SUM(BK153:BK160)</f>
        <v>37333.75</v>
      </c>
    </row>
    <row r="153" spans="2:65" s="1" customFormat="1" ht="24.2" customHeight="1" x14ac:dyDescent="0.2">
      <c r="B153" s="33"/>
      <c r="C153" s="132" t="s">
        <v>313</v>
      </c>
      <c r="D153" s="132" t="s">
        <v>208</v>
      </c>
      <c r="E153" s="133" t="s">
        <v>1193</v>
      </c>
      <c r="F153" s="134" t="s">
        <v>1194</v>
      </c>
      <c r="G153" s="135" t="s">
        <v>247</v>
      </c>
      <c r="H153" s="136">
        <v>395.904</v>
      </c>
      <c r="I153" s="137">
        <v>77.5</v>
      </c>
      <c r="J153" s="138">
        <f>ROUND(I153*H153,2)</f>
        <v>30682.560000000001</v>
      </c>
      <c r="K153" s="134" t="s">
        <v>1100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9.8999999999999999E-4</v>
      </c>
      <c r="R153" s="141">
        <f>Q153*H153</f>
        <v>0.39194496000000001</v>
      </c>
      <c r="S153" s="141">
        <v>0</v>
      </c>
      <c r="T153" s="142">
        <f>S153*H153</f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30682.560000000001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30682.560000000001</v>
      </c>
      <c r="BL153" s="18" t="s">
        <v>213</v>
      </c>
      <c r="BM153" s="143" t="s">
        <v>400</v>
      </c>
    </row>
    <row r="154" spans="2:65" s="12" customFormat="1" x14ac:dyDescent="0.2">
      <c r="B154" s="151"/>
      <c r="D154" s="149" t="s">
        <v>219</v>
      </c>
      <c r="E154" s="152" t="s">
        <v>21</v>
      </c>
      <c r="F154" s="153" t="s">
        <v>1760</v>
      </c>
      <c r="H154" s="152" t="s">
        <v>21</v>
      </c>
      <c r="I154" s="154"/>
      <c r="L154" s="151"/>
      <c r="M154" s="155"/>
      <c r="T154" s="156"/>
      <c r="AT154" s="152" t="s">
        <v>219</v>
      </c>
      <c r="AU154" s="152" t="s">
        <v>80</v>
      </c>
      <c r="AV154" s="12" t="s">
        <v>80</v>
      </c>
      <c r="AW154" s="12" t="s">
        <v>34</v>
      </c>
      <c r="AX154" s="12" t="s">
        <v>73</v>
      </c>
      <c r="AY154" s="152" t="s">
        <v>206</v>
      </c>
    </row>
    <row r="155" spans="2:65" s="13" customFormat="1" x14ac:dyDescent="0.2">
      <c r="B155" s="157"/>
      <c r="D155" s="149" t="s">
        <v>219</v>
      </c>
      <c r="E155" s="158" t="s">
        <v>21</v>
      </c>
      <c r="F155" s="159" t="s">
        <v>1768</v>
      </c>
      <c r="H155" s="160">
        <v>395.904</v>
      </c>
      <c r="I155" s="161"/>
      <c r="L155" s="157"/>
      <c r="M155" s="162"/>
      <c r="T155" s="163"/>
      <c r="AT155" s="158" t="s">
        <v>219</v>
      </c>
      <c r="AU155" s="158" t="s">
        <v>80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4" customFormat="1" x14ac:dyDescent="0.2">
      <c r="B156" s="164"/>
      <c r="D156" s="149" t="s">
        <v>219</v>
      </c>
      <c r="E156" s="165" t="s">
        <v>21</v>
      </c>
      <c r="F156" s="166" t="s">
        <v>236</v>
      </c>
      <c r="H156" s="167">
        <v>395.904</v>
      </c>
      <c r="I156" s="168"/>
      <c r="L156" s="164"/>
      <c r="M156" s="169"/>
      <c r="T156" s="170"/>
      <c r="AT156" s="165" t="s">
        <v>219</v>
      </c>
      <c r="AU156" s="165" t="s">
        <v>80</v>
      </c>
      <c r="AV156" s="14" t="s">
        <v>213</v>
      </c>
      <c r="AW156" s="14" t="s">
        <v>34</v>
      </c>
      <c r="AX156" s="14" t="s">
        <v>80</v>
      </c>
      <c r="AY156" s="165" t="s">
        <v>206</v>
      </c>
    </row>
    <row r="157" spans="2:65" s="1" customFormat="1" ht="24.2" customHeight="1" x14ac:dyDescent="0.2">
      <c r="B157" s="33"/>
      <c r="C157" s="132" t="s">
        <v>8</v>
      </c>
      <c r="D157" s="132" t="s">
        <v>208</v>
      </c>
      <c r="E157" s="133" t="s">
        <v>1202</v>
      </c>
      <c r="F157" s="134" t="s">
        <v>1203</v>
      </c>
      <c r="G157" s="135" t="s">
        <v>247</v>
      </c>
      <c r="H157" s="136">
        <v>395.904</v>
      </c>
      <c r="I157" s="137">
        <v>16.8</v>
      </c>
      <c r="J157" s="138">
        <f>ROUND(I157*H157,2)</f>
        <v>6651.19</v>
      </c>
      <c r="K157" s="134" t="s">
        <v>1100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6651.19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6651.19</v>
      </c>
      <c r="BL157" s="18" t="s">
        <v>213</v>
      </c>
      <c r="BM157" s="143" t="s">
        <v>415</v>
      </c>
    </row>
    <row r="158" spans="2:65" s="12" customFormat="1" x14ac:dyDescent="0.2">
      <c r="B158" s="151"/>
      <c r="D158" s="149" t="s">
        <v>219</v>
      </c>
      <c r="E158" s="152" t="s">
        <v>21</v>
      </c>
      <c r="F158" s="153" t="s">
        <v>1760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80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 x14ac:dyDescent="0.2">
      <c r="B159" s="157"/>
      <c r="D159" s="149" t="s">
        <v>219</v>
      </c>
      <c r="E159" s="158" t="s">
        <v>21</v>
      </c>
      <c r="F159" s="159" t="s">
        <v>1768</v>
      </c>
      <c r="H159" s="160">
        <v>395.904</v>
      </c>
      <c r="I159" s="161"/>
      <c r="L159" s="157"/>
      <c r="M159" s="162"/>
      <c r="T159" s="163"/>
      <c r="AT159" s="158" t="s">
        <v>219</v>
      </c>
      <c r="AU159" s="158" t="s">
        <v>80</v>
      </c>
      <c r="AV159" s="13" t="s">
        <v>82</v>
      </c>
      <c r="AW159" s="13" t="s">
        <v>34</v>
      </c>
      <c r="AX159" s="13" t="s">
        <v>73</v>
      </c>
      <c r="AY159" s="158" t="s">
        <v>206</v>
      </c>
    </row>
    <row r="160" spans="2:65" s="14" customFormat="1" x14ac:dyDescent="0.2">
      <c r="B160" s="164"/>
      <c r="D160" s="149" t="s">
        <v>219</v>
      </c>
      <c r="E160" s="165" t="s">
        <v>21</v>
      </c>
      <c r="F160" s="166" t="s">
        <v>236</v>
      </c>
      <c r="H160" s="167">
        <v>395.904</v>
      </c>
      <c r="I160" s="168"/>
      <c r="L160" s="164"/>
      <c r="M160" s="169"/>
      <c r="T160" s="170"/>
      <c r="AT160" s="165" t="s">
        <v>219</v>
      </c>
      <c r="AU160" s="165" t="s">
        <v>80</v>
      </c>
      <c r="AV160" s="14" t="s">
        <v>213</v>
      </c>
      <c r="AW160" s="14" t="s">
        <v>34</v>
      </c>
      <c r="AX160" s="14" t="s">
        <v>80</v>
      </c>
      <c r="AY160" s="165" t="s">
        <v>206</v>
      </c>
    </row>
    <row r="161" spans="2:65" s="11" customFormat="1" ht="25.9" customHeight="1" x14ac:dyDescent="0.2">
      <c r="B161" s="120"/>
      <c r="D161" s="121" t="s">
        <v>72</v>
      </c>
      <c r="E161" s="122" t="s">
        <v>350</v>
      </c>
      <c r="F161" s="122" t="s">
        <v>1219</v>
      </c>
      <c r="I161" s="123"/>
      <c r="J161" s="124">
        <f>BK161</f>
        <v>54458.75</v>
      </c>
      <c r="L161" s="120"/>
      <c r="M161" s="125"/>
      <c r="P161" s="126">
        <f>SUM(P162:P177)</f>
        <v>0</v>
      </c>
      <c r="R161" s="126">
        <f>SUM(R162:R177)</f>
        <v>0</v>
      </c>
      <c r="T161" s="127">
        <f>SUM(T162:T177)</f>
        <v>0</v>
      </c>
      <c r="AR161" s="121" t="s">
        <v>80</v>
      </c>
      <c r="AT161" s="128" t="s">
        <v>72</v>
      </c>
      <c r="AU161" s="128" t="s">
        <v>73</v>
      </c>
      <c r="AY161" s="121" t="s">
        <v>206</v>
      </c>
      <c r="BK161" s="129">
        <f>SUM(BK162:BK177)</f>
        <v>54458.75</v>
      </c>
    </row>
    <row r="162" spans="2:65" s="1" customFormat="1" ht="24.2" customHeight="1" x14ac:dyDescent="0.2">
      <c r="B162" s="33"/>
      <c r="C162" s="132" t="s">
        <v>324</v>
      </c>
      <c r="D162" s="132" t="s">
        <v>208</v>
      </c>
      <c r="E162" s="133" t="s">
        <v>1220</v>
      </c>
      <c r="F162" s="134" t="s">
        <v>1221</v>
      </c>
      <c r="G162" s="135" t="s">
        <v>211</v>
      </c>
      <c r="H162" s="136">
        <v>196.602</v>
      </c>
      <c r="I162" s="137">
        <v>71.7</v>
      </c>
      <c r="J162" s="138">
        <f>ROUND(I162*H162,2)</f>
        <v>14096.36</v>
      </c>
      <c r="K162" s="134" t="s">
        <v>1100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213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14096.36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14096.36</v>
      </c>
      <c r="BL162" s="18" t="s">
        <v>213</v>
      </c>
      <c r="BM162" s="143" t="s">
        <v>429</v>
      </c>
    </row>
    <row r="163" spans="2:65" s="12" customFormat="1" x14ac:dyDescent="0.2">
      <c r="B163" s="151"/>
      <c r="D163" s="149" t="s">
        <v>219</v>
      </c>
      <c r="E163" s="152" t="s">
        <v>21</v>
      </c>
      <c r="F163" s="153" t="s">
        <v>1760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 x14ac:dyDescent="0.2">
      <c r="B164" s="157"/>
      <c r="D164" s="149" t="s">
        <v>219</v>
      </c>
      <c r="E164" s="158" t="s">
        <v>21</v>
      </c>
      <c r="F164" s="159" t="s">
        <v>1769</v>
      </c>
      <c r="H164" s="160">
        <v>196.602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 x14ac:dyDescent="0.2">
      <c r="B165" s="164"/>
      <c r="D165" s="149" t="s">
        <v>219</v>
      </c>
      <c r="E165" s="165" t="s">
        <v>21</v>
      </c>
      <c r="F165" s="166" t="s">
        <v>236</v>
      </c>
      <c r="H165" s="167">
        <v>196.602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24.2" customHeight="1" x14ac:dyDescent="0.2">
      <c r="B166" s="33"/>
      <c r="C166" s="132" t="s">
        <v>332</v>
      </c>
      <c r="D166" s="132" t="s">
        <v>208</v>
      </c>
      <c r="E166" s="133" t="s">
        <v>1232</v>
      </c>
      <c r="F166" s="134" t="s">
        <v>1233</v>
      </c>
      <c r="G166" s="135" t="s">
        <v>211</v>
      </c>
      <c r="H166" s="136">
        <v>196.602</v>
      </c>
      <c r="I166" s="137">
        <v>44.3</v>
      </c>
      <c r="J166" s="138">
        <f>ROUND(I166*H166,2)</f>
        <v>8709.4699999999993</v>
      </c>
      <c r="K166" s="134" t="s">
        <v>1100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213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8709.4699999999993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8709.4699999999993</v>
      </c>
      <c r="BL166" s="18" t="s">
        <v>213</v>
      </c>
      <c r="BM166" s="143" t="s">
        <v>444</v>
      </c>
    </row>
    <row r="167" spans="2:65" s="12" customFormat="1" x14ac:dyDescent="0.2">
      <c r="B167" s="151"/>
      <c r="D167" s="149" t="s">
        <v>219</v>
      </c>
      <c r="E167" s="152" t="s">
        <v>21</v>
      </c>
      <c r="F167" s="153" t="s">
        <v>1760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 x14ac:dyDescent="0.2">
      <c r="B168" s="157"/>
      <c r="D168" s="149" t="s">
        <v>219</v>
      </c>
      <c r="E168" s="158" t="s">
        <v>21</v>
      </c>
      <c r="F168" s="159" t="s">
        <v>1769</v>
      </c>
      <c r="H168" s="160">
        <v>196.602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 x14ac:dyDescent="0.2">
      <c r="B169" s="164"/>
      <c r="D169" s="149" t="s">
        <v>219</v>
      </c>
      <c r="E169" s="165" t="s">
        <v>21</v>
      </c>
      <c r="F169" s="166" t="s">
        <v>236</v>
      </c>
      <c r="H169" s="167">
        <v>196.602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24.2" customHeight="1" x14ac:dyDescent="0.2">
      <c r="B170" s="33"/>
      <c r="C170" s="132" t="s">
        <v>342</v>
      </c>
      <c r="D170" s="132" t="s">
        <v>208</v>
      </c>
      <c r="E170" s="133" t="s">
        <v>1236</v>
      </c>
      <c r="F170" s="134" t="s">
        <v>1237</v>
      </c>
      <c r="G170" s="135" t="s">
        <v>211</v>
      </c>
      <c r="H170" s="136">
        <v>196.602</v>
      </c>
      <c r="I170" s="137">
        <v>99</v>
      </c>
      <c r="J170" s="138">
        <f>ROUND(I170*H170,2)</f>
        <v>19463.599999999999</v>
      </c>
      <c r="K170" s="134" t="s">
        <v>1100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213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19463.599999999999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19463.599999999999</v>
      </c>
      <c r="BL170" s="18" t="s">
        <v>213</v>
      </c>
      <c r="BM170" s="143" t="s">
        <v>462</v>
      </c>
    </row>
    <row r="171" spans="2:65" s="12" customFormat="1" x14ac:dyDescent="0.2">
      <c r="B171" s="151"/>
      <c r="D171" s="149" t="s">
        <v>219</v>
      </c>
      <c r="E171" s="152" t="s">
        <v>21</v>
      </c>
      <c r="F171" s="153" t="s">
        <v>1162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 x14ac:dyDescent="0.2">
      <c r="B172" s="157"/>
      <c r="D172" s="149" t="s">
        <v>219</v>
      </c>
      <c r="E172" s="158" t="s">
        <v>21</v>
      </c>
      <c r="F172" s="159" t="s">
        <v>1769</v>
      </c>
      <c r="H172" s="160">
        <v>196.602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 x14ac:dyDescent="0.2">
      <c r="B173" s="164"/>
      <c r="D173" s="149" t="s">
        <v>219</v>
      </c>
      <c r="E173" s="165" t="s">
        <v>21</v>
      </c>
      <c r="F173" s="166" t="s">
        <v>236</v>
      </c>
      <c r="H173" s="167">
        <v>196.602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24.2" customHeight="1" x14ac:dyDescent="0.2">
      <c r="B174" s="33"/>
      <c r="C174" s="132" t="s">
        <v>350</v>
      </c>
      <c r="D174" s="132" t="s">
        <v>208</v>
      </c>
      <c r="E174" s="133" t="s">
        <v>1239</v>
      </c>
      <c r="F174" s="134" t="s">
        <v>1240</v>
      </c>
      <c r="G174" s="135" t="s">
        <v>211</v>
      </c>
      <c r="H174" s="136">
        <v>983.01</v>
      </c>
      <c r="I174" s="137">
        <v>12.4</v>
      </c>
      <c r="J174" s="138">
        <f>ROUND(I174*H174,2)</f>
        <v>12189.32</v>
      </c>
      <c r="K174" s="134" t="s">
        <v>1100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213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12189.32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12189.32</v>
      </c>
      <c r="BL174" s="18" t="s">
        <v>213</v>
      </c>
      <c r="BM174" s="143" t="s">
        <v>643</v>
      </c>
    </row>
    <row r="175" spans="2:65" s="12" customFormat="1" x14ac:dyDescent="0.2">
      <c r="B175" s="151"/>
      <c r="D175" s="149" t="s">
        <v>219</v>
      </c>
      <c r="E175" s="152" t="s">
        <v>21</v>
      </c>
      <c r="F175" s="153" t="s">
        <v>1241</v>
      </c>
      <c r="H175" s="152" t="s">
        <v>21</v>
      </c>
      <c r="I175" s="154"/>
      <c r="L175" s="151"/>
      <c r="M175" s="155"/>
      <c r="T175" s="156"/>
      <c r="AT175" s="152" t="s">
        <v>219</v>
      </c>
      <c r="AU175" s="152" t="s">
        <v>80</v>
      </c>
      <c r="AV175" s="12" t="s">
        <v>80</v>
      </c>
      <c r="AW175" s="12" t="s">
        <v>34</v>
      </c>
      <c r="AX175" s="12" t="s">
        <v>73</v>
      </c>
      <c r="AY175" s="152" t="s">
        <v>206</v>
      </c>
    </row>
    <row r="176" spans="2:65" s="13" customFormat="1" x14ac:dyDescent="0.2">
      <c r="B176" s="157"/>
      <c r="D176" s="149" t="s">
        <v>219</v>
      </c>
      <c r="E176" s="158" t="s">
        <v>21</v>
      </c>
      <c r="F176" s="159" t="s">
        <v>1770</v>
      </c>
      <c r="H176" s="160">
        <v>983.01</v>
      </c>
      <c r="I176" s="161"/>
      <c r="L176" s="157"/>
      <c r="M176" s="162"/>
      <c r="T176" s="163"/>
      <c r="AT176" s="158" t="s">
        <v>219</v>
      </c>
      <c r="AU176" s="158" t="s">
        <v>80</v>
      </c>
      <c r="AV176" s="13" t="s">
        <v>82</v>
      </c>
      <c r="AW176" s="13" t="s">
        <v>34</v>
      </c>
      <c r="AX176" s="13" t="s">
        <v>73</v>
      </c>
      <c r="AY176" s="158" t="s">
        <v>206</v>
      </c>
    </row>
    <row r="177" spans="2:65" s="14" customFormat="1" x14ac:dyDescent="0.2">
      <c r="B177" s="164"/>
      <c r="D177" s="149" t="s">
        <v>219</v>
      </c>
      <c r="E177" s="165" t="s">
        <v>21</v>
      </c>
      <c r="F177" s="166" t="s">
        <v>236</v>
      </c>
      <c r="H177" s="167">
        <v>983.01</v>
      </c>
      <c r="I177" s="168"/>
      <c r="L177" s="164"/>
      <c r="M177" s="169"/>
      <c r="T177" s="170"/>
      <c r="AT177" s="165" t="s">
        <v>219</v>
      </c>
      <c r="AU177" s="165" t="s">
        <v>80</v>
      </c>
      <c r="AV177" s="14" t="s">
        <v>213</v>
      </c>
      <c r="AW177" s="14" t="s">
        <v>34</v>
      </c>
      <c r="AX177" s="14" t="s">
        <v>80</v>
      </c>
      <c r="AY177" s="165" t="s">
        <v>206</v>
      </c>
    </row>
    <row r="178" spans="2:65" s="11" customFormat="1" ht="25.9" customHeight="1" x14ac:dyDescent="0.2">
      <c r="B178" s="120"/>
      <c r="D178" s="121" t="s">
        <v>72</v>
      </c>
      <c r="E178" s="122" t="s">
        <v>359</v>
      </c>
      <c r="F178" s="122" t="s">
        <v>1243</v>
      </c>
      <c r="I178" s="123"/>
      <c r="J178" s="124">
        <f>BK178</f>
        <v>27758.38</v>
      </c>
      <c r="L178" s="120"/>
      <c r="M178" s="125"/>
      <c r="P178" s="126">
        <f>SUM(P179:P186)</f>
        <v>0</v>
      </c>
      <c r="R178" s="126">
        <f>SUM(R179:R186)</f>
        <v>0</v>
      </c>
      <c r="T178" s="127">
        <f>SUM(T179:T186)</f>
        <v>0</v>
      </c>
      <c r="AR178" s="121" t="s">
        <v>80</v>
      </c>
      <c r="AT178" s="128" t="s">
        <v>72</v>
      </c>
      <c r="AU178" s="128" t="s">
        <v>73</v>
      </c>
      <c r="AY178" s="121" t="s">
        <v>206</v>
      </c>
      <c r="BK178" s="129">
        <f>SUM(BK179:BK186)</f>
        <v>27758.38</v>
      </c>
    </row>
    <row r="179" spans="2:65" s="1" customFormat="1" ht="24.2" customHeight="1" x14ac:dyDescent="0.2">
      <c r="B179" s="33"/>
      <c r="C179" s="132" t="s">
        <v>359</v>
      </c>
      <c r="D179" s="132" t="s">
        <v>208</v>
      </c>
      <c r="E179" s="133" t="s">
        <v>1244</v>
      </c>
      <c r="F179" s="134" t="s">
        <v>1245</v>
      </c>
      <c r="G179" s="135" t="s">
        <v>211</v>
      </c>
      <c r="H179" s="136">
        <v>52.856000000000002</v>
      </c>
      <c r="I179" s="137">
        <v>167.9</v>
      </c>
      <c r="J179" s="138">
        <f>ROUND(I179*H179,2)</f>
        <v>8874.52</v>
      </c>
      <c r="K179" s="134" t="s">
        <v>1100</v>
      </c>
      <c r="L179" s="33"/>
      <c r="M179" s="139" t="s">
        <v>21</v>
      </c>
      <c r="N179" s="140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213</v>
      </c>
      <c r="AT179" s="143" t="s">
        <v>208</v>
      </c>
      <c r="AU179" s="143" t="s">
        <v>80</v>
      </c>
      <c r="AY179" s="18" t="s">
        <v>206</v>
      </c>
      <c r="BE179" s="144">
        <f>IF(N179="základní",J179,0)</f>
        <v>8874.52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8874.52</v>
      </c>
      <c r="BL179" s="18" t="s">
        <v>213</v>
      </c>
      <c r="BM179" s="143" t="s">
        <v>663</v>
      </c>
    </row>
    <row r="180" spans="2:65" s="12" customFormat="1" x14ac:dyDescent="0.2">
      <c r="B180" s="151"/>
      <c r="D180" s="149" t="s">
        <v>219</v>
      </c>
      <c r="E180" s="152" t="s">
        <v>21</v>
      </c>
      <c r="F180" s="153" t="s">
        <v>1760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 x14ac:dyDescent="0.2">
      <c r="B181" s="157"/>
      <c r="D181" s="149" t="s">
        <v>219</v>
      </c>
      <c r="E181" s="158" t="s">
        <v>21</v>
      </c>
      <c r="F181" s="159" t="s">
        <v>1771</v>
      </c>
      <c r="H181" s="160">
        <v>52.856000000000002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 x14ac:dyDescent="0.2">
      <c r="B182" s="164"/>
      <c r="D182" s="149" t="s">
        <v>219</v>
      </c>
      <c r="E182" s="165" t="s">
        <v>21</v>
      </c>
      <c r="F182" s="166" t="s">
        <v>236</v>
      </c>
      <c r="H182" s="167">
        <v>52.856000000000002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24.2" customHeight="1" x14ac:dyDescent="0.2">
      <c r="B183" s="33"/>
      <c r="C183" s="132" t="s">
        <v>365</v>
      </c>
      <c r="D183" s="132" t="s">
        <v>208</v>
      </c>
      <c r="E183" s="133" t="s">
        <v>1250</v>
      </c>
      <c r="F183" s="134" t="s">
        <v>1251</v>
      </c>
      <c r="G183" s="135" t="s">
        <v>211</v>
      </c>
      <c r="H183" s="136">
        <v>129.786</v>
      </c>
      <c r="I183" s="137">
        <v>145.5</v>
      </c>
      <c r="J183" s="138">
        <f>ROUND(I183*H183,2)</f>
        <v>18883.86</v>
      </c>
      <c r="K183" s="134" t="s">
        <v>1100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213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18883.86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18883.86</v>
      </c>
      <c r="BL183" s="18" t="s">
        <v>213</v>
      </c>
      <c r="BM183" s="143" t="s">
        <v>681</v>
      </c>
    </row>
    <row r="184" spans="2:65" s="12" customFormat="1" x14ac:dyDescent="0.2">
      <c r="B184" s="151"/>
      <c r="D184" s="149" t="s">
        <v>219</v>
      </c>
      <c r="E184" s="152" t="s">
        <v>21</v>
      </c>
      <c r="F184" s="153" t="s">
        <v>1760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 x14ac:dyDescent="0.2">
      <c r="B185" s="157"/>
      <c r="D185" s="149" t="s">
        <v>219</v>
      </c>
      <c r="E185" s="158" t="s">
        <v>21</v>
      </c>
      <c r="F185" s="159" t="s">
        <v>1772</v>
      </c>
      <c r="H185" s="160">
        <v>129.786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 x14ac:dyDescent="0.2">
      <c r="B186" s="164"/>
      <c r="D186" s="149" t="s">
        <v>219</v>
      </c>
      <c r="E186" s="165" t="s">
        <v>21</v>
      </c>
      <c r="F186" s="166" t="s">
        <v>236</v>
      </c>
      <c r="H186" s="167">
        <v>129.786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1" customFormat="1" ht="25.9" customHeight="1" x14ac:dyDescent="0.2">
      <c r="B187" s="120"/>
      <c r="D187" s="121" t="s">
        <v>72</v>
      </c>
      <c r="E187" s="122" t="s">
        <v>372</v>
      </c>
      <c r="F187" s="122" t="s">
        <v>1273</v>
      </c>
      <c r="I187" s="123"/>
      <c r="J187" s="124">
        <f>BK187</f>
        <v>29490.3</v>
      </c>
      <c r="L187" s="120"/>
      <c r="M187" s="125"/>
      <c r="P187" s="126">
        <f>SUM(P188:P191)</f>
        <v>0</v>
      </c>
      <c r="R187" s="126">
        <f>SUM(R188:R191)</f>
        <v>0</v>
      </c>
      <c r="T187" s="127">
        <f>SUM(T188:T191)</f>
        <v>0</v>
      </c>
      <c r="AR187" s="121" t="s">
        <v>80</v>
      </c>
      <c r="AT187" s="128" t="s">
        <v>72</v>
      </c>
      <c r="AU187" s="128" t="s">
        <v>73</v>
      </c>
      <c r="AY187" s="121" t="s">
        <v>206</v>
      </c>
      <c r="BK187" s="129">
        <f>SUM(BK188:BK191)</f>
        <v>29490.3</v>
      </c>
    </row>
    <row r="188" spans="2:65" s="1" customFormat="1" ht="24.2" customHeight="1" x14ac:dyDescent="0.2">
      <c r="B188" s="33"/>
      <c r="C188" s="132" t="s">
        <v>372</v>
      </c>
      <c r="D188" s="132" t="s">
        <v>208</v>
      </c>
      <c r="E188" s="133" t="s">
        <v>1274</v>
      </c>
      <c r="F188" s="134" t="s">
        <v>1275</v>
      </c>
      <c r="G188" s="135" t="s">
        <v>211</v>
      </c>
      <c r="H188" s="136">
        <v>196.602</v>
      </c>
      <c r="I188" s="137">
        <v>150</v>
      </c>
      <c r="J188" s="138">
        <f>ROUND(I188*H188,2)</f>
        <v>29490.3</v>
      </c>
      <c r="K188" s="134" t="s">
        <v>1100</v>
      </c>
      <c r="L188" s="33"/>
      <c r="M188" s="139" t="s">
        <v>21</v>
      </c>
      <c r="N188" s="140" t="s">
        <v>44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213</v>
      </c>
      <c r="AT188" s="143" t="s">
        <v>208</v>
      </c>
      <c r="AU188" s="143" t="s">
        <v>80</v>
      </c>
      <c r="AY188" s="18" t="s">
        <v>206</v>
      </c>
      <c r="BE188" s="144">
        <f>IF(N188="základní",J188,0)</f>
        <v>29490.3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80</v>
      </c>
      <c r="BK188" s="144">
        <f>ROUND(I188*H188,2)</f>
        <v>29490.3</v>
      </c>
      <c r="BL188" s="18" t="s">
        <v>213</v>
      </c>
      <c r="BM188" s="143" t="s">
        <v>693</v>
      </c>
    </row>
    <row r="189" spans="2:65" s="12" customFormat="1" x14ac:dyDescent="0.2">
      <c r="B189" s="151"/>
      <c r="D189" s="149" t="s">
        <v>219</v>
      </c>
      <c r="E189" s="152" t="s">
        <v>21</v>
      </c>
      <c r="F189" s="153" t="s">
        <v>1760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80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 x14ac:dyDescent="0.2">
      <c r="B190" s="157"/>
      <c r="D190" s="149" t="s">
        <v>219</v>
      </c>
      <c r="E190" s="158" t="s">
        <v>21</v>
      </c>
      <c r="F190" s="159" t="s">
        <v>1769</v>
      </c>
      <c r="H190" s="160">
        <v>196.602</v>
      </c>
      <c r="I190" s="161"/>
      <c r="L190" s="157"/>
      <c r="M190" s="162"/>
      <c r="T190" s="163"/>
      <c r="AT190" s="158" t="s">
        <v>219</v>
      </c>
      <c r="AU190" s="158" t="s">
        <v>80</v>
      </c>
      <c r="AV190" s="13" t="s">
        <v>82</v>
      </c>
      <c r="AW190" s="13" t="s">
        <v>34</v>
      </c>
      <c r="AX190" s="13" t="s">
        <v>73</v>
      </c>
      <c r="AY190" s="158" t="s">
        <v>206</v>
      </c>
    </row>
    <row r="191" spans="2:65" s="14" customFormat="1" x14ac:dyDescent="0.2">
      <c r="B191" s="164"/>
      <c r="D191" s="149" t="s">
        <v>219</v>
      </c>
      <c r="E191" s="165" t="s">
        <v>21</v>
      </c>
      <c r="F191" s="166" t="s">
        <v>236</v>
      </c>
      <c r="H191" s="167">
        <v>196.602</v>
      </c>
      <c r="I191" s="168"/>
      <c r="L191" s="164"/>
      <c r="M191" s="169"/>
      <c r="T191" s="170"/>
      <c r="AT191" s="165" t="s">
        <v>219</v>
      </c>
      <c r="AU191" s="165" t="s">
        <v>80</v>
      </c>
      <c r="AV191" s="14" t="s">
        <v>213</v>
      </c>
      <c r="AW191" s="14" t="s">
        <v>34</v>
      </c>
      <c r="AX191" s="14" t="s">
        <v>80</v>
      </c>
      <c r="AY191" s="165" t="s">
        <v>206</v>
      </c>
    </row>
    <row r="192" spans="2:65" s="11" customFormat="1" ht="25.9" customHeight="1" x14ac:dyDescent="0.2">
      <c r="B192" s="120"/>
      <c r="D192" s="121" t="s">
        <v>72</v>
      </c>
      <c r="E192" s="122" t="s">
        <v>643</v>
      </c>
      <c r="F192" s="122" t="s">
        <v>1773</v>
      </c>
      <c r="I192" s="123"/>
      <c r="J192" s="124">
        <f>BK192</f>
        <v>2731.5</v>
      </c>
      <c r="L192" s="120"/>
      <c r="M192" s="125"/>
      <c r="P192" s="126">
        <f>SUM(P193:P198)</f>
        <v>0</v>
      </c>
      <c r="R192" s="126">
        <f>SUM(R193:R198)</f>
        <v>1.7931629800000002</v>
      </c>
      <c r="T192" s="127">
        <f>SUM(T193:T198)</f>
        <v>0</v>
      </c>
      <c r="AR192" s="121" t="s">
        <v>80</v>
      </c>
      <c r="AT192" s="128" t="s">
        <v>72</v>
      </c>
      <c r="AU192" s="128" t="s">
        <v>73</v>
      </c>
      <c r="AY192" s="121" t="s">
        <v>206</v>
      </c>
      <c r="BK192" s="129">
        <f>SUM(BK193:BK198)</f>
        <v>2731.5</v>
      </c>
    </row>
    <row r="193" spans="2:65" s="1" customFormat="1" ht="16.5" customHeight="1" x14ac:dyDescent="0.2">
      <c r="B193" s="33"/>
      <c r="C193" s="132" t="s">
        <v>382</v>
      </c>
      <c r="D193" s="132" t="s">
        <v>208</v>
      </c>
      <c r="E193" s="133" t="s">
        <v>1774</v>
      </c>
      <c r="F193" s="134" t="s">
        <v>1775</v>
      </c>
      <c r="G193" s="135" t="s">
        <v>211</v>
      </c>
      <c r="H193" s="136">
        <v>0.60699999999999998</v>
      </c>
      <c r="I193" s="137">
        <v>4500</v>
      </c>
      <c r="J193" s="138">
        <f>ROUND(I193*H193,2)</f>
        <v>2731.5</v>
      </c>
      <c r="K193" s="134" t="s">
        <v>1100</v>
      </c>
      <c r="L193" s="33"/>
      <c r="M193" s="139" t="s">
        <v>21</v>
      </c>
      <c r="N193" s="140" t="s">
        <v>44</v>
      </c>
      <c r="P193" s="141">
        <f>O193*H193</f>
        <v>0</v>
      </c>
      <c r="Q193" s="141">
        <v>2.9541400000000002</v>
      </c>
      <c r="R193" s="141">
        <f>Q193*H193</f>
        <v>1.7931629800000002</v>
      </c>
      <c r="S193" s="141">
        <v>0</v>
      </c>
      <c r="T193" s="142">
        <f>S193*H193</f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>IF(N193="základní",J193,0)</f>
        <v>2731.5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80</v>
      </c>
      <c r="BK193" s="144">
        <f>ROUND(I193*H193,2)</f>
        <v>2731.5</v>
      </c>
      <c r="BL193" s="18" t="s">
        <v>213</v>
      </c>
      <c r="BM193" s="143" t="s">
        <v>706</v>
      </c>
    </row>
    <row r="194" spans="2:65" s="12" customFormat="1" x14ac:dyDescent="0.2">
      <c r="B194" s="151"/>
      <c r="D194" s="149" t="s">
        <v>219</v>
      </c>
      <c r="E194" s="152" t="s">
        <v>21</v>
      </c>
      <c r="F194" s="153" t="s">
        <v>1776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80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 x14ac:dyDescent="0.2">
      <c r="B195" s="157"/>
      <c r="D195" s="149" t="s">
        <v>219</v>
      </c>
      <c r="E195" s="158" t="s">
        <v>21</v>
      </c>
      <c r="F195" s="159" t="s">
        <v>1777</v>
      </c>
      <c r="H195" s="160">
        <v>0.46200000000000002</v>
      </c>
      <c r="I195" s="161"/>
      <c r="L195" s="157"/>
      <c r="M195" s="162"/>
      <c r="T195" s="163"/>
      <c r="AT195" s="158" t="s">
        <v>219</v>
      </c>
      <c r="AU195" s="158" t="s">
        <v>80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2" customFormat="1" x14ac:dyDescent="0.2">
      <c r="B196" s="151"/>
      <c r="D196" s="149" t="s">
        <v>219</v>
      </c>
      <c r="E196" s="152" t="s">
        <v>21</v>
      </c>
      <c r="F196" s="153" t="s">
        <v>1778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 x14ac:dyDescent="0.2">
      <c r="B197" s="157"/>
      <c r="D197" s="149" t="s">
        <v>219</v>
      </c>
      <c r="E197" s="158" t="s">
        <v>21</v>
      </c>
      <c r="F197" s="159" t="s">
        <v>1779</v>
      </c>
      <c r="H197" s="160">
        <v>0.14499999999999999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 x14ac:dyDescent="0.2">
      <c r="B198" s="164"/>
      <c r="D198" s="149" t="s">
        <v>219</v>
      </c>
      <c r="E198" s="165" t="s">
        <v>21</v>
      </c>
      <c r="F198" s="166" t="s">
        <v>236</v>
      </c>
      <c r="H198" s="167">
        <v>0.60699999999999998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1" customFormat="1" ht="25.9" customHeight="1" x14ac:dyDescent="0.2">
      <c r="B199" s="120"/>
      <c r="D199" s="121" t="s">
        <v>72</v>
      </c>
      <c r="E199" s="122" t="s">
        <v>736</v>
      </c>
      <c r="F199" s="122" t="s">
        <v>1294</v>
      </c>
      <c r="I199" s="123"/>
      <c r="J199" s="124">
        <f>BK199</f>
        <v>15017.85</v>
      </c>
      <c r="L199" s="120"/>
      <c r="M199" s="125"/>
      <c r="P199" s="126">
        <f>SUM(P200:P203)</f>
        <v>0</v>
      </c>
      <c r="R199" s="126">
        <f>SUM(R200:R203)</f>
        <v>24.691565430000001</v>
      </c>
      <c r="T199" s="127">
        <f>SUM(T200:T203)</f>
        <v>0</v>
      </c>
      <c r="AR199" s="121" t="s">
        <v>80</v>
      </c>
      <c r="AT199" s="128" t="s">
        <v>72</v>
      </c>
      <c r="AU199" s="128" t="s">
        <v>73</v>
      </c>
      <c r="AY199" s="121" t="s">
        <v>206</v>
      </c>
      <c r="BK199" s="129">
        <f>SUM(BK200:BK203)</f>
        <v>15017.85</v>
      </c>
    </row>
    <row r="200" spans="2:65" s="1" customFormat="1" ht="24.2" customHeight="1" x14ac:dyDescent="0.2">
      <c r="B200" s="33"/>
      <c r="C200" s="132" t="s">
        <v>7</v>
      </c>
      <c r="D200" s="132" t="s">
        <v>208</v>
      </c>
      <c r="E200" s="133" t="s">
        <v>1295</v>
      </c>
      <c r="F200" s="134" t="s">
        <v>1296</v>
      </c>
      <c r="G200" s="135" t="s">
        <v>211</v>
      </c>
      <c r="H200" s="136">
        <v>13.058999999999999</v>
      </c>
      <c r="I200" s="137">
        <v>1150</v>
      </c>
      <c r="J200" s="138">
        <f>ROUND(I200*H200,2)</f>
        <v>15017.85</v>
      </c>
      <c r="K200" s="134" t="s">
        <v>1100</v>
      </c>
      <c r="L200" s="33"/>
      <c r="M200" s="139" t="s">
        <v>21</v>
      </c>
      <c r="N200" s="140" t="s">
        <v>44</v>
      </c>
      <c r="P200" s="141">
        <f>O200*H200</f>
        <v>0</v>
      </c>
      <c r="Q200" s="141">
        <v>1.8907700000000001</v>
      </c>
      <c r="R200" s="141">
        <f>Q200*H200</f>
        <v>24.691565430000001</v>
      </c>
      <c r="S200" s="141">
        <v>0</v>
      </c>
      <c r="T200" s="142">
        <f>S200*H200</f>
        <v>0</v>
      </c>
      <c r="AR200" s="143" t="s">
        <v>213</v>
      </c>
      <c r="AT200" s="143" t="s">
        <v>208</v>
      </c>
      <c r="AU200" s="143" t="s">
        <v>80</v>
      </c>
      <c r="AY200" s="18" t="s">
        <v>206</v>
      </c>
      <c r="BE200" s="144">
        <f>IF(N200="základní",J200,0)</f>
        <v>15017.85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15017.85</v>
      </c>
      <c r="BL200" s="18" t="s">
        <v>213</v>
      </c>
      <c r="BM200" s="143" t="s">
        <v>720</v>
      </c>
    </row>
    <row r="201" spans="2:65" s="12" customFormat="1" x14ac:dyDescent="0.2">
      <c r="B201" s="151"/>
      <c r="D201" s="149" t="s">
        <v>219</v>
      </c>
      <c r="E201" s="152" t="s">
        <v>21</v>
      </c>
      <c r="F201" s="153" t="s">
        <v>1760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 x14ac:dyDescent="0.2">
      <c r="B202" s="157"/>
      <c r="D202" s="149" t="s">
        <v>219</v>
      </c>
      <c r="E202" s="158" t="s">
        <v>21</v>
      </c>
      <c r="F202" s="159" t="s">
        <v>1780</v>
      </c>
      <c r="H202" s="160">
        <v>13.058999999999999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 x14ac:dyDescent="0.2">
      <c r="B203" s="164"/>
      <c r="D203" s="149" t="s">
        <v>219</v>
      </c>
      <c r="E203" s="165" t="s">
        <v>21</v>
      </c>
      <c r="F203" s="166" t="s">
        <v>236</v>
      </c>
      <c r="H203" s="167">
        <v>13.058999999999999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1" customFormat="1" ht="25.9" customHeight="1" x14ac:dyDescent="0.2">
      <c r="B204" s="120"/>
      <c r="D204" s="121" t="s">
        <v>72</v>
      </c>
      <c r="E204" s="122" t="s">
        <v>845</v>
      </c>
      <c r="F204" s="122" t="s">
        <v>1781</v>
      </c>
      <c r="I204" s="123"/>
      <c r="J204" s="124">
        <f>BK204</f>
        <v>2240</v>
      </c>
      <c r="L204" s="120"/>
      <c r="M204" s="125"/>
      <c r="P204" s="126">
        <f>SUM(P205:P210)</f>
        <v>0</v>
      </c>
      <c r="R204" s="126">
        <f>SUM(R205:R210)</f>
        <v>4.64E-3</v>
      </c>
      <c r="T204" s="127">
        <f>SUM(T205:T210)</f>
        <v>0</v>
      </c>
      <c r="AR204" s="121" t="s">
        <v>82</v>
      </c>
      <c r="AT204" s="128" t="s">
        <v>72</v>
      </c>
      <c r="AU204" s="128" t="s">
        <v>73</v>
      </c>
      <c r="AY204" s="121" t="s">
        <v>206</v>
      </c>
      <c r="BK204" s="129">
        <f>SUM(BK205:BK210)</f>
        <v>2240</v>
      </c>
    </row>
    <row r="205" spans="2:65" s="1" customFormat="1" ht="16.5" customHeight="1" x14ac:dyDescent="0.2">
      <c r="B205" s="33"/>
      <c r="C205" s="132" t="s">
        <v>400</v>
      </c>
      <c r="D205" s="132" t="s">
        <v>208</v>
      </c>
      <c r="E205" s="133" t="s">
        <v>1782</v>
      </c>
      <c r="F205" s="134" t="s">
        <v>1783</v>
      </c>
      <c r="G205" s="135" t="s">
        <v>723</v>
      </c>
      <c r="H205" s="136">
        <v>8</v>
      </c>
      <c r="I205" s="137">
        <v>280</v>
      </c>
      <c r="J205" s="138">
        <f>ROUND(I205*H205,2)</f>
        <v>2240</v>
      </c>
      <c r="K205" s="134" t="s">
        <v>21</v>
      </c>
      <c r="L205" s="33"/>
      <c r="M205" s="139" t="s">
        <v>21</v>
      </c>
      <c r="N205" s="140" t="s">
        <v>44</v>
      </c>
      <c r="P205" s="141">
        <f>O205*H205</f>
        <v>0</v>
      </c>
      <c r="Q205" s="141">
        <v>5.8E-4</v>
      </c>
      <c r="R205" s="141">
        <f>Q205*H205</f>
        <v>4.64E-3</v>
      </c>
      <c r="S205" s="141">
        <v>0</v>
      </c>
      <c r="T205" s="142">
        <f>S205*H205</f>
        <v>0</v>
      </c>
      <c r="AR205" s="143" t="s">
        <v>350</v>
      </c>
      <c r="AT205" s="143" t="s">
        <v>208</v>
      </c>
      <c r="AU205" s="143" t="s">
        <v>80</v>
      </c>
      <c r="AY205" s="18" t="s">
        <v>206</v>
      </c>
      <c r="BE205" s="144">
        <f>IF(N205="základní",J205,0)</f>
        <v>2240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2240</v>
      </c>
      <c r="BL205" s="18" t="s">
        <v>350</v>
      </c>
      <c r="BM205" s="143" t="s">
        <v>730</v>
      </c>
    </row>
    <row r="206" spans="2:65" s="12" customFormat="1" x14ac:dyDescent="0.2">
      <c r="B206" s="151"/>
      <c r="D206" s="149" t="s">
        <v>219</v>
      </c>
      <c r="E206" s="152" t="s">
        <v>21</v>
      </c>
      <c r="F206" s="153" t="s">
        <v>1784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 x14ac:dyDescent="0.2">
      <c r="B207" s="157"/>
      <c r="D207" s="149" t="s">
        <v>219</v>
      </c>
      <c r="E207" s="158" t="s">
        <v>21</v>
      </c>
      <c r="F207" s="159" t="s">
        <v>1785</v>
      </c>
      <c r="H207" s="160">
        <v>6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2" customFormat="1" x14ac:dyDescent="0.2">
      <c r="B208" s="151"/>
      <c r="D208" s="149" t="s">
        <v>219</v>
      </c>
      <c r="E208" s="152" t="s">
        <v>21</v>
      </c>
      <c r="F208" s="153" t="s">
        <v>1786</v>
      </c>
      <c r="H208" s="152" t="s">
        <v>21</v>
      </c>
      <c r="I208" s="154"/>
      <c r="L208" s="151"/>
      <c r="M208" s="155"/>
      <c r="T208" s="156"/>
      <c r="AT208" s="152" t="s">
        <v>219</v>
      </c>
      <c r="AU208" s="152" t="s">
        <v>80</v>
      </c>
      <c r="AV208" s="12" t="s">
        <v>80</v>
      </c>
      <c r="AW208" s="12" t="s">
        <v>34</v>
      </c>
      <c r="AX208" s="12" t="s">
        <v>73</v>
      </c>
      <c r="AY208" s="152" t="s">
        <v>206</v>
      </c>
    </row>
    <row r="209" spans="2:65" s="13" customFormat="1" x14ac:dyDescent="0.2">
      <c r="B209" s="157"/>
      <c r="D209" s="149" t="s">
        <v>219</v>
      </c>
      <c r="E209" s="158" t="s">
        <v>21</v>
      </c>
      <c r="F209" s="159" t="s">
        <v>82</v>
      </c>
      <c r="H209" s="160">
        <v>2</v>
      </c>
      <c r="I209" s="161"/>
      <c r="L209" s="157"/>
      <c r="M209" s="162"/>
      <c r="T209" s="163"/>
      <c r="AT209" s="158" t="s">
        <v>219</v>
      </c>
      <c r="AU209" s="158" t="s">
        <v>80</v>
      </c>
      <c r="AV209" s="13" t="s">
        <v>82</v>
      </c>
      <c r="AW209" s="13" t="s">
        <v>34</v>
      </c>
      <c r="AX209" s="13" t="s">
        <v>73</v>
      </c>
      <c r="AY209" s="158" t="s">
        <v>206</v>
      </c>
    </row>
    <row r="210" spans="2:65" s="14" customFormat="1" x14ac:dyDescent="0.2">
      <c r="B210" s="164"/>
      <c r="D210" s="149" t="s">
        <v>219</v>
      </c>
      <c r="E210" s="165" t="s">
        <v>21</v>
      </c>
      <c r="F210" s="166" t="s">
        <v>236</v>
      </c>
      <c r="H210" s="167">
        <v>8</v>
      </c>
      <c r="I210" s="168"/>
      <c r="L210" s="164"/>
      <c r="M210" s="169"/>
      <c r="T210" s="170"/>
      <c r="AT210" s="165" t="s">
        <v>219</v>
      </c>
      <c r="AU210" s="165" t="s">
        <v>80</v>
      </c>
      <c r="AV210" s="14" t="s">
        <v>213</v>
      </c>
      <c r="AW210" s="14" t="s">
        <v>34</v>
      </c>
      <c r="AX210" s="14" t="s">
        <v>80</v>
      </c>
      <c r="AY210" s="165" t="s">
        <v>206</v>
      </c>
    </row>
    <row r="211" spans="2:65" s="11" customFormat="1" ht="25.9" customHeight="1" x14ac:dyDescent="0.2">
      <c r="B211" s="120"/>
      <c r="D211" s="121" t="s">
        <v>72</v>
      </c>
      <c r="E211" s="122" t="s">
        <v>1471</v>
      </c>
      <c r="F211" s="122" t="s">
        <v>1787</v>
      </c>
      <c r="I211" s="123"/>
      <c r="J211" s="124">
        <f>BK211</f>
        <v>5903</v>
      </c>
      <c r="L211" s="120"/>
      <c r="M211" s="125"/>
      <c r="P211" s="126">
        <f>SUM(P212:P227)</f>
        <v>0</v>
      </c>
      <c r="R211" s="126">
        <f>SUM(R212:R227)</f>
        <v>0</v>
      </c>
      <c r="T211" s="127">
        <f>SUM(T212:T227)</f>
        <v>0</v>
      </c>
      <c r="AR211" s="121" t="s">
        <v>80</v>
      </c>
      <c r="AT211" s="128" t="s">
        <v>72</v>
      </c>
      <c r="AU211" s="128" t="s">
        <v>73</v>
      </c>
      <c r="AY211" s="121" t="s">
        <v>206</v>
      </c>
      <c r="BK211" s="129">
        <f>SUM(BK212:BK227)</f>
        <v>5903</v>
      </c>
    </row>
    <row r="212" spans="2:65" s="1" customFormat="1" ht="16.5" customHeight="1" x14ac:dyDescent="0.2">
      <c r="B212" s="33"/>
      <c r="C212" s="132" t="s">
        <v>409</v>
      </c>
      <c r="D212" s="132" t="s">
        <v>208</v>
      </c>
      <c r="E212" s="133" t="s">
        <v>1788</v>
      </c>
      <c r="F212" s="134" t="s">
        <v>1789</v>
      </c>
      <c r="G212" s="135" t="s">
        <v>723</v>
      </c>
      <c r="H212" s="136">
        <v>5</v>
      </c>
      <c r="I212" s="137">
        <v>643</v>
      </c>
      <c r="J212" s="138">
        <f>ROUND(I212*H212,2)</f>
        <v>3215</v>
      </c>
      <c r="K212" s="134" t="s">
        <v>1100</v>
      </c>
      <c r="L212" s="33"/>
      <c r="M212" s="139" t="s">
        <v>21</v>
      </c>
      <c r="N212" s="140" t="s">
        <v>44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213</v>
      </c>
      <c r="AT212" s="143" t="s">
        <v>208</v>
      </c>
      <c r="AU212" s="143" t="s">
        <v>80</v>
      </c>
      <c r="AY212" s="18" t="s">
        <v>206</v>
      </c>
      <c r="BE212" s="144">
        <f>IF(N212="základní",J212,0)</f>
        <v>3215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80</v>
      </c>
      <c r="BK212" s="144">
        <f>ROUND(I212*H212,2)</f>
        <v>3215</v>
      </c>
      <c r="BL212" s="18" t="s">
        <v>213</v>
      </c>
      <c r="BM212" s="143" t="s">
        <v>741</v>
      </c>
    </row>
    <row r="213" spans="2:65" s="12" customFormat="1" x14ac:dyDescent="0.2">
      <c r="B213" s="151"/>
      <c r="D213" s="149" t="s">
        <v>219</v>
      </c>
      <c r="E213" s="152" t="s">
        <v>21</v>
      </c>
      <c r="F213" s="153" t="s">
        <v>1790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80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 x14ac:dyDescent="0.2">
      <c r="B214" s="157"/>
      <c r="D214" s="149" t="s">
        <v>219</v>
      </c>
      <c r="E214" s="158" t="s">
        <v>21</v>
      </c>
      <c r="F214" s="159" t="s">
        <v>82</v>
      </c>
      <c r="H214" s="160">
        <v>2</v>
      </c>
      <c r="I214" s="161"/>
      <c r="L214" s="157"/>
      <c r="M214" s="162"/>
      <c r="T214" s="163"/>
      <c r="AT214" s="158" t="s">
        <v>219</v>
      </c>
      <c r="AU214" s="158" t="s">
        <v>80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2" customFormat="1" x14ac:dyDescent="0.2">
      <c r="B215" s="151"/>
      <c r="D215" s="149" t="s">
        <v>219</v>
      </c>
      <c r="E215" s="152" t="s">
        <v>21</v>
      </c>
      <c r="F215" s="153" t="s">
        <v>1791</v>
      </c>
      <c r="H215" s="152" t="s">
        <v>21</v>
      </c>
      <c r="I215" s="154"/>
      <c r="L215" s="151"/>
      <c r="M215" s="155"/>
      <c r="T215" s="156"/>
      <c r="AT215" s="152" t="s">
        <v>219</v>
      </c>
      <c r="AU215" s="152" t="s">
        <v>80</v>
      </c>
      <c r="AV215" s="12" t="s">
        <v>80</v>
      </c>
      <c r="AW215" s="12" t="s">
        <v>34</v>
      </c>
      <c r="AX215" s="12" t="s">
        <v>73</v>
      </c>
      <c r="AY215" s="152" t="s">
        <v>206</v>
      </c>
    </row>
    <row r="216" spans="2:65" s="13" customFormat="1" x14ac:dyDescent="0.2">
      <c r="B216" s="157"/>
      <c r="D216" s="149" t="s">
        <v>219</v>
      </c>
      <c r="E216" s="158" t="s">
        <v>21</v>
      </c>
      <c r="F216" s="159" t="s">
        <v>82</v>
      </c>
      <c r="H216" s="160">
        <v>2</v>
      </c>
      <c r="I216" s="161"/>
      <c r="L216" s="157"/>
      <c r="M216" s="162"/>
      <c r="T216" s="163"/>
      <c r="AT216" s="158" t="s">
        <v>219</v>
      </c>
      <c r="AU216" s="158" t="s">
        <v>80</v>
      </c>
      <c r="AV216" s="13" t="s">
        <v>82</v>
      </c>
      <c r="AW216" s="13" t="s">
        <v>34</v>
      </c>
      <c r="AX216" s="13" t="s">
        <v>73</v>
      </c>
      <c r="AY216" s="158" t="s">
        <v>206</v>
      </c>
    </row>
    <row r="217" spans="2:65" s="12" customFormat="1" x14ac:dyDescent="0.2">
      <c r="B217" s="151"/>
      <c r="D217" s="149" t="s">
        <v>219</v>
      </c>
      <c r="E217" s="152" t="s">
        <v>21</v>
      </c>
      <c r="F217" s="153" t="s">
        <v>1792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80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3" customFormat="1" x14ac:dyDescent="0.2">
      <c r="B218" s="157"/>
      <c r="D218" s="149" t="s">
        <v>219</v>
      </c>
      <c r="E218" s="158" t="s">
        <v>21</v>
      </c>
      <c r="F218" s="159" t="s">
        <v>80</v>
      </c>
      <c r="H218" s="160">
        <v>1</v>
      </c>
      <c r="I218" s="161"/>
      <c r="L218" s="157"/>
      <c r="M218" s="162"/>
      <c r="T218" s="163"/>
      <c r="AT218" s="158" t="s">
        <v>219</v>
      </c>
      <c r="AU218" s="158" t="s">
        <v>80</v>
      </c>
      <c r="AV218" s="13" t="s">
        <v>82</v>
      </c>
      <c r="AW218" s="13" t="s">
        <v>34</v>
      </c>
      <c r="AX218" s="13" t="s">
        <v>73</v>
      </c>
      <c r="AY218" s="158" t="s">
        <v>206</v>
      </c>
    </row>
    <row r="219" spans="2:65" s="14" customFormat="1" x14ac:dyDescent="0.2">
      <c r="B219" s="164"/>
      <c r="D219" s="149" t="s">
        <v>219</v>
      </c>
      <c r="E219" s="165" t="s">
        <v>21</v>
      </c>
      <c r="F219" s="166" t="s">
        <v>236</v>
      </c>
      <c r="H219" s="167">
        <v>5</v>
      </c>
      <c r="I219" s="168"/>
      <c r="L219" s="164"/>
      <c r="M219" s="169"/>
      <c r="T219" s="170"/>
      <c r="AT219" s="165" t="s">
        <v>219</v>
      </c>
      <c r="AU219" s="165" t="s">
        <v>80</v>
      </c>
      <c r="AV219" s="14" t="s">
        <v>213</v>
      </c>
      <c r="AW219" s="14" t="s">
        <v>34</v>
      </c>
      <c r="AX219" s="14" t="s">
        <v>80</v>
      </c>
      <c r="AY219" s="165" t="s">
        <v>206</v>
      </c>
    </row>
    <row r="220" spans="2:65" s="1" customFormat="1" ht="16.5" customHeight="1" x14ac:dyDescent="0.2">
      <c r="B220" s="33"/>
      <c r="C220" s="132" t="s">
        <v>415</v>
      </c>
      <c r="D220" s="132" t="s">
        <v>208</v>
      </c>
      <c r="E220" s="133" t="s">
        <v>1793</v>
      </c>
      <c r="F220" s="134" t="s">
        <v>1794</v>
      </c>
      <c r="G220" s="135" t="s">
        <v>723</v>
      </c>
      <c r="H220" s="136">
        <v>4</v>
      </c>
      <c r="I220" s="137">
        <v>672</v>
      </c>
      <c r="J220" s="138">
        <f>ROUND(I220*H220,2)</f>
        <v>2688</v>
      </c>
      <c r="K220" s="134" t="s">
        <v>1100</v>
      </c>
      <c r="L220" s="33"/>
      <c r="M220" s="139" t="s">
        <v>21</v>
      </c>
      <c r="N220" s="140" t="s">
        <v>44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213</v>
      </c>
      <c r="AT220" s="143" t="s">
        <v>208</v>
      </c>
      <c r="AU220" s="143" t="s">
        <v>80</v>
      </c>
      <c r="AY220" s="18" t="s">
        <v>206</v>
      </c>
      <c r="BE220" s="144">
        <f>IF(N220="základní",J220,0)</f>
        <v>2688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80</v>
      </c>
      <c r="BK220" s="144">
        <f>ROUND(I220*H220,2)</f>
        <v>2688</v>
      </c>
      <c r="BL220" s="18" t="s">
        <v>213</v>
      </c>
      <c r="BM220" s="143" t="s">
        <v>760</v>
      </c>
    </row>
    <row r="221" spans="2:65" s="12" customFormat="1" x14ac:dyDescent="0.2">
      <c r="B221" s="151"/>
      <c r="D221" s="149" t="s">
        <v>219</v>
      </c>
      <c r="E221" s="152" t="s">
        <v>21</v>
      </c>
      <c r="F221" s="153" t="s">
        <v>1795</v>
      </c>
      <c r="H221" s="152" t="s">
        <v>21</v>
      </c>
      <c r="I221" s="154"/>
      <c r="L221" s="151"/>
      <c r="M221" s="155"/>
      <c r="T221" s="156"/>
      <c r="AT221" s="152" t="s">
        <v>219</v>
      </c>
      <c r="AU221" s="152" t="s">
        <v>80</v>
      </c>
      <c r="AV221" s="12" t="s">
        <v>80</v>
      </c>
      <c r="AW221" s="12" t="s">
        <v>34</v>
      </c>
      <c r="AX221" s="12" t="s">
        <v>73</v>
      </c>
      <c r="AY221" s="152" t="s">
        <v>206</v>
      </c>
    </row>
    <row r="222" spans="2:65" s="13" customFormat="1" x14ac:dyDescent="0.2">
      <c r="B222" s="157"/>
      <c r="D222" s="149" t="s">
        <v>219</v>
      </c>
      <c r="E222" s="158" t="s">
        <v>21</v>
      </c>
      <c r="F222" s="159" t="s">
        <v>80</v>
      </c>
      <c r="H222" s="160">
        <v>1</v>
      </c>
      <c r="I222" s="161"/>
      <c r="L222" s="157"/>
      <c r="M222" s="162"/>
      <c r="T222" s="163"/>
      <c r="AT222" s="158" t="s">
        <v>219</v>
      </c>
      <c r="AU222" s="158" t="s">
        <v>80</v>
      </c>
      <c r="AV222" s="13" t="s">
        <v>82</v>
      </c>
      <c r="AW222" s="13" t="s">
        <v>34</v>
      </c>
      <c r="AX222" s="13" t="s">
        <v>73</v>
      </c>
      <c r="AY222" s="158" t="s">
        <v>206</v>
      </c>
    </row>
    <row r="223" spans="2:65" s="12" customFormat="1" x14ac:dyDescent="0.2">
      <c r="B223" s="151"/>
      <c r="D223" s="149" t="s">
        <v>219</v>
      </c>
      <c r="E223" s="152" t="s">
        <v>21</v>
      </c>
      <c r="F223" s="153" t="s">
        <v>1796</v>
      </c>
      <c r="H223" s="152" t="s">
        <v>21</v>
      </c>
      <c r="I223" s="154"/>
      <c r="L223" s="151"/>
      <c r="M223" s="155"/>
      <c r="T223" s="156"/>
      <c r="AT223" s="152" t="s">
        <v>219</v>
      </c>
      <c r="AU223" s="152" t="s">
        <v>80</v>
      </c>
      <c r="AV223" s="12" t="s">
        <v>80</v>
      </c>
      <c r="AW223" s="12" t="s">
        <v>34</v>
      </c>
      <c r="AX223" s="12" t="s">
        <v>73</v>
      </c>
      <c r="AY223" s="152" t="s">
        <v>206</v>
      </c>
    </row>
    <row r="224" spans="2:65" s="13" customFormat="1" x14ac:dyDescent="0.2">
      <c r="B224" s="157"/>
      <c r="D224" s="149" t="s">
        <v>219</v>
      </c>
      <c r="E224" s="158" t="s">
        <v>21</v>
      </c>
      <c r="F224" s="159" t="s">
        <v>80</v>
      </c>
      <c r="H224" s="160">
        <v>1</v>
      </c>
      <c r="I224" s="161"/>
      <c r="L224" s="157"/>
      <c r="M224" s="162"/>
      <c r="T224" s="163"/>
      <c r="AT224" s="158" t="s">
        <v>219</v>
      </c>
      <c r="AU224" s="158" t="s">
        <v>80</v>
      </c>
      <c r="AV224" s="13" t="s">
        <v>82</v>
      </c>
      <c r="AW224" s="13" t="s">
        <v>34</v>
      </c>
      <c r="AX224" s="13" t="s">
        <v>73</v>
      </c>
      <c r="AY224" s="158" t="s">
        <v>206</v>
      </c>
    </row>
    <row r="225" spans="2:65" s="12" customFormat="1" x14ac:dyDescent="0.2">
      <c r="B225" s="151"/>
      <c r="D225" s="149" t="s">
        <v>219</v>
      </c>
      <c r="E225" s="152" t="s">
        <v>21</v>
      </c>
      <c r="F225" s="153" t="s">
        <v>1797</v>
      </c>
      <c r="H225" s="152" t="s">
        <v>21</v>
      </c>
      <c r="I225" s="154"/>
      <c r="L225" s="151"/>
      <c r="M225" s="155"/>
      <c r="T225" s="156"/>
      <c r="AT225" s="152" t="s">
        <v>219</v>
      </c>
      <c r="AU225" s="152" t="s">
        <v>80</v>
      </c>
      <c r="AV225" s="12" t="s">
        <v>80</v>
      </c>
      <c r="AW225" s="12" t="s">
        <v>34</v>
      </c>
      <c r="AX225" s="12" t="s">
        <v>73</v>
      </c>
      <c r="AY225" s="152" t="s">
        <v>206</v>
      </c>
    </row>
    <row r="226" spans="2:65" s="13" customFormat="1" x14ac:dyDescent="0.2">
      <c r="B226" s="157"/>
      <c r="D226" s="149" t="s">
        <v>219</v>
      </c>
      <c r="E226" s="158" t="s">
        <v>21</v>
      </c>
      <c r="F226" s="159" t="s">
        <v>82</v>
      </c>
      <c r="H226" s="160">
        <v>2</v>
      </c>
      <c r="I226" s="161"/>
      <c r="L226" s="157"/>
      <c r="M226" s="162"/>
      <c r="T226" s="163"/>
      <c r="AT226" s="158" t="s">
        <v>219</v>
      </c>
      <c r="AU226" s="158" t="s">
        <v>80</v>
      </c>
      <c r="AV226" s="13" t="s">
        <v>82</v>
      </c>
      <c r="AW226" s="13" t="s">
        <v>34</v>
      </c>
      <c r="AX226" s="13" t="s">
        <v>73</v>
      </c>
      <c r="AY226" s="158" t="s">
        <v>206</v>
      </c>
    </row>
    <row r="227" spans="2:65" s="14" customFormat="1" x14ac:dyDescent="0.2">
      <c r="B227" s="164"/>
      <c r="D227" s="149" t="s">
        <v>219</v>
      </c>
      <c r="E227" s="165" t="s">
        <v>21</v>
      </c>
      <c r="F227" s="166" t="s">
        <v>236</v>
      </c>
      <c r="H227" s="167">
        <v>4</v>
      </c>
      <c r="I227" s="168"/>
      <c r="L227" s="164"/>
      <c r="M227" s="169"/>
      <c r="T227" s="170"/>
      <c r="AT227" s="165" t="s">
        <v>219</v>
      </c>
      <c r="AU227" s="165" t="s">
        <v>80</v>
      </c>
      <c r="AV227" s="14" t="s">
        <v>213</v>
      </c>
      <c r="AW227" s="14" t="s">
        <v>34</v>
      </c>
      <c r="AX227" s="14" t="s">
        <v>80</v>
      </c>
      <c r="AY227" s="165" t="s">
        <v>206</v>
      </c>
    </row>
    <row r="228" spans="2:65" s="11" customFormat="1" ht="25.9" customHeight="1" x14ac:dyDescent="0.2">
      <c r="B228" s="120"/>
      <c r="D228" s="121" t="s">
        <v>72</v>
      </c>
      <c r="E228" s="122" t="s">
        <v>1350</v>
      </c>
      <c r="F228" s="122" t="s">
        <v>1351</v>
      </c>
      <c r="I228" s="123"/>
      <c r="J228" s="124">
        <f>BK228</f>
        <v>42664</v>
      </c>
      <c r="L228" s="120"/>
      <c r="M228" s="125"/>
      <c r="P228" s="126">
        <f>SUM(P229:P272)</f>
        <v>0</v>
      </c>
      <c r="R228" s="126">
        <f>SUM(R229:R272)</f>
        <v>1.6000000000000001E-4</v>
      </c>
      <c r="T228" s="127">
        <f>SUM(T229:T272)</f>
        <v>0</v>
      </c>
      <c r="AR228" s="121" t="s">
        <v>80</v>
      </c>
      <c r="AT228" s="128" t="s">
        <v>72</v>
      </c>
      <c r="AU228" s="128" t="s">
        <v>73</v>
      </c>
      <c r="AY228" s="121" t="s">
        <v>206</v>
      </c>
      <c r="BK228" s="129">
        <f>SUM(BK229:BK272)</f>
        <v>42664</v>
      </c>
    </row>
    <row r="229" spans="2:65" s="1" customFormat="1" ht="16.5" customHeight="1" x14ac:dyDescent="0.2">
      <c r="B229" s="33"/>
      <c r="C229" s="132" t="s">
        <v>422</v>
      </c>
      <c r="D229" s="132" t="s">
        <v>208</v>
      </c>
      <c r="E229" s="133" t="s">
        <v>1798</v>
      </c>
      <c r="F229" s="134" t="s">
        <v>1799</v>
      </c>
      <c r="G229" s="135" t="s">
        <v>375</v>
      </c>
      <c r="H229" s="136">
        <v>6</v>
      </c>
      <c r="I229" s="137">
        <v>46</v>
      </c>
      <c r="J229" s="138">
        <f>ROUND(I229*H229,2)</f>
        <v>276</v>
      </c>
      <c r="K229" s="134" t="s">
        <v>1100</v>
      </c>
      <c r="L229" s="33"/>
      <c r="M229" s="139" t="s">
        <v>21</v>
      </c>
      <c r="N229" s="140" t="s">
        <v>44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213</v>
      </c>
      <c r="AT229" s="143" t="s">
        <v>208</v>
      </c>
      <c r="AU229" s="143" t="s">
        <v>80</v>
      </c>
      <c r="AY229" s="18" t="s">
        <v>206</v>
      </c>
      <c r="BE229" s="144">
        <f>IF(N229="základní",J229,0)</f>
        <v>276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80</v>
      </c>
      <c r="BK229" s="144">
        <f>ROUND(I229*H229,2)</f>
        <v>276</v>
      </c>
      <c r="BL229" s="18" t="s">
        <v>213</v>
      </c>
      <c r="BM229" s="143" t="s">
        <v>773</v>
      </c>
    </row>
    <row r="230" spans="2:65" s="12" customFormat="1" x14ac:dyDescent="0.2">
      <c r="B230" s="151"/>
      <c r="D230" s="149" t="s">
        <v>219</v>
      </c>
      <c r="E230" s="152" t="s">
        <v>21</v>
      </c>
      <c r="F230" s="153" t="s">
        <v>1800</v>
      </c>
      <c r="H230" s="152" t="s">
        <v>21</v>
      </c>
      <c r="I230" s="154"/>
      <c r="L230" s="151"/>
      <c r="M230" s="155"/>
      <c r="T230" s="156"/>
      <c r="AT230" s="152" t="s">
        <v>219</v>
      </c>
      <c r="AU230" s="152" t="s">
        <v>80</v>
      </c>
      <c r="AV230" s="12" t="s">
        <v>80</v>
      </c>
      <c r="AW230" s="12" t="s">
        <v>34</v>
      </c>
      <c r="AX230" s="12" t="s">
        <v>73</v>
      </c>
      <c r="AY230" s="152" t="s">
        <v>206</v>
      </c>
    </row>
    <row r="231" spans="2:65" s="13" customFormat="1" x14ac:dyDescent="0.2">
      <c r="B231" s="157"/>
      <c r="D231" s="149" t="s">
        <v>219</v>
      </c>
      <c r="E231" s="158" t="s">
        <v>21</v>
      </c>
      <c r="F231" s="159" t="s">
        <v>1801</v>
      </c>
      <c r="H231" s="160">
        <v>6</v>
      </c>
      <c r="I231" s="161"/>
      <c r="L231" s="157"/>
      <c r="M231" s="162"/>
      <c r="T231" s="163"/>
      <c r="AT231" s="158" t="s">
        <v>219</v>
      </c>
      <c r="AU231" s="158" t="s">
        <v>80</v>
      </c>
      <c r="AV231" s="13" t="s">
        <v>82</v>
      </c>
      <c r="AW231" s="13" t="s">
        <v>34</v>
      </c>
      <c r="AX231" s="13" t="s">
        <v>73</v>
      </c>
      <c r="AY231" s="158" t="s">
        <v>206</v>
      </c>
    </row>
    <row r="232" spans="2:65" s="14" customFormat="1" x14ac:dyDescent="0.2">
      <c r="B232" s="164"/>
      <c r="D232" s="149" t="s">
        <v>219</v>
      </c>
      <c r="E232" s="165" t="s">
        <v>21</v>
      </c>
      <c r="F232" s="166" t="s">
        <v>236</v>
      </c>
      <c r="H232" s="167">
        <v>6</v>
      </c>
      <c r="I232" s="168"/>
      <c r="L232" s="164"/>
      <c r="M232" s="169"/>
      <c r="T232" s="170"/>
      <c r="AT232" s="165" t="s">
        <v>219</v>
      </c>
      <c r="AU232" s="165" t="s">
        <v>80</v>
      </c>
      <c r="AV232" s="14" t="s">
        <v>213</v>
      </c>
      <c r="AW232" s="14" t="s">
        <v>34</v>
      </c>
      <c r="AX232" s="14" t="s">
        <v>80</v>
      </c>
      <c r="AY232" s="165" t="s">
        <v>206</v>
      </c>
    </row>
    <row r="233" spans="2:65" s="1" customFormat="1" ht="16.5" customHeight="1" x14ac:dyDescent="0.2">
      <c r="B233" s="33"/>
      <c r="C233" s="132" t="s">
        <v>429</v>
      </c>
      <c r="D233" s="132" t="s">
        <v>208</v>
      </c>
      <c r="E233" s="133" t="s">
        <v>1802</v>
      </c>
      <c r="F233" s="134" t="s">
        <v>1803</v>
      </c>
      <c r="G233" s="135" t="s">
        <v>375</v>
      </c>
      <c r="H233" s="136">
        <v>11</v>
      </c>
      <c r="I233" s="137">
        <v>73</v>
      </c>
      <c r="J233" s="138">
        <f>ROUND(I233*H233,2)</f>
        <v>803</v>
      </c>
      <c r="K233" s="134" t="s">
        <v>1100</v>
      </c>
      <c r="L233" s="33"/>
      <c r="M233" s="139" t="s">
        <v>21</v>
      </c>
      <c r="N233" s="140" t="s">
        <v>44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213</v>
      </c>
      <c r="AT233" s="143" t="s">
        <v>208</v>
      </c>
      <c r="AU233" s="143" t="s">
        <v>80</v>
      </c>
      <c r="AY233" s="18" t="s">
        <v>206</v>
      </c>
      <c r="BE233" s="144">
        <f>IF(N233="základní",J233,0)</f>
        <v>803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80</v>
      </c>
      <c r="BK233" s="144">
        <f>ROUND(I233*H233,2)</f>
        <v>803</v>
      </c>
      <c r="BL233" s="18" t="s">
        <v>213</v>
      </c>
      <c r="BM233" s="143" t="s">
        <v>787</v>
      </c>
    </row>
    <row r="234" spans="2:65" s="12" customFormat="1" x14ac:dyDescent="0.2">
      <c r="B234" s="151"/>
      <c r="D234" s="149" t="s">
        <v>219</v>
      </c>
      <c r="E234" s="152" t="s">
        <v>21</v>
      </c>
      <c r="F234" s="153" t="s">
        <v>1364</v>
      </c>
      <c r="H234" s="152" t="s">
        <v>21</v>
      </c>
      <c r="I234" s="154"/>
      <c r="L234" s="151"/>
      <c r="M234" s="155"/>
      <c r="T234" s="156"/>
      <c r="AT234" s="152" t="s">
        <v>219</v>
      </c>
      <c r="AU234" s="152" t="s">
        <v>80</v>
      </c>
      <c r="AV234" s="12" t="s">
        <v>80</v>
      </c>
      <c r="AW234" s="12" t="s">
        <v>34</v>
      </c>
      <c r="AX234" s="12" t="s">
        <v>73</v>
      </c>
      <c r="AY234" s="152" t="s">
        <v>206</v>
      </c>
    </row>
    <row r="235" spans="2:65" s="13" customFormat="1" x14ac:dyDescent="0.2">
      <c r="B235" s="157"/>
      <c r="D235" s="149" t="s">
        <v>219</v>
      </c>
      <c r="E235" s="158" t="s">
        <v>21</v>
      </c>
      <c r="F235" s="159" t="s">
        <v>313</v>
      </c>
      <c r="H235" s="160">
        <v>11</v>
      </c>
      <c r="I235" s="161"/>
      <c r="L235" s="157"/>
      <c r="M235" s="162"/>
      <c r="T235" s="163"/>
      <c r="AT235" s="158" t="s">
        <v>219</v>
      </c>
      <c r="AU235" s="158" t="s">
        <v>80</v>
      </c>
      <c r="AV235" s="13" t="s">
        <v>82</v>
      </c>
      <c r="AW235" s="13" t="s">
        <v>34</v>
      </c>
      <c r="AX235" s="13" t="s">
        <v>73</v>
      </c>
      <c r="AY235" s="158" t="s">
        <v>206</v>
      </c>
    </row>
    <row r="236" spans="2:65" s="14" customFormat="1" x14ac:dyDescent="0.2">
      <c r="B236" s="164"/>
      <c r="D236" s="149" t="s">
        <v>219</v>
      </c>
      <c r="E236" s="165" t="s">
        <v>21</v>
      </c>
      <c r="F236" s="166" t="s">
        <v>236</v>
      </c>
      <c r="H236" s="167">
        <v>11</v>
      </c>
      <c r="I236" s="168"/>
      <c r="L236" s="164"/>
      <c r="M236" s="169"/>
      <c r="T236" s="170"/>
      <c r="AT236" s="165" t="s">
        <v>219</v>
      </c>
      <c r="AU236" s="165" t="s">
        <v>80</v>
      </c>
      <c r="AV236" s="14" t="s">
        <v>213</v>
      </c>
      <c r="AW236" s="14" t="s">
        <v>34</v>
      </c>
      <c r="AX236" s="14" t="s">
        <v>80</v>
      </c>
      <c r="AY236" s="165" t="s">
        <v>206</v>
      </c>
    </row>
    <row r="237" spans="2:65" s="1" customFormat="1" ht="16.5" customHeight="1" x14ac:dyDescent="0.2">
      <c r="B237" s="33"/>
      <c r="C237" s="132" t="s">
        <v>436</v>
      </c>
      <c r="D237" s="132" t="s">
        <v>208</v>
      </c>
      <c r="E237" s="133" t="s">
        <v>1804</v>
      </c>
      <c r="F237" s="134" t="s">
        <v>1805</v>
      </c>
      <c r="G237" s="135" t="s">
        <v>375</v>
      </c>
      <c r="H237" s="136">
        <v>42</v>
      </c>
      <c r="I237" s="137">
        <v>83</v>
      </c>
      <c r="J237" s="138">
        <f>ROUND(I237*H237,2)</f>
        <v>3486</v>
      </c>
      <c r="K237" s="134" t="s">
        <v>1100</v>
      </c>
      <c r="L237" s="33"/>
      <c r="M237" s="139" t="s">
        <v>21</v>
      </c>
      <c r="N237" s="140" t="s">
        <v>44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213</v>
      </c>
      <c r="AT237" s="143" t="s">
        <v>208</v>
      </c>
      <c r="AU237" s="143" t="s">
        <v>80</v>
      </c>
      <c r="AY237" s="18" t="s">
        <v>206</v>
      </c>
      <c r="BE237" s="144">
        <f>IF(N237="základní",J237,0)</f>
        <v>3486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80</v>
      </c>
      <c r="BK237" s="144">
        <f>ROUND(I237*H237,2)</f>
        <v>3486</v>
      </c>
      <c r="BL237" s="18" t="s">
        <v>213</v>
      </c>
      <c r="BM237" s="143" t="s">
        <v>799</v>
      </c>
    </row>
    <row r="238" spans="2:65" s="12" customFormat="1" x14ac:dyDescent="0.2">
      <c r="B238" s="151"/>
      <c r="D238" s="149" t="s">
        <v>219</v>
      </c>
      <c r="E238" s="152" t="s">
        <v>21</v>
      </c>
      <c r="F238" s="153" t="s">
        <v>1364</v>
      </c>
      <c r="H238" s="152" t="s">
        <v>21</v>
      </c>
      <c r="I238" s="154"/>
      <c r="L238" s="151"/>
      <c r="M238" s="155"/>
      <c r="T238" s="156"/>
      <c r="AT238" s="152" t="s">
        <v>219</v>
      </c>
      <c r="AU238" s="152" t="s">
        <v>80</v>
      </c>
      <c r="AV238" s="12" t="s">
        <v>80</v>
      </c>
      <c r="AW238" s="12" t="s">
        <v>34</v>
      </c>
      <c r="AX238" s="12" t="s">
        <v>73</v>
      </c>
      <c r="AY238" s="152" t="s">
        <v>206</v>
      </c>
    </row>
    <row r="239" spans="2:65" s="13" customFormat="1" x14ac:dyDescent="0.2">
      <c r="B239" s="157"/>
      <c r="D239" s="149" t="s">
        <v>219</v>
      </c>
      <c r="E239" s="158" t="s">
        <v>21</v>
      </c>
      <c r="F239" s="159" t="s">
        <v>720</v>
      </c>
      <c r="H239" s="160">
        <v>42</v>
      </c>
      <c r="I239" s="161"/>
      <c r="L239" s="157"/>
      <c r="M239" s="162"/>
      <c r="T239" s="163"/>
      <c r="AT239" s="158" t="s">
        <v>219</v>
      </c>
      <c r="AU239" s="158" t="s">
        <v>80</v>
      </c>
      <c r="AV239" s="13" t="s">
        <v>82</v>
      </c>
      <c r="AW239" s="13" t="s">
        <v>34</v>
      </c>
      <c r="AX239" s="13" t="s">
        <v>73</v>
      </c>
      <c r="AY239" s="158" t="s">
        <v>206</v>
      </c>
    </row>
    <row r="240" spans="2:65" s="14" customFormat="1" x14ac:dyDescent="0.2">
      <c r="B240" s="164"/>
      <c r="D240" s="149" t="s">
        <v>219</v>
      </c>
      <c r="E240" s="165" t="s">
        <v>21</v>
      </c>
      <c r="F240" s="166" t="s">
        <v>236</v>
      </c>
      <c r="H240" s="167">
        <v>42</v>
      </c>
      <c r="I240" s="168"/>
      <c r="L240" s="164"/>
      <c r="M240" s="169"/>
      <c r="T240" s="170"/>
      <c r="AT240" s="165" t="s">
        <v>219</v>
      </c>
      <c r="AU240" s="165" t="s">
        <v>80</v>
      </c>
      <c r="AV240" s="14" t="s">
        <v>213</v>
      </c>
      <c r="AW240" s="14" t="s">
        <v>34</v>
      </c>
      <c r="AX240" s="14" t="s">
        <v>80</v>
      </c>
      <c r="AY240" s="165" t="s">
        <v>206</v>
      </c>
    </row>
    <row r="241" spans="2:65" s="1" customFormat="1" ht="16.5" customHeight="1" x14ac:dyDescent="0.2">
      <c r="B241" s="33"/>
      <c r="C241" s="132" t="s">
        <v>444</v>
      </c>
      <c r="D241" s="132" t="s">
        <v>208</v>
      </c>
      <c r="E241" s="133" t="s">
        <v>1806</v>
      </c>
      <c r="F241" s="134" t="s">
        <v>1807</v>
      </c>
      <c r="G241" s="135" t="s">
        <v>375</v>
      </c>
      <c r="H241" s="136">
        <v>78</v>
      </c>
      <c r="I241" s="137">
        <v>105</v>
      </c>
      <c r="J241" s="138">
        <f>ROUND(I241*H241,2)</f>
        <v>8190</v>
      </c>
      <c r="K241" s="134" t="s">
        <v>1100</v>
      </c>
      <c r="L241" s="33"/>
      <c r="M241" s="139" t="s">
        <v>21</v>
      </c>
      <c r="N241" s="140" t="s">
        <v>44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213</v>
      </c>
      <c r="AT241" s="143" t="s">
        <v>208</v>
      </c>
      <c r="AU241" s="143" t="s">
        <v>80</v>
      </c>
      <c r="AY241" s="18" t="s">
        <v>206</v>
      </c>
      <c r="BE241" s="144">
        <f>IF(N241="základní",J241,0)</f>
        <v>8190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80</v>
      </c>
      <c r="BK241" s="144">
        <f>ROUND(I241*H241,2)</f>
        <v>8190</v>
      </c>
      <c r="BL241" s="18" t="s">
        <v>213</v>
      </c>
      <c r="BM241" s="143" t="s">
        <v>811</v>
      </c>
    </row>
    <row r="242" spans="2:65" s="12" customFormat="1" x14ac:dyDescent="0.2">
      <c r="B242" s="151"/>
      <c r="D242" s="149" t="s">
        <v>219</v>
      </c>
      <c r="E242" s="152" t="s">
        <v>21</v>
      </c>
      <c r="F242" s="153" t="s">
        <v>1364</v>
      </c>
      <c r="H242" s="152" t="s">
        <v>21</v>
      </c>
      <c r="I242" s="154"/>
      <c r="L242" s="151"/>
      <c r="M242" s="155"/>
      <c r="T242" s="156"/>
      <c r="AT242" s="152" t="s">
        <v>219</v>
      </c>
      <c r="AU242" s="152" t="s">
        <v>80</v>
      </c>
      <c r="AV242" s="12" t="s">
        <v>80</v>
      </c>
      <c r="AW242" s="12" t="s">
        <v>34</v>
      </c>
      <c r="AX242" s="12" t="s">
        <v>73</v>
      </c>
      <c r="AY242" s="152" t="s">
        <v>206</v>
      </c>
    </row>
    <row r="243" spans="2:65" s="13" customFormat="1" x14ac:dyDescent="0.2">
      <c r="B243" s="157"/>
      <c r="D243" s="149" t="s">
        <v>219</v>
      </c>
      <c r="E243" s="158" t="s">
        <v>21</v>
      </c>
      <c r="F243" s="159" t="s">
        <v>999</v>
      </c>
      <c r="H243" s="160">
        <v>78</v>
      </c>
      <c r="I243" s="161"/>
      <c r="L243" s="157"/>
      <c r="M243" s="162"/>
      <c r="T243" s="163"/>
      <c r="AT243" s="158" t="s">
        <v>219</v>
      </c>
      <c r="AU243" s="158" t="s">
        <v>80</v>
      </c>
      <c r="AV243" s="13" t="s">
        <v>82</v>
      </c>
      <c r="AW243" s="13" t="s">
        <v>34</v>
      </c>
      <c r="AX243" s="13" t="s">
        <v>73</v>
      </c>
      <c r="AY243" s="158" t="s">
        <v>206</v>
      </c>
    </row>
    <row r="244" spans="2:65" s="14" customFormat="1" x14ac:dyDescent="0.2">
      <c r="B244" s="164"/>
      <c r="D244" s="149" t="s">
        <v>219</v>
      </c>
      <c r="E244" s="165" t="s">
        <v>21</v>
      </c>
      <c r="F244" s="166" t="s">
        <v>236</v>
      </c>
      <c r="H244" s="167">
        <v>78</v>
      </c>
      <c r="I244" s="168"/>
      <c r="L244" s="164"/>
      <c r="M244" s="169"/>
      <c r="T244" s="170"/>
      <c r="AT244" s="165" t="s">
        <v>219</v>
      </c>
      <c r="AU244" s="165" t="s">
        <v>80</v>
      </c>
      <c r="AV244" s="14" t="s">
        <v>213</v>
      </c>
      <c r="AW244" s="14" t="s">
        <v>34</v>
      </c>
      <c r="AX244" s="14" t="s">
        <v>80</v>
      </c>
      <c r="AY244" s="165" t="s">
        <v>206</v>
      </c>
    </row>
    <row r="245" spans="2:65" s="1" customFormat="1" ht="16.5" customHeight="1" x14ac:dyDescent="0.2">
      <c r="B245" s="33"/>
      <c r="C245" s="132" t="s">
        <v>453</v>
      </c>
      <c r="D245" s="132" t="s">
        <v>208</v>
      </c>
      <c r="E245" s="133" t="s">
        <v>1808</v>
      </c>
      <c r="F245" s="134" t="s">
        <v>1809</v>
      </c>
      <c r="G245" s="135" t="s">
        <v>723</v>
      </c>
      <c r="H245" s="136">
        <v>8</v>
      </c>
      <c r="I245" s="137">
        <v>131</v>
      </c>
      <c r="J245" s="138">
        <f>ROUND(I245*H245,2)</f>
        <v>1048</v>
      </c>
      <c r="K245" s="134" t="s">
        <v>1100</v>
      </c>
      <c r="L245" s="33"/>
      <c r="M245" s="139" t="s">
        <v>21</v>
      </c>
      <c r="N245" s="140" t="s">
        <v>44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213</v>
      </c>
      <c r="AT245" s="143" t="s">
        <v>208</v>
      </c>
      <c r="AU245" s="143" t="s">
        <v>80</v>
      </c>
      <c r="AY245" s="18" t="s">
        <v>206</v>
      </c>
      <c r="BE245" s="144">
        <f>IF(N245="základní",J245,0)</f>
        <v>1048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80</v>
      </c>
      <c r="BK245" s="144">
        <f>ROUND(I245*H245,2)</f>
        <v>1048</v>
      </c>
      <c r="BL245" s="18" t="s">
        <v>213</v>
      </c>
      <c r="BM245" s="143" t="s">
        <v>825</v>
      </c>
    </row>
    <row r="246" spans="2:65" s="12" customFormat="1" x14ac:dyDescent="0.2">
      <c r="B246" s="151"/>
      <c r="D246" s="149" t="s">
        <v>219</v>
      </c>
      <c r="E246" s="152" t="s">
        <v>21</v>
      </c>
      <c r="F246" s="153" t="s">
        <v>1810</v>
      </c>
      <c r="H246" s="152" t="s">
        <v>21</v>
      </c>
      <c r="I246" s="154"/>
      <c r="L246" s="151"/>
      <c r="M246" s="155"/>
      <c r="T246" s="156"/>
      <c r="AT246" s="152" t="s">
        <v>219</v>
      </c>
      <c r="AU246" s="152" t="s">
        <v>80</v>
      </c>
      <c r="AV246" s="12" t="s">
        <v>80</v>
      </c>
      <c r="AW246" s="12" t="s">
        <v>34</v>
      </c>
      <c r="AX246" s="12" t="s">
        <v>73</v>
      </c>
      <c r="AY246" s="152" t="s">
        <v>206</v>
      </c>
    </row>
    <row r="247" spans="2:65" s="13" customFormat="1" x14ac:dyDescent="0.2">
      <c r="B247" s="157"/>
      <c r="D247" s="149" t="s">
        <v>219</v>
      </c>
      <c r="E247" s="158" t="s">
        <v>21</v>
      </c>
      <c r="F247" s="159" t="s">
        <v>1811</v>
      </c>
      <c r="H247" s="160">
        <v>8</v>
      </c>
      <c r="I247" s="161"/>
      <c r="L247" s="157"/>
      <c r="M247" s="162"/>
      <c r="T247" s="163"/>
      <c r="AT247" s="158" t="s">
        <v>219</v>
      </c>
      <c r="AU247" s="158" t="s">
        <v>80</v>
      </c>
      <c r="AV247" s="13" t="s">
        <v>82</v>
      </c>
      <c r="AW247" s="13" t="s">
        <v>34</v>
      </c>
      <c r="AX247" s="13" t="s">
        <v>73</v>
      </c>
      <c r="AY247" s="158" t="s">
        <v>206</v>
      </c>
    </row>
    <row r="248" spans="2:65" s="14" customFormat="1" x14ac:dyDescent="0.2">
      <c r="B248" s="164"/>
      <c r="D248" s="149" t="s">
        <v>219</v>
      </c>
      <c r="E248" s="165" t="s">
        <v>21</v>
      </c>
      <c r="F248" s="166" t="s">
        <v>236</v>
      </c>
      <c r="H248" s="167">
        <v>8</v>
      </c>
      <c r="I248" s="168"/>
      <c r="L248" s="164"/>
      <c r="M248" s="169"/>
      <c r="T248" s="170"/>
      <c r="AT248" s="165" t="s">
        <v>219</v>
      </c>
      <c r="AU248" s="165" t="s">
        <v>80</v>
      </c>
      <c r="AV248" s="14" t="s">
        <v>213</v>
      </c>
      <c r="AW248" s="14" t="s">
        <v>34</v>
      </c>
      <c r="AX248" s="14" t="s">
        <v>80</v>
      </c>
      <c r="AY248" s="165" t="s">
        <v>206</v>
      </c>
    </row>
    <row r="249" spans="2:65" s="1" customFormat="1" ht="16.5" customHeight="1" x14ac:dyDescent="0.2">
      <c r="B249" s="33"/>
      <c r="C249" s="132" t="s">
        <v>462</v>
      </c>
      <c r="D249" s="132" t="s">
        <v>208</v>
      </c>
      <c r="E249" s="133" t="s">
        <v>1812</v>
      </c>
      <c r="F249" s="134" t="s">
        <v>1813</v>
      </c>
      <c r="G249" s="135" t="s">
        <v>723</v>
      </c>
      <c r="H249" s="136">
        <v>16</v>
      </c>
      <c r="I249" s="137">
        <v>171</v>
      </c>
      <c r="J249" s="138">
        <f>ROUND(I249*H249,2)</f>
        <v>2736</v>
      </c>
      <c r="K249" s="134" t="s">
        <v>1100</v>
      </c>
      <c r="L249" s="33"/>
      <c r="M249" s="139" t="s">
        <v>21</v>
      </c>
      <c r="N249" s="140" t="s">
        <v>44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213</v>
      </c>
      <c r="AT249" s="143" t="s">
        <v>208</v>
      </c>
      <c r="AU249" s="143" t="s">
        <v>80</v>
      </c>
      <c r="AY249" s="18" t="s">
        <v>206</v>
      </c>
      <c r="BE249" s="144">
        <f>IF(N249="základní",J249,0)</f>
        <v>2736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80</v>
      </c>
      <c r="BK249" s="144">
        <f>ROUND(I249*H249,2)</f>
        <v>2736</v>
      </c>
      <c r="BL249" s="18" t="s">
        <v>213</v>
      </c>
      <c r="BM249" s="143" t="s">
        <v>837</v>
      </c>
    </row>
    <row r="250" spans="2:65" s="12" customFormat="1" x14ac:dyDescent="0.2">
      <c r="B250" s="151"/>
      <c r="D250" s="149" t="s">
        <v>219</v>
      </c>
      <c r="E250" s="152" t="s">
        <v>21</v>
      </c>
      <c r="F250" s="153" t="s">
        <v>1810</v>
      </c>
      <c r="H250" s="152" t="s">
        <v>21</v>
      </c>
      <c r="I250" s="154"/>
      <c r="L250" s="151"/>
      <c r="M250" s="155"/>
      <c r="T250" s="156"/>
      <c r="AT250" s="152" t="s">
        <v>219</v>
      </c>
      <c r="AU250" s="152" t="s">
        <v>80</v>
      </c>
      <c r="AV250" s="12" t="s">
        <v>80</v>
      </c>
      <c r="AW250" s="12" t="s">
        <v>34</v>
      </c>
      <c r="AX250" s="12" t="s">
        <v>73</v>
      </c>
      <c r="AY250" s="152" t="s">
        <v>206</v>
      </c>
    </row>
    <row r="251" spans="2:65" s="13" customFormat="1" x14ac:dyDescent="0.2">
      <c r="B251" s="157"/>
      <c r="D251" s="149" t="s">
        <v>219</v>
      </c>
      <c r="E251" s="158" t="s">
        <v>21</v>
      </c>
      <c r="F251" s="159" t="s">
        <v>1814</v>
      </c>
      <c r="H251" s="160">
        <v>16</v>
      </c>
      <c r="I251" s="161"/>
      <c r="L251" s="157"/>
      <c r="M251" s="162"/>
      <c r="T251" s="163"/>
      <c r="AT251" s="158" t="s">
        <v>219</v>
      </c>
      <c r="AU251" s="158" t="s">
        <v>80</v>
      </c>
      <c r="AV251" s="13" t="s">
        <v>82</v>
      </c>
      <c r="AW251" s="13" t="s">
        <v>34</v>
      </c>
      <c r="AX251" s="13" t="s">
        <v>73</v>
      </c>
      <c r="AY251" s="158" t="s">
        <v>206</v>
      </c>
    </row>
    <row r="252" spans="2:65" s="14" customFormat="1" x14ac:dyDescent="0.2">
      <c r="B252" s="164"/>
      <c r="D252" s="149" t="s">
        <v>219</v>
      </c>
      <c r="E252" s="165" t="s">
        <v>21</v>
      </c>
      <c r="F252" s="166" t="s">
        <v>236</v>
      </c>
      <c r="H252" s="167">
        <v>16</v>
      </c>
      <c r="I252" s="168"/>
      <c r="L252" s="164"/>
      <c r="M252" s="169"/>
      <c r="T252" s="170"/>
      <c r="AT252" s="165" t="s">
        <v>219</v>
      </c>
      <c r="AU252" s="165" t="s">
        <v>80</v>
      </c>
      <c r="AV252" s="14" t="s">
        <v>213</v>
      </c>
      <c r="AW252" s="14" t="s">
        <v>34</v>
      </c>
      <c r="AX252" s="14" t="s">
        <v>80</v>
      </c>
      <c r="AY252" s="165" t="s">
        <v>206</v>
      </c>
    </row>
    <row r="253" spans="2:65" s="1" customFormat="1" ht="16.5" customHeight="1" x14ac:dyDescent="0.2">
      <c r="B253" s="33"/>
      <c r="C253" s="132" t="s">
        <v>646</v>
      </c>
      <c r="D253" s="132" t="s">
        <v>208</v>
      </c>
      <c r="E253" s="133" t="s">
        <v>1815</v>
      </c>
      <c r="F253" s="134" t="s">
        <v>1816</v>
      </c>
      <c r="G253" s="135" t="s">
        <v>723</v>
      </c>
      <c r="H253" s="136">
        <v>42</v>
      </c>
      <c r="I253" s="137">
        <v>195</v>
      </c>
      <c r="J253" s="138">
        <f>ROUND(I253*H253,2)</f>
        <v>8190</v>
      </c>
      <c r="K253" s="134" t="s">
        <v>1100</v>
      </c>
      <c r="L253" s="33"/>
      <c r="M253" s="139" t="s">
        <v>21</v>
      </c>
      <c r="N253" s="140" t="s">
        <v>44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213</v>
      </c>
      <c r="AT253" s="143" t="s">
        <v>208</v>
      </c>
      <c r="AU253" s="143" t="s">
        <v>80</v>
      </c>
      <c r="AY253" s="18" t="s">
        <v>206</v>
      </c>
      <c r="BE253" s="144">
        <f>IF(N253="základní",J253,0)</f>
        <v>8190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80</v>
      </c>
      <c r="BK253" s="144">
        <f>ROUND(I253*H253,2)</f>
        <v>8190</v>
      </c>
      <c r="BL253" s="18" t="s">
        <v>213</v>
      </c>
      <c r="BM253" s="143" t="s">
        <v>847</v>
      </c>
    </row>
    <row r="254" spans="2:65" s="12" customFormat="1" x14ac:dyDescent="0.2">
      <c r="B254" s="151"/>
      <c r="D254" s="149" t="s">
        <v>219</v>
      </c>
      <c r="E254" s="152" t="s">
        <v>21</v>
      </c>
      <c r="F254" s="153" t="s">
        <v>1810</v>
      </c>
      <c r="H254" s="152" t="s">
        <v>21</v>
      </c>
      <c r="I254" s="154"/>
      <c r="L254" s="151"/>
      <c r="M254" s="155"/>
      <c r="T254" s="156"/>
      <c r="AT254" s="152" t="s">
        <v>219</v>
      </c>
      <c r="AU254" s="152" t="s">
        <v>80</v>
      </c>
      <c r="AV254" s="12" t="s">
        <v>80</v>
      </c>
      <c r="AW254" s="12" t="s">
        <v>34</v>
      </c>
      <c r="AX254" s="12" t="s">
        <v>73</v>
      </c>
      <c r="AY254" s="152" t="s">
        <v>206</v>
      </c>
    </row>
    <row r="255" spans="2:65" s="13" customFormat="1" x14ac:dyDescent="0.2">
      <c r="B255" s="157"/>
      <c r="D255" s="149" t="s">
        <v>219</v>
      </c>
      <c r="E255" s="158" t="s">
        <v>21</v>
      </c>
      <c r="F255" s="159" t="s">
        <v>1817</v>
      </c>
      <c r="H255" s="160">
        <v>42</v>
      </c>
      <c r="I255" s="161"/>
      <c r="L255" s="157"/>
      <c r="M255" s="162"/>
      <c r="T255" s="163"/>
      <c r="AT255" s="158" t="s">
        <v>219</v>
      </c>
      <c r="AU255" s="158" t="s">
        <v>80</v>
      </c>
      <c r="AV255" s="13" t="s">
        <v>82</v>
      </c>
      <c r="AW255" s="13" t="s">
        <v>34</v>
      </c>
      <c r="AX255" s="13" t="s">
        <v>73</v>
      </c>
      <c r="AY255" s="158" t="s">
        <v>206</v>
      </c>
    </row>
    <row r="256" spans="2:65" s="14" customFormat="1" x14ac:dyDescent="0.2">
      <c r="B256" s="164"/>
      <c r="D256" s="149" t="s">
        <v>219</v>
      </c>
      <c r="E256" s="165" t="s">
        <v>21</v>
      </c>
      <c r="F256" s="166" t="s">
        <v>236</v>
      </c>
      <c r="H256" s="167">
        <v>42</v>
      </c>
      <c r="I256" s="168"/>
      <c r="L256" s="164"/>
      <c r="M256" s="169"/>
      <c r="T256" s="170"/>
      <c r="AT256" s="165" t="s">
        <v>219</v>
      </c>
      <c r="AU256" s="165" t="s">
        <v>80</v>
      </c>
      <c r="AV256" s="14" t="s">
        <v>213</v>
      </c>
      <c r="AW256" s="14" t="s">
        <v>34</v>
      </c>
      <c r="AX256" s="14" t="s">
        <v>80</v>
      </c>
      <c r="AY256" s="165" t="s">
        <v>206</v>
      </c>
    </row>
    <row r="257" spans="2:65" s="1" customFormat="1" ht="16.5" customHeight="1" x14ac:dyDescent="0.2">
      <c r="B257" s="33"/>
      <c r="C257" s="132" t="s">
        <v>643</v>
      </c>
      <c r="D257" s="132" t="s">
        <v>208</v>
      </c>
      <c r="E257" s="133" t="s">
        <v>1818</v>
      </c>
      <c r="F257" s="134" t="s">
        <v>1819</v>
      </c>
      <c r="G257" s="135" t="s">
        <v>375</v>
      </c>
      <c r="H257" s="136">
        <v>155</v>
      </c>
      <c r="I257" s="137">
        <v>5</v>
      </c>
      <c r="J257" s="138">
        <f>ROUND(I257*H257,2)</f>
        <v>775</v>
      </c>
      <c r="K257" s="134" t="s">
        <v>21</v>
      </c>
      <c r="L257" s="33"/>
      <c r="M257" s="139" t="s">
        <v>21</v>
      </c>
      <c r="N257" s="140" t="s">
        <v>44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213</v>
      </c>
      <c r="AT257" s="143" t="s">
        <v>208</v>
      </c>
      <c r="AU257" s="143" t="s">
        <v>80</v>
      </c>
      <c r="AY257" s="18" t="s">
        <v>206</v>
      </c>
      <c r="BE257" s="144">
        <f>IF(N257="základní",J257,0)</f>
        <v>775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80</v>
      </c>
      <c r="BK257" s="144">
        <f>ROUND(I257*H257,2)</f>
        <v>775</v>
      </c>
      <c r="BL257" s="18" t="s">
        <v>213</v>
      </c>
      <c r="BM257" s="143" t="s">
        <v>866</v>
      </c>
    </row>
    <row r="258" spans="2:65" s="12" customFormat="1" x14ac:dyDescent="0.2">
      <c r="B258" s="151"/>
      <c r="D258" s="149" t="s">
        <v>219</v>
      </c>
      <c r="E258" s="152" t="s">
        <v>21</v>
      </c>
      <c r="F258" s="153" t="s">
        <v>1355</v>
      </c>
      <c r="H258" s="152" t="s">
        <v>21</v>
      </c>
      <c r="I258" s="154"/>
      <c r="L258" s="151"/>
      <c r="M258" s="155"/>
      <c r="T258" s="156"/>
      <c r="AT258" s="152" t="s">
        <v>219</v>
      </c>
      <c r="AU258" s="152" t="s">
        <v>80</v>
      </c>
      <c r="AV258" s="12" t="s">
        <v>80</v>
      </c>
      <c r="AW258" s="12" t="s">
        <v>34</v>
      </c>
      <c r="AX258" s="12" t="s">
        <v>73</v>
      </c>
      <c r="AY258" s="152" t="s">
        <v>206</v>
      </c>
    </row>
    <row r="259" spans="2:65" s="13" customFormat="1" x14ac:dyDescent="0.2">
      <c r="B259" s="157"/>
      <c r="D259" s="149" t="s">
        <v>219</v>
      </c>
      <c r="E259" s="158" t="s">
        <v>21</v>
      </c>
      <c r="F259" s="159" t="s">
        <v>1820</v>
      </c>
      <c r="H259" s="160">
        <v>155</v>
      </c>
      <c r="I259" s="161"/>
      <c r="L259" s="157"/>
      <c r="M259" s="162"/>
      <c r="T259" s="163"/>
      <c r="AT259" s="158" t="s">
        <v>219</v>
      </c>
      <c r="AU259" s="158" t="s">
        <v>80</v>
      </c>
      <c r="AV259" s="13" t="s">
        <v>82</v>
      </c>
      <c r="AW259" s="13" t="s">
        <v>34</v>
      </c>
      <c r="AX259" s="13" t="s">
        <v>73</v>
      </c>
      <c r="AY259" s="158" t="s">
        <v>206</v>
      </c>
    </row>
    <row r="260" spans="2:65" s="14" customFormat="1" x14ac:dyDescent="0.2">
      <c r="B260" s="164"/>
      <c r="D260" s="149" t="s">
        <v>219</v>
      </c>
      <c r="E260" s="165" t="s">
        <v>21</v>
      </c>
      <c r="F260" s="166" t="s">
        <v>236</v>
      </c>
      <c r="H260" s="167">
        <v>155</v>
      </c>
      <c r="I260" s="168"/>
      <c r="L260" s="164"/>
      <c r="M260" s="169"/>
      <c r="T260" s="170"/>
      <c r="AT260" s="165" t="s">
        <v>219</v>
      </c>
      <c r="AU260" s="165" t="s">
        <v>80</v>
      </c>
      <c r="AV260" s="14" t="s">
        <v>213</v>
      </c>
      <c r="AW260" s="14" t="s">
        <v>34</v>
      </c>
      <c r="AX260" s="14" t="s">
        <v>80</v>
      </c>
      <c r="AY260" s="165" t="s">
        <v>206</v>
      </c>
    </row>
    <row r="261" spans="2:65" s="1" customFormat="1" ht="16.5" customHeight="1" x14ac:dyDescent="0.2">
      <c r="B261" s="33"/>
      <c r="C261" s="132" t="s">
        <v>656</v>
      </c>
      <c r="D261" s="132" t="s">
        <v>208</v>
      </c>
      <c r="E261" s="133" t="s">
        <v>1821</v>
      </c>
      <c r="F261" s="134" t="s">
        <v>1822</v>
      </c>
      <c r="G261" s="135" t="s">
        <v>723</v>
      </c>
      <c r="H261" s="136">
        <v>2</v>
      </c>
      <c r="I261" s="137">
        <v>516</v>
      </c>
      <c r="J261" s="138">
        <f>ROUND(I261*H261,2)</f>
        <v>1032</v>
      </c>
      <c r="K261" s="134" t="s">
        <v>1100</v>
      </c>
      <c r="L261" s="33"/>
      <c r="M261" s="139" t="s">
        <v>21</v>
      </c>
      <c r="N261" s="140" t="s">
        <v>44</v>
      </c>
      <c r="P261" s="141">
        <f>O261*H261</f>
        <v>0</v>
      </c>
      <c r="Q261" s="141">
        <v>8.0000000000000007E-5</v>
      </c>
      <c r="R261" s="141">
        <f>Q261*H261</f>
        <v>1.6000000000000001E-4</v>
      </c>
      <c r="S261" s="141">
        <v>0</v>
      </c>
      <c r="T261" s="142">
        <f>S261*H261</f>
        <v>0</v>
      </c>
      <c r="AR261" s="143" t="s">
        <v>213</v>
      </c>
      <c r="AT261" s="143" t="s">
        <v>208</v>
      </c>
      <c r="AU261" s="143" t="s">
        <v>80</v>
      </c>
      <c r="AY261" s="18" t="s">
        <v>206</v>
      </c>
      <c r="BE261" s="144">
        <f>IF(N261="základní",J261,0)</f>
        <v>1032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80</v>
      </c>
      <c r="BK261" s="144">
        <f>ROUND(I261*H261,2)</f>
        <v>1032</v>
      </c>
      <c r="BL261" s="18" t="s">
        <v>213</v>
      </c>
      <c r="BM261" s="143" t="s">
        <v>880</v>
      </c>
    </row>
    <row r="262" spans="2:65" s="12" customFormat="1" x14ac:dyDescent="0.2">
      <c r="B262" s="151"/>
      <c r="D262" s="149" t="s">
        <v>219</v>
      </c>
      <c r="E262" s="152" t="s">
        <v>21</v>
      </c>
      <c r="F262" s="153" t="s">
        <v>1810</v>
      </c>
      <c r="H262" s="152" t="s">
        <v>21</v>
      </c>
      <c r="I262" s="154"/>
      <c r="L262" s="151"/>
      <c r="M262" s="155"/>
      <c r="T262" s="156"/>
      <c r="AT262" s="152" t="s">
        <v>219</v>
      </c>
      <c r="AU262" s="152" t="s">
        <v>80</v>
      </c>
      <c r="AV262" s="12" t="s">
        <v>80</v>
      </c>
      <c r="AW262" s="12" t="s">
        <v>34</v>
      </c>
      <c r="AX262" s="12" t="s">
        <v>73</v>
      </c>
      <c r="AY262" s="152" t="s">
        <v>206</v>
      </c>
    </row>
    <row r="263" spans="2:65" s="13" customFormat="1" x14ac:dyDescent="0.2">
      <c r="B263" s="157"/>
      <c r="D263" s="149" t="s">
        <v>219</v>
      </c>
      <c r="E263" s="158" t="s">
        <v>21</v>
      </c>
      <c r="F263" s="159" t="s">
        <v>1823</v>
      </c>
      <c r="H263" s="160">
        <v>2</v>
      </c>
      <c r="I263" s="161"/>
      <c r="L263" s="157"/>
      <c r="M263" s="162"/>
      <c r="T263" s="163"/>
      <c r="AT263" s="158" t="s">
        <v>219</v>
      </c>
      <c r="AU263" s="158" t="s">
        <v>80</v>
      </c>
      <c r="AV263" s="13" t="s">
        <v>82</v>
      </c>
      <c r="AW263" s="13" t="s">
        <v>34</v>
      </c>
      <c r="AX263" s="13" t="s">
        <v>73</v>
      </c>
      <c r="AY263" s="158" t="s">
        <v>206</v>
      </c>
    </row>
    <row r="264" spans="2:65" s="14" customFormat="1" x14ac:dyDescent="0.2">
      <c r="B264" s="164"/>
      <c r="D264" s="149" t="s">
        <v>219</v>
      </c>
      <c r="E264" s="165" t="s">
        <v>21</v>
      </c>
      <c r="F264" s="166" t="s">
        <v>236</v>
      </c>
      <c r="H264" s="167">
        <v>2</v>
      </c>
      <c r="I264" s="168"/>
      <c r="L264" s="164"/>
      <c r="M264" s="169"/>
      <c r="T264" s="170"/>
      <c r="AT264" s="165" t="s">
        <v>219</v>
      </c>
      <c r="AU264" s="165" t="s">
        <v>80</v>
      </c>
      <c r="AV264" s="14" t="s">
        <v>213</v>
      </c>
      <c r="AW264" s="14" t="s">
        <v>34</v>
      </c>
      <c r="AX264" s="14" t="s">
        <v>80</v>
      </c>
      <c r="AY264" s="165" t="s">
        <v>206</v>
      </c>
    </row>
    <row r="265" spans="2:65" s="1" customFormat="1" ht="16.5" customHeight="1" x14ac:dyDescent="0.2">
      <c r="B265" s="33"/>
      <c r="C265" s="132" t="s">
        <v>663</v>
      </c>
      <c r="D265" s="132" t="s">
        <v>208</v>
      </c>
      <c r="E265" s="133" t="s">
        <v>1824</v>
      </c>
      <c r="F265" s="134" t="s">
        <v>1825</v>
      </c>
      <c r="G265" s="135" t="s">
        <v>375</v>
      </c>
      <c r="H265" s="136">
        <v>12</v>
      </c>
      <c r="I265" s="137">
        <v>139</v>
      </c>
      <c r="J265" s="138">
        <f>ROUND(I265*H265,2)</f>
        <v>1668</v>
      </c>
      <c r="K265" s="134" t="s">
        <v>1100</v>
      </c>
      <c r="L265" s="33"/>
      <c r="M265" s="139" t="s">
        <v>21</v>
      </c>
      <c r="N265" s="140" t="s">
        <v>44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213</v>
      </c>
      <c r="AT265" s="143" t="s">
        <v>208</v>
      </c>
      <c r="AU265" s="143" t="s">
        <v>80</v>
      </c>
      <c r="AY265" s="18" t="s">
        <v>206</v>
      </c>
      <c r="BE265" s="144">
        <f>IF(N265="základní",J265,0)</f>
        <v>1668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80</v>
      </c>
      <c r="BK265" s="144">
        <f>ROUND(I265*H265,2)</f>
        <v>1668</v>
      </c>
      <c r="BL265" s="18" t="s">
        <v>213</v>
      </c>
      <c r="BM265" s="143" t="s">
        <v>522</v>
      </c>
    </row>
    <row r="266" spans="2:65" s="12" customFormat="1" x14ac:dyDescent="0.2">
      <c r="B266" s="151"/>
      <c r="D266" s="149" t="s">
        <v>219</v>
      </c>
      <c r="E266" s="152" t="s">
        <v>21</v>
      </c>
      <c r="F266" s="153" t="s">
        <v>1382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80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 x14ac:dyDescent="0.2">
      <c r="B267" s="157"/>
      <c r="D267" s="149" t="s">
        <v>219</v>
      </c>
      <c r="E267" s="158" t="s">
        <v>21</v>
      </c>
      <c r="F267" s="159" t="s">
        <v>8</v>
      </c>
      <c r="H267" s="160">
        <v>12</v>
      </c>
      <c r="I267" s="161"/>
      <c r="L267" s="157"/>
      <c r="M267" s="162"/>
      <c r="T267" s="163"/>
      <c r="AT267" s="158" t="s">
        <v>219</v>
      </c>
      <c r="AU267" s="158" t="s">
        <v>80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4" customFormat="1" x14ac:dyDescent="0.2">
      <c r="B268" s="164"/>
      <c r="D268" s="149" t="s">
        <v>219</v>
      </c>
      <c r="E268" s="165" t="s">
        <v>21</v>
      </c>
      <c r="F268" s="166" t="s">
        <v>236</v>
      </c>
      <c r="H268" s="167">
        <v>12</v>
      </c>
      <c r="I268" s="168"/>
      <c r="L268" s="164"/>
      <c r="M268" s="169"/>
      <c r="T268" s="170"/>
      <c r="AT268" s="165" t="s">
        <v>219</v>
      </c>
      <c r="AU268" s="165" t="s">
        <v>80</v>
      </c>
      <c r="AV268" s="14" t="s">
        <v>213</v>
      </c>
      <c r="AW268" s="14" t="s">
        <v>34</v>
      </c>
      <c r="AX268" s="14" t="s">
        <v>80</v>
      </c>
      <c r="AY268" s="165" t="s">
        <v>206</v>
      </c>
    </row>
    <row r="269" spans="2:65" s="1" customFormat="1" ht="16.5" customHeight="1" x14ac:dyDescent="0.2">
      <c r="B269" s="33"/>
      <c r="C269" s="132" t="s">
        <v>676</v>
      </c>
      <c r="D269" s="132" t="s">
        <v>208</v>
      </c>
      <c r="E269" s="133" t="s">
        <v>1826</v>
      </c>
      <c r="F269" s="134" t="s">
        <v>1827</v>
      </c>
      <c r="G269" s="135" t="s">
        <v>723</v>
      </c>
      <c r="H269" s="136">
        <v>3</v>
      </c>
      <c r="I269" s="137">
        <v>4820</v>
      </c>
      <c r="J269" s="138">
        <f>ROUND(I269*H269,2)</f>
        <v>14460</v>
      </c>
      <c r="K269" s="134" t="s">
        <v>21</v>
      </c>
      <c r="L269" s="33"/>
      <c r="M269" s="139" t="s">
        <v>21</v>
      </c>
      <c r="N269" s="140" t="s">
        <v>44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213</v>
      </c>
      <c r="AT269" s="143" t="s">
        <v>208</v>
      </c>
      <c r="AU269" s="143" t="s">
        <v>80</v>
      </c>
      <c r="AY269" s="18" t="s">
        <v>206</v>
      </c>
      <c r="BE269" s="144">
        <f>IF(N269="základní",J269,0)</f>
        <v>14460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80</v>
      </c>
      <c r="BK269" s="144">
        <f>ROUND(I269*H269,2)</f>
        <v>14460</v>
      </c>
      <c r="BL269" s="18" t="s">
        <v>213</v>
      </c>
      <c r="BM269" s="143" t="s">
        <v>549</v>
      </c>
    </row>
    <row r="270" spans="2:65" s="12" customFormat="1" x14ac:dyDescent="0.2">
      <c r="B270" s="151"/>
      <c r="D270" s="149" t="s">
        <v>219</v>
      </c>
      <c r="E270" s="152" t="s">
        <v>21</v>
      </c>
      <c r="F270" s="153" t="s">
        <v>1810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80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 x14ac:dyDescent="0.2">
      <c r="B271" s="157"/>
      <c r="D271" s="149" t="s">
        <v>219</v>
      </c>
      <c r="E271" s="158" t="s">
        <v>21</v>
      </c>
      <c r="F271" s="159" t="s">
        <v>244</v>
      </c>
      <c r="H271" s="160">
        <v>3</v>
      </c>
      <c r="I271" s="161"/>
      <c r="L271" s="157"/>
      <c r="M271" s="162"/>
      <c r="T271" s="163"/>
      <c r="AT271" s="158" t="s">
        <v>219</v>
      </c>
      <c r="AU271" s="158" t="s">
        <v>80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4" customFormat="1" x14ac:dyDescent="0.2">
      <c r="B272" s="164"/>
      <c r="D272" s="149" t="s">
        <v>219</v>
      </c>
      <c r="E272" s="165" t="s">
        <v>21</v>
      </c>
      <c r="F272" s="166" t="s">
        <v>236</v>
      </c>
      <c r="H272" s="167">
        <v>3</v>
      </c>
      <c r="I272" s="168"/>
      <c r="L272" s="164"/>
      <c r="M272" s="169"/>
      <c r="T272" s="170"/>
      <c r="AT272" s="165" t="s">
        <v>219</v>
      </c>
      <c r="AU272" s="165" t="s">
        <v>80</v>
      </c>
      <c r="AV272" s="14" t="s">
        <v>213</v>
      </c>
      <c r="AW272" s="14" t="s">
        <v>34</v>
      </c>
      <c r="AX272" s="14" t="s">
        <v>80</v>
      </c>
      <c r="AY272" s="165" t="s">
        <v>206</v>
      </c>
    </row>
    <row r="273" spans="2:65" s="11" customFormat="1" ht="25.9" customHeight="1" x14ac:dyDescent="0.2">
      <c r="B273" s="120"/>
      <c r="D273" s="121" t="s">
        <v>72</v>
      </c>
      <c r="E273" s="122" t="s">
        <v>1408</v>
      </c>
      <c r="F273" s="122" t="s">
        <v>1409</v>
      </c>
      <c r="I273" s="123"/>
      <c r="J273" s="124">
        <f>BK273</f>
        <v>100905</v>
      </c>
      <c r="L273" s="120"/>
      <c r="M273" s="125"/>
      <c r="P273" s="126">
        <f>SUM(P274:P330)</f>
        <v>0</v>
      </c>
      <c r="R273" s="126">
        <f>SUM(R274:R330)</f>
        <v>1.44343</v>
      </c>
      <c r="T273" s="127">
        <f>SUM(T274:T330)</f>
        <v>0</v>
      </c>
      <c r="AR273" s="121" t="s">
        <v>80</v>
      </c>
      <c r="AT273" s="128" t="s">
        <v>72</v>
      </c>
      <c r="AU273" s="128" t="s">
        <v>73</v>
      </c>
      <c r="AY273" s="121" t="s">
        <v>206</v>
      </c>
      <c r="BK273" s="129">
        <f>SUM(BK274:BK330)</f>
        <v>100905</v>
      </c>
    </row>
    <row r="274" spans="2:65" s="1" customFormat="1" ht="16.5" customHeight="1" x14ac:dyDescent="0.2">
      <c r="B274" s="33"/>
      <c r="C274" s="132" t="s">
        <v>681</v>
      </c>
      <c r="D274" s="132" t="s">
        <v>208</v>
      </c>
      <c r="E274" s="133" t="s">
        <v>1828</v>
      </c>
      <c r="F274" s="134" t="s">
        <v>1829</v>
      </c>
      <c r="G274" s="135" t="s">
        <v>723</v>
      </c>
      <c r="H274" s="136">
        <v>8</v>
      </c>
      <c r="I274" s="137">
        <v>1914</v>
      </c>
      <c r="J274" s="138">
        <f>ROUND(I274*H274,2)</f>
        <v>15312</v>
      </c>
      <c r="K274" s="134" t="s">
        <v>1100</v>
      </c>
      <c r="L274" s="33"/>
      <c r="M274" s="139" t="s">
        <v>21</v>
      </c>
      <c r="N274" s="140" t="s">
        <v>44</v>
      </c>
      <c r="P274" s="141">
        <f>O274*H274</f>
        <v>0</v>
      </c>
      <c r="Q274" s="141">
        <v>2.4000000000000001E-4</v>
      </c>
      <c r="R274" s="141">
        <f>Q274*H274</f>
        <v>1.92E-3</v>
      </c>
      <c r="S274" s="141">
        <v>0</v>
      </c>
      <c r="T274" s="142">
        <f>S274*H274</f>
        <v>0</v>
      </c>
      <c r="AR274" s="143" t="s">
        <v>213</v>
      </c>
      <c r="AT274" s="143" t="s">
        <v>208</v>
      </c>
      <c r="AU274" s="143" t="s">
        <v>80</v>
      </c>
      <c r="AY274" s="18" t="s">
        <v>206</v>
      </c>
      <c r="BE274" s="144">
        <f>IF(N274="základní",J274,0)</f>
        <v>15312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8" t="s">
        <v>80</v>
      </c>
      <c r="BK274" s="144">
        <f>ROUND(I274*H274,2)</f>
        <v>15312</v>
      </c>
      <c r="BL274" s="18" t="s">
        <v>213</v>
      </c>
      <c r="BM274" s="143" t="s">
        <v>542</v>
      </c>
    </row>
    <row r="275" spans="2:65" s="12" customFormat="1" x14ac:dyDescent="0.2">
      <c r="B275" s="151"/>
      <c r="D275" s="149" t="s">
        <v>219</v>
      </c>
      <c r="E275" s="152" t="s">
        <v>21</v>
      </c>
      <c r="F275" s="153" t="s">
        <v>1830</v>
      </c>
      <c r="H275" s="152" t="s">
        <v>21</v>
      </c>
      <c r="I275" s="154"/>
      <c r="L275" s="151"/>
      <c r="M275" s="155"/>
      <c r="T275" s="156"/>
      <c r="AT275" s="152" t="s">
        <v>219</v>
      </c>
      <c r="AU275" s="152" t="s">
        <v>80</v>
      </c>
      <c r="AV275" s="12" t="s">
        <v>80</v>
      </c>
      <c r="AW275" s="12" t="s">
        <v>34</v>
      </c>
      <c r="AX275" s="12" t="s">
        <v>73</v>
      </c>
      <c r="AY275" s="152" t="s">
        <v>206</v>
      </c>
    </row>
    <row r="276" spans="2:65" s="13" customFormat="1" x14ac:dyDescent="0.2">
      <c r="B276" s="157"/>
      <c r="D276" s="149" t="s">
        <v>219</v>
      </c>
      <c r="E276" s="158" t="s">
        <v>21</v>
      </c>
      <c r="F276" s="159" t="s">
        <v>1831</v>
      </c>
      <c r="H276" s="160">
        <v>8</v>
      </c>
      <c r="I276" s="161"/>
      <c r="L276" s="157"/>
      <c r="M276" s="162"/>
      <c r="T276" s="163"/>
      <c r="AT276" s="158" t="s">
        <v>219</v>
      </c>
      <c r="AU276" s="158" t="s">
        <v>80</v>
      </c>
      <c r="AV276" s="13" t="s">
        <v>82</v>
      </c>
      <c r="AW276" s="13" t="s">
        <v>34</v>
      </c>
      <c r="AX276" s="13" t="s">
        <v>73</v>
      </c>
      <c r="AY276" s="158" t="s">
        <v>206</v>
      </c>
    </row>
    <row r="277" spans="2:65" s="14" customFormat="1" x14ac:dyDescent="0.2">
      <c r="B277" s="164"/>
      <c r="D277" s="149" t="s">
        <v>219</v>
      </c>
      <c r="E277" s="165" t="s">
        <v>21</v>
      </c>
      <c r="F277" s="166" t="s">
        <v>236</v>
      </c>
      <c r="H277" s="167">
        <v>8</v>
      </c>
      <c r="I277" s="168"/>
      <c r="L277" s="164"/>
      <c r="M277" s="169"/>
      <c r="T277" s="170"/>
      <c r="AT277" s="165" t="s">
        <v>219</v>
      </c>
      <c r="AU277" s="165" t="s">
        <v>80</v>
      </c>
      <c r="AV277" s="14" t="s">
        <v>213</v>
      </c>
      <c r="AW277" s="14" t="s">
        <v>34</v>
      </c>
      <c r="AX277" s="14" t="s">
        <v>80</v>
      </c>
      <c r="AY277" s="165" t="s">
        <v>206</v>
      </c>
    </row>
    <row r="278" spans="2:65" s="1" customFormat="1" ht="16.5" customHeight="1" x14ac:dyDescent="0.2">
      <c r="B278" s="33"/>
      <c r="C278" s="132" t="s">
        <v>687</v>
      </c>
      <c r="D278" s="132" t="s">
        <v>208</v>
      </c>
      <c r="E278" s="133" t="s">
        <v>1832</v>
      </c>
      <c r="F278" s="134" t="s">
        <v>1833</v>
      </c>
      <c r="G278" s="135" t="s">
        <v>375</v>
      </c>
      <c r="H278" s="136">
        <v>53</v>
      </c>
      <c r="I278" s="137">
        <v>26</v>
      </c>
      <c r="J278" s="138">
        <f>ROUND(I278*H278,2)</f>
        <v>1378</v>
      </c>
      <c r="K278" s="134" t="s">
        <v>1100</v>
      </c>
      <c r="L278" s="33"/>
      <c r="M278" s="139" t="s">
        <v>21</v>
      </c>
      <c r="N278" s="140" t="s">
        <v>44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213</v>
      </c>
      <c r="AT278" s="143" t="s">
        <v>208</v>
      </c>
      <c r="AU278" s="143" t="s">
        <v>80</v>
      </c>
      <c r="AY278" s="18" t="s">
        <v>206</v>
      </c>
      <c r="BE278" s="144">
        <f>IF(N278="základní",J278,0)</f>
        <v>1378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80</v>
      </c>
      <c r="BK278" s="144">
        <f>ROUND(I278*H278,2)</f>
        <v>1378</v>
      </c>
      <c r="BL278" s="18" t="s">
        <v>213</v>
      </c>
      <c r="BM278" s="143" t="s">
        <v>993</v>
      </c>
    </row>
    <row r="279" spans="2:65" s="12" customFormat="1" x14ac:dyDescent="0.2">
      <c r="B279" s="151"/>
      <c r="D279" s="149" t="s">
        <v>219</v>
      </c>
      <c r="E279" s="152" t="s">
        <v>21</v>
      </c>
      <c r="F279" s="153" t="s">
        <v>1355</v>
      </c>
      <c r="H279" s="152" t="s">
        <v>21</v>
      </c>
      <c r="I279" s="154"/>
      <c r="L279" s="151"/>
      <c r="M279" s="155"/>
      <c r="T279" s="156"/>
      <c r="AT279" s="152" t="s">
        <v>219</v>
      </c>
      <c r="AU279" s="152" t="s">
        <v>80</v>
      </c>
      <c r="AV279" s="12" t="s">
        <v>80</v>
      </c>
      <c r="AW279" s="12" t="s">
        <v>34</v>
      </c>
      <c r="AX279" s="12" t="s">
        <v>73</v>
      </c>
      <c r="AY279" s="152" t="s">
        <v>206</v>
      </c>
    </row>
    <row r="280" spans="2:65" s="13" customFormat="1" x14ac:dyDescent="0.2">
      <c r="B280" s="157"/>
      <c r="D280" s="149" t="s">
        <v>219</v>
      </c>
      <c r="E280" s="158" t="s">
        <v>21</v>
      </c>
      <c r="F280" s="159" t="s">
        <v>1834</v>
      </c>
      <c r="H280" s="160">
        <v>53</v>
      </c>
      <c r="I280" s="161"/>
      <c r="L280" s="157"/>
      <c r="M280" s="162"/>
      <c r="T280" s="163"/>
      <c r="AT280" s="158" t="s">
        <v>219</v>
      </c>
      <c r="AU280" s="158" t="s">
        <v>80</v>
      </c>
      <c r="AV280" s="13" t="s">
        <v>82</v>
      </c>
      <c r="AW280" s="13" t="s">
        <v>34</v>
      </c>
      <c r="AX280" s="13" t="s">
        <v>73</v>
      </c>
      <c r="AY280" s="158" t="s">
        <v>206</v>
      </c>
    </row>
    <row r="281" spans="2:65" s="14" customFormat="1" x14ac:dyDescent="0.2">
      <c r="B281" s="164"/>
      <c r="D281" s="149" t="s">
        <v>219</v>
      </c>
      <c r="E281" s="165" t="s">
        <v>21</v>
      </c>
      <c r="F281" s="166" t="s">
        <v>236</v>
      </c>
      <c r="H281" s="167">
        <v>53</v>
      </c>
      <c r="I281" s="168"/>
      <c r="L281" s="164"/>
      <c r="M281" s="169"/>
      <c r="T281" s="170"/>
      <c r="AT281" s="165" t="s">
        <v>219</v>
      </c>
      <c r="AU281" s="165" t="s">
        <v>80</v>
      </c>
      <c r="AV281" s="14" t="s">
        <v>213</v>
      </c>
      <c r="AW281" s="14" t="s">
        <v>34</v>
      </c>
      <c r="AX281" s="14" t="s">
        <v>80</v>
      </c>
      <c r="AY281" s="165" t="s">
        <v>206</v>
      </c>
    </row>
    <row r="282" spans="2:65" s="1" customFormat="1" ht="16.5" customHeight="1" x14ac:dyDescent="0.2">
      <c r="B282" s="33"/>
      <c r="C282" s="132" t="s">
        <v>693</v>
      </c>
      <c r="D282" s="132" t="s">
        <v>208</v>
      </c>
      <c r="E282" s="133" t="s">
        <v>1835</v>
      </c>
      <c r="F282" s="134" t="s">
        <v>1836</v>
      </c>
      <c r="G282" s="135" t="s">
        <v>375</v>
      </c>
      <c r="H282" s="136">
        <v>78</v>
      </c>
      <c r="I282" s="137">
        <v>26</v>
      </c>
      <c r="J282" s="138">
        <f>ROUND(I282*H282,2)</f>
        <v>2028</v>
      </c>
      <c r="K282" s="134" t="s">
        <v>1100</v>
      </c>
      <c r="L282" s="33"/>
      <c r="M282" s="139" t="s">
        <v>21</v>
      </c>
      <c r="N282" s="140" t="s">
        <v>44</v>
      </c>
      <c r="P282" s="141">
        <f>O282*H282</f>
        <v>0</v>
      </c>
      <c r="Q282" s="141">
        <v>0</v>
      </c>
      <c r="R282" s="141">
        <f>Q282*H282</f>
        <v>0</v>
      </c>
      <c r="S282" s="141">
        <v>0</v>
      </c>
      <c r="T282" s="142">
        <f>S282*H282</f>
        <v>0</v>
      </c>
      <c r="AR282" s="143" t="s">
        <v>213</v>
      </c>
      <c r="AT282" s="143" t="s">
        <v>208</v>
      </c>
      <c r="AU282" s="143" t="s">
        <v>80</v>
      </c>
      <c r="AY282" s="18" t="s">
        <v>206</v>
      </c>
      <c r="BE282" s="144">
        <f>IF(N282="základní",J282,0)</f>
        <v>2028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8" t="s">
        <v>80</v>
      </c>
      <c r="BK282" s="144">
        <f>ROUND(I282*H282,2)</f>
        <v>2028</v>
      </c>
      <c r="BL282" s="18" t="s">
        <v>213</v>
      </c>
      <c r="BM282" s="143" t="s">
        <v>996</v>
      </c>
    </row>
    <row r="283" spans="2:65" s="12" customFormat="1" x14ac:dyDescent="0.2">
      <c r="B283" s="151"/>
      <c r="D283" s="149" t="s">
        <v>219</v>
      </c>
      <c r="E283" s="152" t="s">
        <v>21</v>
      </c>
      <c r="F283" s="153" t="s">
        <v>1355</v>
      </c>
      <c r="H283" s="152" t="s">
        <v>21</v>
      </c>
      <c r="I283" s="154"/>
      <c r="L283" s="151"/>
      <c r="M283" s="155"/>
      <c r="T283" s="156"/>
      <c r="AT283" s="152" t="s">
        <v>219</v>
      </c>
      <c r="AU283" s="152" t="s">
        <v>80</v>
      </c>
      <c r="AV283" s="12" t="s">
        <v>80</v>
      </c>
      <c r="AW283" s="12" t="s">
        <v>34</v>
      </c>
      <c r="AX283" s="12" t="s">
        <v>73</v>
      </c>
      <c r="AY283" s="152" t="s">
        <v>206</v>
      </c>
    </row>
    <row r="284" spans="2:65" s="13" customFormat="1" x14ac:dyDescent="0.2">
      <c r="B284" s="157"/>
      <c r="D284" s="149" t="s">
        <v>219</v>
      </c>
      <c r="E284" s="158" t="s">
        <v>21</v>
      </c>
      <c r="F284" s="159" t="s">
        <v>999</v>
      </c>
      <c r="H284" s="160">
        <v>78</v>
      </c>
      <c r="I284" s="161"/>
      <c r="L284" s="157"/>
      <c r="M284" s="162"/>
      <c r="T284" s="163"/>
      <c r="AT284" s="158" t="s">
        <v>219</v>
      </c>
      <c r="AU284" s="158" t="s">
        <v>80</v>
      </c>
      <c r="AV284" s="13" t="s">
        <v>82</v>
      </c>
      <c r="AW284" s="13" t="s">
        <v>34</v>
      </c>
      <c r="AX284" s="13" t="s">
        <v>73</v>
      </c>
      <c r="AY284" s="158" t="s">
        <v>206</v>
      </c>
    </row>
    <row r="285" spans="2:65" s="14" customFormat="1" x14ac:dyDescent="0.2">
      <c r="B285" s="164"/>
      <c r="D285" s="149" t="s">
        <v>219</v>
      </c>
      <c r="E285" s="165" t="s">
        <v>21</v>
      </c>
      <c r="F285" s="166" t="s">
        <v>236</v>
      </c>
      <c r="H285" s="167">
        <v>78</v>
      </c>
      <c r="I285" s="168"/>
      <c r="L285" s="164"/>
      <c r="M285" s="169"/>
      <c r="T285" s="170"/>
      <c r="AT285" s="165" t="s">
        <v>219</v>
      </c>
      <c r="AU285" s="165" t="s">
        <v>80</v>
      </c>
      <c r="AV285" s="14" t="s">
        <v>213</v>
      </c>
      <c r="AW285" s="14" t="s">
        <v>34</v>
      </c>
      <c r="AX285" s="14" t="s">
        <v>80</v>
      </c>
      <c r="AY285" s="165" t="s">
        <v>206</v>
      </c>
    </row>
    <row r="286" spans="2:65" s="1" customFormat="1" ht="16.5" customHeight="1" x14ac:dyDescent="0.2">
      <c r="B286" s="33"/>
      <c r="C286" s="132" t="s">
        <v>699</v>
      </c>
      <c r="D286" s="132" t="s">
        <v>208</v>
      </c>
      <c r="E286" s="133" t="s">
        <v>1837</v>
      </c>
      <c r="F286" s="134" t="s">
        <v>1838</v>
      </c>
      <c r="G286" s="135" t="s">
        <v>1417</v>
      </c>
      <c r="H286" s="136">
        <v>3</v>
      </c>
      <c r="I286" s="137">
        <v>5582</v>
      </c>
      <c r="J286" s="138">
        <f>ROUND(I286*H286,2)</f>
        <v>16746</v>
      </c>
      <c r="K286" s="134" t="s">
        <v>1100</v>
      </c>
      <c r="L286" s="33"/>
      <c r="M286" s="139" t="s">
        <v>21</v>
      </c>
      <c r="N286" s="140" t="s">
        <v>44</v>
      </c>
      <c r="P286" s="141">
        <f>O286*H286</f>
        <v>0</v>
      </c>
      <c r="Q286" s="141">
        <v>3.5029999999999999E-2</v>
      </c>
      <c r="R286" s="141">
        <f>Q286*H286</f>
        <v>0.10508999999999999</v>
      </c>
      <c r="S286" s="141">
        <v>0</v>
      </c>
      <c r="T286" s="142">
        <f>S286*H286</f>
        <v>0</v>
      </c>
      <c r="AR286" s="143" t="s">
        <v>213</v>
      </c>
      <c r="AT286" s="143" t="s">
        <v>208</v>
      </c>
      <c r="AU286" s="143" t="s">
        <v>80</v>
      </c>
      <c r="AY286" s="18" t="s">
        <v>206</v>
      </c>
      <c r="BE286" s="144">
        <f>IF(N286="základní",J286,0)</f>
        <v>16746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80</v>
      </c>
      <c r="BK286" s="144">
        <f>ROUND(I286*H286,2)</f>
        <v>16746</v>
      </c>
      <c r="BL286" s="18" t="s">
        <v>213</v>
      </c>
      <c r="BM286" s="143" t="s">
        <v>999</v>
      </c>
    </row>
    <row r="287" spans="2:65" s="13" customFormat="1" x14ac:dyDescent="0.2">
      <c r="B287" s="157"/>
      <c r="D287" s="149" t="s">
        <v>219</v>
      </c>
      <c r="E287" s="158" t="s">
        <v>21</v>
      </c>
      <c r="F287" s="159" t="s">
        <v>244</v>
      </c>
      <c r="H287" s="160">
        <v>3</v>
      </c>
      <c r="I287" s="161"/>
      <c r="L287" s="157"/>
      <c r="M287" s="162"/>
      <c r="T287" s="163"/>
      <c r="AT287" s="158" t="s">
        <v>219</v>
      </c>
      <c r="AU287" s="158" t="s">
        <v>80</v>
      </c>
      <c r="AV287" s="13" t="s">
        <v>82</v>
      </c>
      <c r="AW287" s="13" t="s">
        <v>34</v>
      </c>
      <c r="AX287" s="13" t="s">
        <v>73</v>
      </c>
      <c r="AY287" s="158" t="s">
        <v>206</v>
      </c>
    </row>
    <row r="288" spans="2:65" s="14" customFormat="1" x14ac:dyDescent="0.2">
      <c r="B288" s="164"/>
      <c r="D288" s="149" t="s">
        <v>219</v>
      </c>
      <c r="E288" s="165" t="s">
        <v>21</v>
      </c>
      <c r="F288" s="166" t="s">
        <v>236</v>
      </c>
      <c r="H288" s="167">
        <v>3</v>
      </c>
      <c r="I288" s="168"/>
      <c r="L288" s="164"/>
      <c r="M288" s="169"/>
      <c r="T288" s="170"/>
      <c r="AT288" s="165" t="s">
        <v>219</v>
      </c>
      <c r="AU288" s="165" t="s">
        <v>80</v>
      </c>
      <c r="AV288" s="14" t="s">
        <v>213</v>
      </c>
      <c r="AW288" s="14" t="s">
        <v>34</v>
      </c>
      <c r="AX288" s="14" t="s">
        <v>80</v>
      </c>
      <c r="AY288" s="165" t="s">
        <v>206</v>
      </c>
    </row>
    <row r="289" spans="2:65" s="1" customFormat="1" ht="16.5" customHeight="1" x14ac:dyDescent="0.2">
      <c r="B289" s="33"/>
      <c r="C289" s="132" t="s">
        <v>706</v>
      </c>
      <c r="D289" s="132" t="s">
        <v>208</v>
      </c>
      <c r="E289" s="133" t="s">
        <v>1839</v>
      </c>
      <c r="F289" s="134" t="s">
        <v>1840</v>
      </c>
      <c r="G289" s="135" t="s">
        <v>723</v>
      </c>
      <c r="H289" s="136">
        <v>2</v>
      </c>
      <c r="I289" s="137">
        <v>8560</v>
      </c>
      <c r="J289" s="138">
        <f>ROUND(I289*H289,2)</f>
        <v>17120</v>
      </c>
      <c r="K289" s="134" t="s">
        <v>21</v>
      </c>
      <c r="L289" s="33"/>
      <c r="M289" s="139" t="s">
        <v>21</v>
      </c>
      <c r="N289" s="140" t="s">
        <v>44</v>
      </c>
      <c r="P289" s="141">
        <f>O289*H289</f>
        <v>0</v>
      </c>
      <c r="Q289" s="141">
        <v>3.363E-2</v>
      </c>
      <c r="R289" s="141">
        <f>Q289*H289</f>
        <v>6.726E-2</v>
      </c>
      <c r="S289" s="141">
        <v>0</v>
      </c>
      <c r="T289" s="142">
        <f>S289*H289</f>
        <v>0</v>
      </c>
      <c r="AR289" s="143" t="s">
        <v>213</v>
      </c>
      <c r="AT289" s="143" t="s">
        <v>208</v>
      </c>
      <c r="AU289" s="143" t="s">
        <v>80</v>
      </c>
      <c r="AY289" s="18" t="s">
        <v>206</v>
      </c>
      <c r="BE289" s="144">
        <f>IF(N289="základní",J289,0)</f>
        <v>17120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8" t="s">
        <v>80</v>
      </c>
      <c r="BK289" s="144">
        <f>ROUND(I289*H289,2)</f>
        <v>17120</v>
      </c>
      <c r="BL289" s="18" t="s">
        <v>213</v>
      </c>
      <c r="BM289" s="143" t="s">
        <v>1002</v>
      </c>
    </row>
    <row r="290" spans="2:65" s="12" customFormat="1" x14ac:dyDescent="0.2">
      <c r="B290" s="151"/>
      <c r="D290" s="149" t="s">
        <v>219</v>
      </c>
      <c r="E290" s="152" t="s">
        <v>21</v>
      </c>
      <c r="F290" s="153" t="s">
        <v>1841</v>
      </c>
      <c r="H290" s="152" t="s">
        <v>21</v>
      </c>
      <c r="I290" s="154"/>
      <c r="L290" s="151"/>
      <c r="M290" s="155"/>
      <c r="T290" s="156"/>
      <c r="AT290" s="152" t="s">
        <v>219</v>
      </c>
      <c r="AU290" s="152" t="s">
        <v>80</v>
      </c>
      <c r="AV290" s="12" t="s">
        <v>80</v>
      </c>
      <c r="AW290" s="12" t="s">
        <v>34</v>
      </c>
      <c r="AX290" s="12" t="s">
        <v>73</v>
      </c>
      <c r="AY290" s="152" t="s">
        <v>206</v>
      </c>
    </row>
    <row r="291" spans="2:65" s="13" customFormat="1" x14ac:dyDescent="0.2">
      <c r="B291" s="157"/>
      <c r="D291" s="149" t="s">
        <v>219</v>
      </c>
      <c r="E291" s="158" t="s">
        <v>21</v>
      </c>
      <c r="F291" s="159" t="s">
        <v>82</v>
      </c>
      <c r="H291" s="160">
        <v>2</v>
      </c>
      <c r="I291" s="161"/>
      <c r="L291" s="157"/>
      <c r="M291" s="162"/>
      <c r="T291" s="163"/>
      <c r="AT291" s="158" t="s">
        <v>219</v>
      </c>
      <c r="AU291" s="158" t="s">
        <v>80</v>
      </c>
      <c r="AV291" s="13" t="s">
        <v>82</v>
      </c>
      <c r="AW291" s="13" t="s">
        <v>34</v>
      </c>
      <c r="AX291" s="13" t="s">
        <v>73</v>
      </c>
      <c r="AY291" s="158" t="s">
        <v>206</v>
      </c>
    </row>
    <row r="292" spans="2:65" s="14" customFormat="1" x14ac:dyDescent="0.2">
      <c r="B292" s="164"/>
      <c r="D292" s="149" t="s">
        <v>219</v>
      </c>
      <c r="E292" s="165" t="s">
        <v>21</v>
      </c>
      <c r="F292" s="166" t="s">
        <v>236</v>
      </c>
      <c r="H292" s="167">
        <v>2</v>
      </c>
      <c r="I292" s="168"/>
      <c r="L292" s="164"/>
      <c r="M292" s="169"/>
      <c r="T292" s="170"/>
      <c r="AT292" s="165" t="s">
        <v>219</v>
      </c>
      <c r="AU292" s="165" t="s">
        <v>80</v>
      </c>
      <c r="AV292" s="14" t="s">
        <v>213</v>
      </c>
      <c r="AW292" s="14" t="s">
        <v>34</v>
      </c>
      <c r="AX292" s="14" t="s">
        <v>80</v>
      </c>
      <c r="AY292" s="165" t="s">
        <v>206</v>
      </c>
    </row>
    <row r="293" spans="2:65" s="1" customFormat="1" ht="16.5" customHeight="1" x14ac:dyDescent="0.2">
      <c r="B293" s="33"/>
      <c r="C293" s="132" t="s">
        <v>713</v>
      </c>
      <c r="D293" s="132" t="s">
        <v>208</v>
      </c>
      <c r="E293" s="133" t="s">
        <v>1842</v>
      </c>
      <c r="F293" s="134" t="s">
        <v>1843</v>
      </c>
      <c r="G293" s="135" t="s">
        <v>564</v>
      </c>
      <c r="H293" s="136">
        <v>3</v>
      </c>
      <c r="I293" s="137">
        <v>8560</v>
      </c>
      <c r="J293" s="138">
        <f>ROUND(I293*H293,2)</f>
        <v>25680</v>
      </c>
      <c r="K293" s="134" t="s">
        <v>21</v>
      </c>
      <c r="L293" s="33"/>
      <c r="M293" s="139" t="s">
        <v>21</v>
      </c>
      <c r="N293" s="140" t="s">
        <v>44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213</v>
      </c>
      <c r="AT293" s="143" t="s">
        <v>208</v>
      </c>
      <c r="AU293" s="143" t="s">
        <v>80</v>
      </c>
      <c r="AY293" s="18" t="s">
        <v>206</v>
      </c>
      <c r="BE293" s="144">
        <f>IF(N293="základní",J293,0)</f>
        <v>25680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80</v>
      </c>
      <c r="BK293" s="144">
        <f>ROUND(I293*H293,2)</f>
        <v>25680</v>
      </c>
      <c r="BL293" s="18" t="s">
        <v>213</v>
      </c>
      <c r="BM293" s="143" t="s">
        <v>1005</v>
      </c>
    </row>
    <row r="294" spans="2:65" s="12" customFormat="1" x14ac:dyDescent="0.2">
      <c r="B294" s="151"/>
      <c r="D294" s="149" t="s">
        <v>219</v>
      </c>
      <c r="E294" s="152" t="s">
        <v>21</v>
      </c>
      <c r="F294" s="153" t="s">
        <v>1355</v>
      </c>
      <c r="H294" s="152" t="s">
        <v>21</v>
      </c>
      <c r="I294" s="154"/>
      <c r="L294" s="151"/>
      <c r="M294" s="155"/>
      <c r="T294" s="156"/>
      <c r="AT294" s="152" t="s">
        <v>219</v>
      </c>
      <c r="AU294" s="152" t="s">
        <v>80</v>
      </c>
      <c r="AV294" s="12" t="s">
        <v>80</v>
      </c>
      <c r="AW294" s="12" t="s">
        <v>34</v>
      </c>
      <c r="AX294" s="12" t="s">
        <v>73</v>
      </c>
      <c r="AY294" s="152" t="s">
        <v>206</v>
      </c>
    </row>
    <row r="295" spans="2:65" s="13" customFormat="1" x14ac:dyDescent="0.2">
      <c r="B295" s="157"/>
      <c r="D295" s="149" t="s">
        <v>219</v>
      </c>
      <c r="E295" s="158" t="s">
        <v>21</v>
      </c>
      <c r="F295" s="159" t="s">
        <v>1844</v>
      </c>
      <c r="H295" s="160">
        <v>3</v>
      </c>
      <c r="I295" s="161"/>
      <c r="L295" s="157"/>
      <c r="M295" s="162"/>
      <c r="T295" s="163"/>
      <c r="AT295" s="158" t="s">
        <v>219</v>
      </c>
      <c r="AU295" s="158" t="s">
        <v>80</v>
      </c>
      <c r="AV295" s="13" t="s">
        <v>82</v>
      </c>
      <c r="AW295" s="13" t="s">
        <v>34</v>
      </c>
      <c r="AX295" s="13" t="s">
        <v>73</v>
      </c>
      <c r="AY295" s="158" t="s">
        <v>206</v>
      </c>
    </row>
    <row r="296" spans="2:65" s="14" customFormat="1" x14ac:dyDescent="0.2">
      <c r="B296" s="164"/>
      <c r="D296" s="149" t="s">
        <v>219</v>
      </c>
      <c r="E296" s="165" t="s">
        <v>21</v>
      </c>
      <c r="F296" s="166" t="s">
        <v>236</v>
      </c>
      <c r="H296" s="167">
        <v>3</v>
      </c>
      <c r="I296" s="168"/>
      <c r="L296" s="164"/>
      <c r="M296" s="169"/>
      <c r="T296" s="170"/>
      <c r="AT296" s="165" t="s">
        <v>219</v>
      </c>
      <c r="AU296" s="165" t="s">
        <v>80</v>
      </c>
      <c r="AV296" s="14" t="s">
        <v>213</v>
      </c>
      <c r="AW296" s="14" t="s">
        <v>34</v>
      </c>
      <c r="AX296" s="14" t="s">
        <v>80</v>
      </c>
      <c r="AY296" s="165" t="s">
        <v>206</v>
      </c>
    </row>
    <row r="297" spans="2:65" s="1" customFormat="1" ht="16.5" customHeight="1" x14ac:dyDescent="0.2">
      <c r="B297" s="33"/>
      <c r="C297" s="132" t="s">
        <v>720</v>
      </c>
      <c r="D297" s="132" t="s">
        <v>208</v>
      </c>
      <c r="E297" s="133" t="s">
        <v>1845</v>
      </c>
      <c r="F297" s="134" t="s">
        <v>1846</v>
      </c>
      <c r="G297" s="135" t="s">
        <v>375</v>
      </c>
      <c r="H297" s="136">
        <v>11</v>
      </c>
      <c r="I297" s="137">
        <v>42</v>
      </c>
      <c r="J297" s="138">
        <f>ROUND(I297*H297,2)</f>
        <v>462</v>
      </c>
      <c r="K297" s="134" t="s">
        <v>1100</v>
      </c>
      <c r="L297" s="33"/>
      <c r="M297" s="139" t="s">
        <v>21</v>
      </c>
      <c r="N297" s="140" t="s">
        <v>44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213</v>
      </c>
      <c r="AT297" s="143" t="s">
        <v>208</v>
      </c>
      <c r="AU297" s="143" t="s">
        <v>80</v>
      </c>
      <c r="AY297" s="18" t="s">
        <v>206</v>
      </c>
      <c r="BE297" s="144">
        <f>IF(N297="základní",J297,0)</f>
        <v>462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462</v>
      </c>
      <c r="BL297" s="18" t="s">
        <v>213</v>
      </c>
      <c r="BM297" s="143" t="s">
        <v>1008</v>
      </c>
    </row>
    <row r="298" spans="2:65" s="12" customFormat="1" x14ac:dyDescent="0.2">
      <c r="B298" s="151"/>
      <c r="D298" s="149" t="s">
        <v>219</v>
      </c>
      <c r="E298" s="152" t="s">
        <v>21</v>
      </c>
      <c r="F298" s="153" t="s">
        <v>1810</v>
      </c>
      <c r="H298" s="152" t="s">
        <v>21</v>
      </c>
      <c r="I298" s="154"/>
      <c r="L298" s="151"/>
      <c r="M298" s="155"/>
      <c r="T298" s="156"/>
      <c r="AT298" s="152" t="s">
        <v>219</v>
      </c>
      <c r="AU298" s="152" t="s">
        <v>80</v>
      </c>
      <c r="AV298" s="12" t="s">
        <v>80</v>
      </c>
      <c r="AW298" s="12" t="s">
        <v>34</v>
      </c>
      <c r="AX298" s="12" t="s">
        <v>73</v>
      </c>
      <c r="AY298" s="152" t="s">
        <v>206</v>
      </c>
    </row>
    <row r="299" spans="2:65" s="13" customFormat="1" x14ac:dyDescent="0.2">
      <c r="B299" s="157"/>
      <c r="D299" s="149" t="s">
        <v>219</v>
      </c>
      <c r="E299" s="158" t="s">
        <v>21</v>
      </c>
      <c r="F299" s="159" t="s">
        <v>313</v>
      </c>
      <c r="H299" s="160">
        <v>11</v>
      </c>
      <c r="I299" s="161"/>
      <c r="L299" s="157"/>
      <c r="M299" s="162"/>
      <c r="T299" s="163"/>
      <c r="AT299" s="158" t="s">
        <v>219</v>
      </c>
      <c r="AU299" s="158" t="s">
        <v>80</v>
      </c>
      <c r="AV299" s="13" t="s">
        <v>82</v>
      </c>
      <c r="AW299" s="13" t="s">
        <v>34</v>
      </c>
      <c r="AX299" s="13" t="s">
        <v>73</v>
      </c>
      <c r="AY299" s="158" t="s">
        <v>206</v>
      </c>
    </row>
    <row r="300" spans="2:65" s="14" customFormat="1" x14ac:dyDescent="0.2">
      <c r="B300" s="164"/>
      <c r="D300" s="149" t="s">
        <v>219</v>
      </c>
      <c r="E300" s="165" t="s">
        <v>21</v>
      </c>
      <c r="F300" s="166" t="s">
        <v>236</v>
      </c>
      <c r="H300" s="167">
        <v>11</v>
      </c>
      <c r="I300" s="168"/>
      <c r="L300" s="164"/>
      <c r="M300" s="169"/>
      <c r="T300" s="170"/>
      <c r="AT300" s="165" t="s">
        <v>219</v>
      </c>
      <c r="AU300" s="165" t="s">
        <v>80</v>
      </c>
      <c r="AV300" s="14" t="s">
        <v>213</v>
      </c>
      <c r="AW300" s="14" t="s">
        <v>34</v>
      </c>
      <c r="AX300" s="14" t="s">
        <v>80</v>
      </c>
      <c r="AY300" s="165" t="s">
        <v>206</v>
      </c>
    </row>
    <row r="301" spans="2:65" s="1" customFormat="1" ht="16.5" customHeight="1" x14ac:dyDescent="0.2">
      <c r="B301" s="33"/>
      <c r="C301" s="132" t="s">
        <v>380</v>
      </c>
      <c r="D301" s="132" t="s">
        <v>208</v>
      </c>
      <c r="E301" s="133" t="s">
        <v>1847</v>
      </c>
      <c r="F301" s="134" t="s">
        <v>1848</v>
      </c>
      <c r="G301" s="135" t="s">
        <v>375</v>
      </c>
      <c r="H301" s="136">
        <v>120</v>
      </c>
      <c r="I301" s="137">
        <v>60</v>
      </c>
      <c r="J301" s="138">
        <f>ROUND(I301*H301,2)</f>
        <v>7200</v>
      </c>
      <c r="K301" s="134" t="s">
        <v>1100</v>
      </c>
      <c r="L301" s="33"/>
      <c r="M301" s="139" t="s">
        <v>21</v>
      </c>
      <c r="N301" s="140" t="s">
        <v>44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213</v>
      </c>
      <c r="AT301" s="143" t="s">
        <v>208</v>
      </c>
      <c r="AU301" s="143" t="s">
        <v>80</v>
      </c>
      <c r="AY301" s="18" t="s">
        <v>206</v>
      </c>
      <c r="BE301" s="144">
        <f>IF(N301="základní",J301,0)</f>
        <v>7200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80</v>
      </c>
      <c r="BK301" s="144">
        <f>ROUND(I301*H301,2)</f>
        <v>7200</v>
      </c>
      <c r="BL301" s="18" t="s">
        <v>213</v>
      </c>
      <c r="BM301" s="143" t="s">
        <v>1011</v>
      </c>
    </row>
    <row r="302" spans="2:65" s="12" customFormat="1" x14ac:dyDescent="0.2">
      <c r="B302" s="151"/>
      <c r="D302" s="149" t="s">
        <v>219</v>
      </c>
      <c r="E302" s="152" t="s">
        <v>21</v>
      </c>
      <c r="F302" s="153" t="s">
        <v>1810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80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 x14ac:dyDescent="0.2">
      <c r="B303" s="157"/>
      <c r="D303" s="149" t="s">
        <v>219</v>
      </c>
      <c r="E303" s="158" t="s">
        <v>21</v>
      </c>
      <c r="F303" s="159" t="s">
        <v>1849</v>
      </c>
      <c r="H303" s="160">
        <v>120</v>
      </c>
      <c r="I303" s="161"/>
      <c r="L303" s="157"/>
      <c r="M303" s="162"/>
      <c r="T303" s="163"/>
      <c r="AT303" s="158" t="s">
        <v>219</v>
      </c>
      <c r="AU303" s="158" t="s">
        <v>80</v>
      </c>
      <c r="AV303" s="13" t="s">
        <v>82</v>
      </c>
      <c r="AW303" s="13" t="s">
        <v>34</v>
      </c>
      <c r="AX303" s="13" t="s">
        <v>73</v>
      </c>
      <c r="AY303" s="158" t="s">
        <v>206</v>
      </c>
    </row>
    <row r="304" spans="2:65" s="14" customFormat="1" x14ac:dyDescent="0.2">
      <c r="B304" s="164"/>
      <c r="D304" s="149" t="s">
        <v>219</v>
      </c>
      <c r="E304" s="165" t="s">
        <v>21</v>
      </c>
      <c r="F304" s="166" t="s">
        <v>236</v>
      </c>
      <c r="H304" s="167">
        <v>120</v>
      </c>
      <c r="I304" s="168"/>
      <c r="L304" s="164"/>
      <c r="M304" s="169"/>
      <c r="T304" s="170"/>
      <c r="AT304" s="165" t="s">
        <v>219</v>
      </c>
      <c r="AU304" s="165" t="s">
        <v>80</v>
      </c>
      <c r="AV304" s="14" t="s">
        <v>213</v>
      </c>
      <c r="AW304" s="14" t="s">
        <v>34</v>
      </c>
      <c r="AX304" s="14" t="s">
        <v>80</v>
      </c>
      <c r="AY304" s="165" t="s">
        <v>206</v>
      </c>
    </row>
    <row r="305" spans="2:65" s="1" customFormat="1" ht="16.5" customHeight="1" x14ac:dyDescent="0.2">
      <c r="B305" s="33"/>
      <c r="C305" s="132" t="s">
        <v>730</v>
      </c>
      <c r="D305" s="132" t="s">
        <v>208</v>
      </c>
      <c r="E305" s="133" t="s">
        <v>1850</v>
      </c>
      <c r="F305" s="134" t="s">
        <v>1851</v>
      </c>
      <c r="G305" s="135" t="s">
        <v>723</v>
      </c>
      <c r="H305" s="136">
        <v>3</v>
      </c>
      <c r="I305" s="137">
        <v>436</v>
      </c>
      <c r="J305" s="138">
        <f>ROUND(I305*H305,2)</f>
        <v>1308</v>
      </c>
      <c r="K305" s="134" t="s">
        <v>1100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1.1E-4</v>
      </c>
      <c r="R305" s="141">
        <f>Q305*H305</f>
        <v>3.3E-4</v>
      </c>
      <c r="S305" s="141">
        <v>0</v>
      </c>
      <c r="T305" s="142">
        <f>S305*H305</f>
        <v>0</v>
      </c>
      <c r="AR305" s="143" t="s">
        <v>213</v>
      </c>
      <c r="AT305" s="143" t="s">
        <v>208</v>
      </c>
      <c r="AU305" s="143" t="s">
        <v>80</v>
      </c>
      <c r="AY305" s="18" t="s">
        <v>206</v>
      </c>
      <c r="BE305" s="144">
        <f>IF(N305="základní",J305,0)</f>
        <v>1308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1308</v>
      </c>
      <c r="BL305" s="18" t="s">
        <v>213</v>
      </c>
      <c r="BM305" s="143" t="s">
        <v>1014</v>
      </c>
    </row>
    <row r="306" spans="2:65" s="12" customFormat="1" x14ac:dyDescent="0.2">
      <c r="B306" s="151"/>
      <c r="D306" s="149" t="s">
        <v>219</v>
      </c>
      <c r="E306" s="152" t="s">
        <v>21</v>
      </c>
      <c r="F306" s="153" t="s">
        <v>1382</v>
      </c>
      <c r="H306" s="152" t="s">
        <v>21</v>
      </c>
      <c r="I306" s="154"/>
      <c r="L306" s="151"/>
      <c r="M306" s="155"/>
      <c r="T306" s="156"/>
      <c r="AT306" s="152" t="s">
        <v>219</v>
      </c>
      <c r="AU306" s="152" t="s">
        <v>80</v>
      </c>
      <c r="AV306" s="12" t="s">
        <v>80</v>
      </c>
      <c r="AW306" s="12" t="s">
        <v>34</v>
      </c>
      <c r="AX306" s="12" t="s">
        <v>73</v>
      </c>
      <c r="AY306" s="152" t="s">
        <v>206</v>
      </c>
    </row>
    <row r="307" spans="2:65" s="13" customFormat="1" x14ac:dyDescent="0.2">
      <c r="B307" s="157"/>
      <c r="D307" s="149" t="s">
        <v>219</v>
      </c>
      <c r="E307" s="158" t="s">
        <v>21</v>
      </c>
      <c r="F307" s="159" t="s">
        <v>82</v>
      </c>
      <c r="H307" s="160">
        <v>2</v>
      </c>
      <c r="I307" s="161"/>
      <c r="L307" s="157"/>
      <c r="M307" s="162"/>
      <c r="T307" s="163"/>
      <c r="AT307" s="158" t="s">
        <v>219</v>
      </c>
      <c r="AU307" s="158" t="s">
        <v>80</v>
      </c>
      <c r="AV307" s="13" t="s">
        <v>82</v>
      </c>
      <c r="AW307" s="13" t="s">
        <v>34</v>
      </c>
      <c r="AX307" s="13" t="s">
        <v>73</v>
      </c>
      <c r="AY307" s="158" t="s">
        <v>206</v>
      </c>
    </row>
    <row r="308" spans="2:65" s="12" customFormat="1" x14ac:dyDescent="0.2">
      <c r="B308" s="151"/>
      <c r="D308" s="149" t="s">
        <v>219</v>
      </c>
      <c r="E308" s="152" t="s">
        <v>21</v>
      </c>
      <c r="F308" s="153" t="s">
        <v>1852</v>
      </c>
      <c r="H308" s="152" t="s">
        <v>21</v>
      </c>
      <c r="I308" s="154"/>
      <c r="L308" s="151"/>
      <c r="M308" s="155"/>
      <c r="T308" s="156"/>
      <c r="AT308" s="152" t="s">
        <v>219</v>
      </c>
      <c r="AU308" s="152" t="s">
        <v>80</v>
      </c>
      <c r="AV308" s="12" t="s">
        <v>80</v>
      </c>
      <c r="AW308" s="12" t="s">
        <v>34</v>
      </c>
      <c r="AX308" s="12" t="s">
        <v>73</v>
      </c>
      <c r="AY308" s="152" t="s">
        <v>206</v>
      </c>
    </row>
    <row r="309" spans="2:65" s="13" customFormat="1" x14ac:dyDescent="0.2">
      <c r="B309" s="157"/>
      <c r="D309" s="149" t="s">
        <v>219</v>
      </c>
      <c r="E309" s="158" t="s">
        <v>21</v>
      </c>
      <c r="F309" s="159" t="s">
        <v>80</v>
      </c>
      <c r="H309" s="160">
        <v>1</v>
      </c>
      <c r="I309" s="161"/>
      <c r="L309" s="157"/>
      <c r="M309" s="162"/>
      <c r="T309" s="163"/>
      <c r="AT309" s="158" t="s">
        <v>219</v>
      </c>
      <c r="AU309" s="158" t="s">
        <v>80</v>
      </c>
      <c r="AV309" s="13" t="s">
        <v>82</v>
      </c>
      <c r="AW309" s="13" t="s">
        <v>34</v>
      </c>
      <c r="AX309" s="13" t="s">
        <v>73</v>
      </c>
      <c r="AY309" s="158" t="s">
        <v>206</v>
      </c>
    </row>
    <row r="310" spans="2:65" s="14" customFormat="1" x14ac:dyDescent="0.2">
      <c r="B310" s="164"/>
      <c r="D310" s="149" t="s">
        <v>219</v>
      </c>
      <c r="E310" s="165" t="s">
        <v>21</v>
      </c>
      <c r="F310" s="166" t="s">
        <v>236</v>
      </c>
      <c r="H310" s="167">
        <v>3</v>
      </c>
      <c r="I310" s="168"/>
      <c r="L310" s="164"/>
      <c r="M310" s="169"/>
      <c r="T310" s="170"/>
      <c r="AT310" s="165" t="s">
        <v>219</v>
      </c>
      <c r="AU310" s="165" t="s">
        <v>80</v>
      </c>
      <c r="AV310" s="14" t="s">
        <v>213</v>
      </c>
      <c r="AW310" s="14" t="s">
        <v>34</v>
      </c>
      <c r="AX310" s="14" t="s">
        <v>80</v>
      </c>
      <c r="AY310" s="165" t="s">
        <v>206</v>
      </c>
    </row>
    <row r="311" spans="2:65" s="1" customFormat="1" ht="16.5" customHeight="1" x14ac:dyDescent="0.2">
      <c r="B311" s="33"/>
      <c r="C311" s="132" t="s">
        <v>736</v>
      </c>
      <c r="D311" s="132" t="s">
        <v>208</v>
      </c>
      <c r="E311" s="133" t="s">
        <v>1853</v>
      </c>
      <c r="F311" s="134" t="s">
        <v>1854</v>
      </c>
      <c r="G311" s="135" t="s">
        <v>723</v>
      </c>
      <c r="H311" s="136">
        <v>1</v>
      </c>
      <c r="I311" s="137">
        <v>783</v>
      </c>
      <c r="J311" s="138">
        <f>ROUND(I311*H311,2)</f>
        <v>783</v>
      </c>
      <c r="K311" s="134" t="s">
        <v>1100</v>
      </c>
      <c r="L311" s="33"/>
      <c r="M311" s="139" t="s">
        <v>21</v>
      </c>
      <c r="N311" s="140" t="s">
        <v>44</v>
      </c>
      <c r="P311" s="141">
        <f>O311*H311</f>
        <v>0</v>
      </c>
      <c r="Q311" s="141">
        <v>2.1000000000000001E-4</v>
      </c>
      <c r="R311" s="141">
        <f>Q311*H311</f>
        <v>2.1000000000000001E-4</v>
      </c>
      <c r="S311" s="141">
        <v>0</v>
      </c>
      <c r="T311" s="142">
        <f>S311*H311</f>
        <v>0</v>
      </c>
      <c r="AR311" s="143" t="s">
        <v>213</v>
      </c>
      <c r="AT311" s="143" t="s">
        <v>208</v>
      </c>
      <c r="AU311" s="143" t="s">
        <v>80</v>
      </c>
      <c r="AY311" s="18" t="s">
        <v>206</v>
      </c>
      <c r="BE311" s="144">
        <f>IF(N311="základní",J311,0)</f>
        <v>783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80</v>
      </c>
      <c r="BK311" s="144">
        <f>ROUND(I311*H311,2)</f>
        <v>783</v>
      </c>
      <c r="BL311" s="18" t="s">
        <v>213</v>
      </c>
      <c r="BM311" s="143" t="s">
        <v>1017</v>
      </c>
    </row>
    <row r="312" spans="2:65" s="12" customFormat="1" x14ac:dyDescent="0.2">
      <c r="B312" s="151"/>
      <c r="D312" s="149" t="s">
        <v>219</v>
      </c>
      <c r="E312" s="152" t="s">
        <v>21</v>
      </c>
      <c r="F312" s="153" t="s">
        <v>1810</v>
      </c>
      <c r="H312" s="152" t="s">
        <v>21</v>
      </c>
      <c r="I312" s="154"/>
      <c r="L312" s="151"/>
      <c r="M312" s="155"/>
      <c r="T312" s="156"/>
      <c r="AT312" s="152" t="s">
        <v>219</v>
      </c>
      <c r="AU312" s="152" t="s">
        <v>80</v>
      </c>
      <c r="AV312" s="12" t="s">
        <v>80</v>
      </c>
      <c r="AW312" s="12" t="s">
        <v>34</v>
      </c>
      <c r="AX312" s="12" t="s">
        <v>73</v>
      </c>
      <c r="AY312" s="152" t="s">
        <v>206</v>
      </c>
    </row>
    <row r="313" spans="2:65" s="13" customFormat="1" x14ac:dyDescent="0.2">
      <c r="B313" s="157"/>
      <c r="D313" s="149" t="s">
        <v>219</v>
      </c>
      <c r="E313" s="158" t="s">
        <v>21</v>
      </c>
      <c r="F313" s="159" t="s">
        <v>80</v>
      </c>
      <c r="H313" s="160">
        <v>1</v>
      </c>
      <c r="I313" s="161"/>
      <c r="L313" s="157"/>
      <c r="M313" s="162"/>
      <c r="T313" s="163"/>
      <c r="AT313" s="158" t="s">
        <v>219</v>
      </c>
      <c r="AU313" s="158" t="s">
        <v>80</v>
      </c>
      <c r="AV313" s="13" t="s">
        <v>82</v>
      </c>
      <c r="AW313" s="13" t="s">
        <v>34</v>
      </c>
      <c r="AX313" s="13" t="s">
        <v>73</v>
      </c>
      <c r="AY313" s="158" t="s">
        <v>206</v>
      </c>
    </row>
    <row r="314" spans="2:65" s="14" customFormat="1" x14ac:dyDescent="0.2">
      <c r="B314" s="164"/>
      <c r="D314" s="149" t="s">
        <v>219</v>
      </c>
      <c r="E314" s="165" t="s">
        <v>21</v>
      </c>
      <c r="F314" s="166" t="s">
        <v>236</v>
      </c>
      <c r="H314" s="167">
        <v>1</v>
      </c>
      <c r="I314" s="168"/>
      <c r="L314" s="164"/>
      <c r="M314" s="169"/>
      <c r="T314" s="170"/>
      <c r="AT314" s="165" t="s">
        <v>219</v>
      </c>
      <c r="AU314" s="165" t="s">
        <v>80</v>
      </c>
      <c r="AV314" s="14" t="s">
        <v>213</v>
      </c>
      <c r="AW314" s="14" t="s">
        <v>34</v>
      </c>
      <c r="AX314" s="14" t="s">
        <v>80</v>
      </c>
      <c r="AY314" s="165" t="s">
        <v>206</v>
      </c>
    </row>
    <row r="315" spans="2:65" s="1" customFormat="1" ht="16.5" customHeight="1" x14ac:dyDescent="0.2">
      <c r="B315" s="33"/>
      <c r="C315" s="132" t="s">
        <v>741</v>
      </c>
      <c r="D315" s="132" t="s">
        <v>208</v>
      </c>
      <c r="E315" s="133" t="s">
        <v>1855</v>
      </c>
      <c r="F315" s="134" t="s">
        <v>1856</v>
      </c>
      <c r="G315" s="135" t="s">
        <v>723</v>
      </c>
      <c r="H315" s="136">
        <v>3</v>
      </c>
      <c r="I315" s="137">
        <v>968</v>
      </c>
      <c r="J315" s="138">
        <f>ROUND(I315*H315,2)</f>
        <v>2904</v>
      </c>
      <c r="K315" s="134" t="s">
        <v>1100</v>
      </c>
      <c r="L315" s="33"/>
      <c r="M315" s="139" t="s">
        <v>21</v>
      </c>
      <c r="N315" s="140" t="s">
        <v>44</v>
      </c>
      <c r="P315" s="141">
        <f>O315*H315</f>
        <v>0</v>
      </c>
      <c r="Q315" s="141">
        <v>2.2000000000000001E-4</v>
      </c>
      <c r="R315" s="141">
        <f>Q315*H315</f>
        <v>6.6E-4</v>
      </c>
      <c r="S315" s="141">
        <v>0</v>
      </c>
      <c r="T315" s="142">
        <f>S315*H315</f>
        <v>0</v>
      </c>
      <c r="AR315" s="143" t="s">
        <v>213</v>
      </c>
      <c r="AT315" s="143" t="s">
        <v>208</v>
      </c>
      <c r="AU315" s="143" t="s">
        <v>80</v>
      </c>
      <c r="AY315" s="18" t="s">
        <v>206</v>
      </c>
      <c r="BE315" s="144">
        <f>IF(N315="základní",J315,0)</f>
        <v>2904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8" t="s">
        <v>80</v>
      </c>
      <c r="BK315" s="144">
        <f>ROUND(I315*H315,2)</f>
        <v>2904</v>
      </c>
      <c r="BL315" s="18" t="s">
        <v>213</v>
      </c>
      <c r="BM315" s="143" t="s">
        <v>1020</v>
      </c>
    </row>
    <row r="316" spans="2:65" s="12" customFormat="1" x14ac:dyDescent="0.2">
      <c r="B316" s="151"/>
      <c r="D316" s="149" t="s">
        <v>219</v>
      </c>
      <c r="E316" s="152" t="s">
        <v>21</v>
      </c>
      <c r="F316" s="153" t="s">
        <v>1810</v>
      </c>
      <c r="H316" s="152" t="s">
        <v>21</v>
      </c>
      <c r="I316" s="154"/>
      <c r="L316" s="151"/>
      <c r="M316" s="155"/>
      <c r="T316" s="156"/>
      <c r="AT316" s="152" t="s">
        <v>219</v>
      </c>
      <c r="AU316" s="152" t="s">
        <v>80</v>
      </c>
      <c r="AV316" s="12" t="s">
        <v>80</v>
      </c>
      <c r="AW316" s="12" t="s">
        <v>34</v>
      </c>
      <c r="AX316" s="12" t="s">
        <v>73</v>
      </c>
      <c r="AY316" s="152" t="s">
        <v>206</v>
      </c>
    </row>
    <row r="317" spans="2:65" s="13" customFormat="1" x14ac:dyDescent="0.2">
      <c r="B317" s="157"/>
      <c r="D317" s="149" t="s">
        <v>219</v>
      </c>
      <c r="E317" s="158" t="s">
        <v>21</v>
      </c>
      <c r="F317" s="159" t="s">
        <v>244</v>
      </c>
      <c r="H317" s="160">
        <v>3</v>
      </c>
      <c r="I317" s="161"/>
      <c r="L317" s="157"/>
      <c r="M317" s="162"/>
      <c r="T317" s="163"/>
      <c r="AT317" s="158" t="s">
        <v>219</v>
      </c>
      <c r="AU317" s="158" t="s">
        <v>80</v>
      </c>
      <c r="AV317" s="13" t="s">
        <v>82</v>
      </c>
      <c r="AW317" s="13" t="s">
        <v>34</v>
      </c>
      <c r="AX317" s="13" t="s">
        <v>73</v>
      </c>
      <c r="AY317" s="158" t="s">
        <v>206</v>
      </c>
    </row>
    <row r="318" spans="2:65" s="14" customFormat="1" x14ac:dyDescent="0.2">
      <c r="B318" s="164"/>
      <c r="D318" s="149" t="s">
        <v>219</v>
      </c>
      <c r="E318" s="165" t="s">
        <v>21</v>
      </c>
      <c r="F318" s="166" t="s">
        <v>236</v>
      </c>
      <c r="H318" s="167">
        <v>3</v>
      </c>
      <c r="I318" s="168"/>
      <c r="L318" s="164"/>
      <c r="M318" s="169"/>
      <c r="T318" s="170"/>
      <c r="AT318" s="165" t="s">
        <v>219</v>
      </c>
      <c r="AU318" s="165" t="s">
        <v>80</v>
      </c>
      <c r="AV318" s="14" t="s">
        <v>213</v>
      </c>
      <c r="AW318" s="14" t="s">
        <v>34</v>
      </c>
      <c r="AX318" s="14" t="s">
        <v>80</v>
      </c>
      <c r="AY318" s="165" t="s">
        <v>206</v>
      </c>
    </row>
    <row r="319" spans="2:65" s="1" customFormat="1" ht="16.5" customHeight="1" x14ac:dyDescent="0.2">
      <c r="B319" s="33"/>
      <c r="C319" s="132" t="s">
        <v>747</v>
      </c>
      <c r="D319" s="132" t="s">
        <v>208</v>
      </c>
      <c r="E319" s="133" t="s">
        <v>1857</v>
      </c>
      <c r="F319" s="134" t="s">
        <v>1858</v>
      </c>
      <c r="G319" s="135" t="s">
        <v>723</v>
      </c>
      <c r="H319" s="136">
        <v>2</v>
      </c>
      <c r="I319" s="137">
        <v>1232</v>
      </c>
      <c r="J319" s="138">
        <f>ROUND(I319*H319,2)</f>
        <v>2464</v>
      </c>
      <c r="K319" s="134" t="s">
        <v>1100</v>
      </c>
      <c r="L319" s="33"/>
      <c r="M319" s="139" t="s">
        <v>21</v>
      </c>
      <c r="N319" s="140" t="s">
        <v>44</v>
      </c>
      <c r="P319" s="141">
        <f>O319*H319</f>
        <v>0</v>
      </c>
      <c r="Q319" s="141">
        <v>4.0999999999999999E-4</v>
      </c>
      <c r="R319" s="141">
        <f>Q319*H319</f>
        <v>8.1999999999999998E-4</v>
      </c>
      <c r="S319" s="141">
        <v>0</v>
      </c>
      <c r="T319" s="142">
        <f>S319*H319</f>
        <v>0</v>
      </c>
      <c r="AR319" s="143" t="s">
        <v>213</v>
      </c>
      <c r="AT319" s="143" t="s">
        <v>208</v>
      </c>
      <c r="AU319" s="143" t="s">
        <v>80</v>
      </c>
      <c r="AY319" s="18" t="s">
        <v>206</v>
      </c>
      <c r="BE319" s="144">
        <f>IF(N319="základní",J319,0)</f>
        <v>2464</v>
      </c>
      <c r="BF319" s="144">
        <f>IF(N319="snížená",J319,0)</f>
        <v>0</v>
      </c>
      <c r="BG319" s="144">
        <f>IF(N319="zákl. přenesená",J319,0)</f>
        <v>0</v>
      </c>
      <c r="BH319" s="144">
        <f>IF(N319="sníž. přenesená",J319,0)</f>
        <v>0</v>
      </c>
      <c r="BI319" s="144">
        <f>IF(N319="nulová",J319,0)</f>
        <v>0</v>
      </c>
      <c r="BJ319" s="18" t="s">
        <v>80</v>
      </c>
      <c r="BK319" s="144">
        <f>ROUND(I319*H319,2)</f>
        <v>2464</v>
      </c>
      <c r="BL319" s="18" t="s">
        <v>213</v>
      </c>
      <c r="BM319" s="143" t="s">
        <v>611</v>
      </c>
    </row>
    <row r="320" spans="2:65" s="12" customFormat="1" x14ac:dyDescent="0.2">
      <c r="B320" s="151"/>
      <c r="D320" s="149" t="s">
        <v>219</v>
      </c>
      <c r="E320" s="152" t="s">
        <v>21</v>
      </c>
      <c r="F320" s="153" t="s">
        <v>1810</v>
      </c>
      <c r="H320" s="152" t="s">
        <v>21</v>
      </c>
      <c r="I320" s="154"/>
      <c r="L320" s="151"/>
      <c r="M320" s="155"/>
      <c r="T320" s="156"/>
      <c r="AT320" s="152" t="s">
        <v>219</v>
      </c>
      <c r="AU320" s="152" t="s">
        <v>80</v>
      </c>
      <c r="AV320" s="12" t="s">
        <v>80</v>
      </c>
      <c r="AW320" s="12" t="s">
        <v>34</v>
      </c>
      <c r="AX320" s="12" t="s">
        <v>73</v>
      </c>
      <c r="AY320" s="152" t="s">
        <v>206</v>
      </c>
    </row>
    <row r="321" spans="2:65" s="13" customFormat="1" x14ac:dyDescent="0.2">
      <c r="B321" s="157"/>
      <c r="D321" s="149" t="s">
        <v>219</v>
      </c>
      <c r="E321" s="158" t="s">
        <v>21</v>
      </c>
      <c r="F321" s="159" t="s">
        <v>82</v>
      </c>
      <c r="H321" s="160">
        <v>2</v>
      </c>
      <c r="I321" s="161"/>
      <c r="L321" s="157"/>
      <c r="M321" s="162"/>
      <c r="T321" s="163"/>
      <c r="AT321" s="158" t="s">
        <v>219</v>
      </c>
      <c r="AU321" s="158" t="s">
        <v>80</v>
      </c>
      <c r="AV321" s="13" t="s">
        <v>82</v>
      </c>
      <c r="AW321" s="13" t="s">
        <v>34</v>
      </c>
      <c r="AX321" s="13" t="s">
        <v>73</v>
      </c>
      <c r="AY321" s="158" t="s">
        <v>206</v>
      </c>
    </row>
    <row r="322" spans="2:65" s="14" customFormat="1" x14ac:dyDescent="0.2">
      <c r="B322" s="164"/>
      <c r="D322" s="149" t="s">
        <v>219</v>
      </c>
      <c r="E322" s="165" t="s">
        <v>21</v>
      </c>
      <c r="F322" s="166" t="s">
        <v>236</v>
      </c>
      <c r="H322" s="167">
        <v>2</v>
      </c>
      <c r="I322" s="168"/>
      <c r="L322" s="164"/>
      <c r="M322" s="169"/>
      <c r="T322" s="170"/>
      <c r="AT322" s="165" t="s">
        <v>219</v>
      </c>
      <c r="AU322" s="165" t="s">
        <v>80</v>
      </c>
      <c r="AV322" s="14" t="s">
        <v>213</v>
      </c>
      <c r="AW322" s="14" t="s">
        <v>34</v>
      </c>
      <c r="AX322" s="14" t="s">
        <v>80</v>
      </c>
      <c r="AY322" s="165" t="s">
        <v>206</v>
      </c>
    </row>
    <row r="323" spans="2:65" s="1" customFormat="1" ht="16.5" customHeight="1" x14ac:dyDescent="0.2">
      <c r="B323" s="33"/>
      <c r="C323" s="132" t="s">
        <v>760</v>
      </c>
      <c r="D323" s="132" t="s">
        <v>208</v>
      </c>
      <c r="E323" s="133" t="s">
        <v>1859</v>
      </c>
      <c r="F323" s="134" t="s">
        <v>1860</v>
      </c>
      <c r="G323" s="135" t="s">
        <v>723</v>
      </c>
      <c r="H323" s="136">
        <v>6</v>
      </c>
      <c r="I323" s="137">
        <v>761</v>
      </c>
      <c r="J323" s="138">
        <f>ROUND(I323*H323,2)</f>
        <v>4566</v>
      </c>
      <c r="K323" s="134" t="s">
        <v>1100</v>
      </c>
      <c r="L323" s="33"/>
      <c r="M323" s="139" t="s">
        <v>21</v>
      </c>
      <c r="N323" s="140" t="s">
        <v>44</v>
      </c>
      <c r="P323" s="141">
        <f>O323*H323</f>
        <v>0</v>
      </c>
      <c r="Q323" s="141">
        <v>0.11178</v>
      </c>
      <c r="R323" s="141">
        <f>Q323*H323</f>
        <v>0.67068000000000005</v>
      </c>
      <c r="S323" s="141">
        <v>0</v>
      </c>
      <c r="T323" s="142">
        <f>S323*H323</f>
        <v>0</v>
      </c>
      <c r="AR323" s="143" t="s">
        <v>213</v>
      </c>
      <c r="AT323" s="143" t="s">
        <v>208</v>
      </c>
      <c r="AU323" s="143" t="s">
        <v>80</v>
      </c>
      <c r="AY323" s="18" t="s">
        <v>206</v>
      </c>
      <c r="BE323" s="144">
        <f>IF(N323="základní",J323,0)</f>
        <v>4566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80</v>
      </c>
      <c r="BK323" s="144">
        <f>ROUND(I323*H323,2)</f>
        <v>4566</v>
      </c>
      <c r="BL323" s="18" t="s">
        <v>213</v>
      </c>
      <c r="BM323" s="143" t="s">
        <v>1025</v>
      </c>
    </row>
    <row r="324" spans="2:65" s="12" customFormat="1" x14ac:dyDescent="0.2">
      <c r="B324" s="151"/>
      <c r="D324" s="149" t="s">
        <v>219</v>
      </c>
      <c r="E324" s="152" t="s">
        <v>21</v>
      </c>
      <c r="F324" s="153" t="s">
        <v>1810</v>
      </c>
      <c r="H324" s="152" t="s">
        <v>21</v>
      </c>
      <c r="I324" s="154"/>
      <c r="L324" s="151"/>
      <c r="M324" s="155"/>
      <c r="T324" s="156"/>
      <c r="AT324" s="152" t="s">
        <v>219</v>
      </c>
      <c r="AU324" s="152" t="s">
        <v>80</v>
      </c>
      <c r="AV324" s="12" t="s">
        <v>80</v>
      </c>
      <c r="AW324" s="12" t="s">
        <v>34</v>
      </c>
      <c r="AX324" s="12" t="s">
        <v>73</v>
      </c>
      <c r="AY324" s="152" t="s">
        <v>206</v>
      </c>
    </row>
    <row r="325" spans="2:65" s="13" customFormat="1" x14ac:dyDescent="0.2">
      <c r="B325" s="157"/>
      <c r="D325" s="149" t="s">
        <v>219</v>
      </c>
      <c r="E325" s="158" t="s">
        <v>21</v>
      </c>
      <c r="F325" s="159" t="s">
        <v>1785</v>
      </c>
      <c r="H325" s="160">
        <v>6</v>
      </c>
      <c r="I325" s="161"/>
      <c r="L325" s="157"/>
      <c r="M325" s="162"/>
      <c r="T325" s="163"/>
      <c r="AT325" s="158" t="s">
        <v>219</v>
      </c>
      <c r="AU325" s="158" t="s">
        <v>80</v>
      </c>
      <c r="AV325" s="13" t="s">
        <v>82</v>
      </c>
      <c r="AW325" s="13" t="s">
        <v>34</v>
      </c>
      <c r="AX325" s="13" t="s">
        <v>73</v>
      </c>
      <c r="AY325" s="158" t="s">
        <v>206</v>
      </c>
    </row>
    <row r="326" spans="2:65" s="14" customFormat="1" x14ac:dyDescent="0.2">
      <c r="B326" s="164"/>
      <c r="D326" s="149" t="s">
        <v>219</v>
      </c>
      <c r="E326" s="165" t="s">
        <v>21</v>
      </c>
      <c r="F326" s="166" t="s">
        <v>236</v>
      </c>
      <c r="H326" s="167">
        <v>6</v>
      </c>
      <c r="I326" s="168"/>
      <c r="L326" s="164"/>
      <c r="M326" s="169"/>
      <c r="T326" s="170"/>
      <c r="AT326" s="165" t="s">
        <v>219</v>
      </c>
      <c r="AU326" s="165" t="s">
        <v>80</v>
      </c>
      <c r="AV326" s="14" t="s">
        <v>213</v>
      </c>
      <c r="AW326" s="14" t="s">
        <v>34</v>
      </c>
      <c r="AX326" s="14" t="s">
        <v>80</v>
      </c>
      <c r="AY326" s="165" t="s">
        <v>206</v>
      </c>
    </row>
    <row r="327" spans="2:65" s="1" customFormat="1" ht="16.5" customHeight="1" x14ac:dyDescent="0.2">
      <c r="B327" s="33"/>
      <c r="C327" s="132" t="s">
        <v>765</v>
      </c>
      <c r="D327" s="132" t="s">
        <v>208</v>
      </c>
      <c r="E327" s="133" t="s">
        <v>1861</v>
      </c>
      <c r="F327" s="134" t="s">
        <v>1862</v>
      </c>
      <c r="G327" s="135" t="s">
        <v>723</v>
      </c>
      <c r="H327" s="136">
        <v>2</v>
      </c>
      <c r="I327" s="137">
        <v>1477</v>
      </c>
      <c r="J327" s="138">
        <f>ROUND(I327*H327,2)</f>
        <v>2954</v>
      </c>
      <c r="K327" s="134" t="s">
        <v>1100</v>
      </c>
      <c r="L327" s="33"/>
      <c r="M327" s="139" t="s">
        <v>21</v>
      </c>
      <c r="N327" s="140" t="s">
        <v>44</v>
      </c>
      <c r="P327" s="141">
        <f>O327*H327</f>
        <v>0</v>
      </c>
      <c r="Q327" s="141">
        <v>0.29823</v>
      </c>
      <c r="R327" s="141">
        <f>Q327*H327</f>
        <v>0.59645999999999999</v>
      </c>
      <c r="S327" s="141">
        <v>0</v>
      </c>
      <c r="T327" s="142">
        <f>S327*H327</f>
        <v>0</v>
      </c>
      <c r="AR327" s="143" t="s">
        <v>213</v>
      </c>
      <c r="AT327" s="143" t="s">
        <v>208</v>
      </c>
      <c r="AU327" s="143" t="s">
        <v>80</v>
      </c>
      <c r="AY327" s="18" t="s">
        <v>206</v>
      </c>
      <c r="BE327" s="144">
        <f>IF(N327="základní",J327,0)</f>
        <v>2954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80</v>
      </c>
      <c r="BK327" s="144">
        <f>ROUND(I327*H327,2)</f>
        <v>2954</v>
      </c>
      <c r="BL327" s="18" t="s">
        <v>213</v>
      </c>
      <c r="BM327" s="143" t="s">
        <v>1028</v>
      </c>
    </row>
    <row r="328" spans="2:65" s="12" customFormat="1" x14ac:dyDescent="0.2">
      <c r="B328" s="151"/>
      <c r="D328" s="149" t="s">
        <v>219</v>
      </c>
      <c r="E328" s="152" t="s">
        <v>21</v>
      </c>
      <c r="F328" s="153" t="s">
        <v>1810</v>
      </c>
      <c r="H328" s="152" t="s">
        <v>21</v>
      </c>
      <c r="I328" s="154"/>
      <c r="L328" s="151"/>
      <c r="M328" s="155"/>
      <c r="T328" s="156"/>
      <c r="AT328" s="152" t="s">
        <v>219</v>
      </c>
      <c r="AU328" s="152" t="s">
        <v>80</v>
      </c>
      <c r="AV328" s="12" t="s">
        <v>80</v>
      </c>
      <c r="AW328" s="12" t="s">
        <v>34</v>
      </c>
      <c r="AX328" s="12" t="s">
        <v>73</v>
      </c>
      <c r="AY328" s="152" t="s">
        <v>206</v>
      </c>
    </row>
    <row r="329" spans="2:65" s="13" customFormat="1" x14ac:dyDescent="0.2">
      <c r="B329" s="157"/>
      <c r="D329" s="149" t="s">
        <v>219</v>
      </c>
      <c r="E329" s="158" t="s">
        <v>21</v>
      </c>
      <c r="F329" s="159" t="s">
        <v>82</v>
      </c>
      <c r="H329" s="160">
        <v>2</v>
      </c>
      <c r="I329" s="161"/>
      <c r="L329" s="157"/>
      <c r="M329" s="162"/>
      <c r="T329" s="163"/>
      <c r="AT329" s="158" t="s">
        <v>219</v>
      </c>
      <c r="AU329" s="158" t="s">
        <v>80</v>
      </c>
      <c r="AV329" s="13" t="s">
        <v>82</v>
      </c>
      <c r="AW329" s="13" t="s">
        <v>34</v>
      </c>
      <c r="AX329" s="13" t="s">
        <v>73</v>
      </c>
      <c r="AY329" s="158" t="s">
        <v>206</v>
      </c>
    </row>
    <row r="330" spans="2:65" s="14" customFormat="1" x14ac:dyDescent="0.2">
      <c r="B330" s="164"/>
      <c r="D330" s="149" t="s">
        <v>219</v>
      </c>
      <c r="E330" s="165" t="s">
        <v>21</v>
      </c>
      <c r="F330" s="166" t="s">
        <v>236</v>
      </c>
      <c r="H330" s="167">
        <v>2</v>
      </c>
      <c r="I330" s="168"/>
      <c r="L330" s="164"/>
      <c r="M330" s="169"/>
      <c r="T330" s="170"/>
      <c r="AT330" s="165" t="s">
        <v>219</v>
      </c>
      <c r="AU330" s="165" t="s">
        <v>80</v>
      </c>
      <c r="AV330" s="14" t="s">
        <v>213</v>
      </c>
      <c r="AW330" s="14" t="s">
        <v>34</v>
      </c>
      <c r="AX330" s="14" t="s">
        <v>80</v>
      </c>
      <c r="AY330" s="165" t="s">
        <v>206</v>
      </c>
    </row>
    <row r="331" spans="2:65" s="11" customFormat="1" ht="25.9" customHeight="1" x14ac:dyDescent="0.2">
      <c r="B331" s="120"/>
      <c r="D331" s="121" t="s">
        <v>72</v>
      </c>
      <c r="E331" s="122" t="s">
        <v>972</v>
      </c>
      <c r="F331" s="122" t="s">
        <v>1470</v>
      </c>
      <c r="I331" s="123"/>
      <c r="J331" s="124">
        <f>BK331</f>
        <v>471.06</v>
      </c>
      <c r="L331" s="120"/>
      <c r="M331" s="125"/>
      <c r="P331" s="126">
        <f>SUM(P332:P335)</f>
        <v>0</v>
      </c>
      <c r="R331" s="126">
        <f>SUM(R332:R335)</f>
        <v>0.22622443999999997</v>
      </c>
      <c r="T331" s="127">
        <f>SUM(T332:T335)</f>
        <v>0</v>
      </c>
      <c r="AR331" s="121" t="s">
        <v>80</v>
      </c>
      <c r="AT331" s="128" t="s">
        <v>72</v>
      </c>
      <c r="AU331" s="128" t="s">
        <v>73</v>
      </c>
      <c r="AY331" s="121" t="s">
        <v>206</v>
      </c>
      <c r="BK331" s="129">
        <f>SUM(BK332:BK335)</f>
        <v>471.06</v>
      </c>
    </row>
    <row r="332" spans="2:65" s="1" customFormat="1" ht="16.5" customHeight="1" x14ac:dyDescent="0.2">
      <c r="B332" s="33"/>
      <c r="C332" s="132" t="s">
        <v>773</v>
      </c>
      <c r="D332" s="132" t="s">
        <v>208</v>
      </c>
      <c r="E332" s="133" t="s">
        <v>1472</v>
      </c>
      <c r="F332" s="134" t="s">
        <v>1473</v>
      </c>
      <c r="G332" s="135" t="s">
        <v>375</v>
      </c>
      <c r="H332" s="136">
        <v>8.1639999999999997</v>
      </c>
      <c r="I332" s="137">
        <v>57.7</v>
      </c>
      <c r="J332" s="138">
        <f>ROUND(I332*H332,2)</f>
        <v>471.06</v>
      </c>
      <c r="K332" s="134" t="s">
        <v>1100</v>
      </c>
      <c r="L332" s="33"/>
      <c r="M332" s="139" t="s">
        <v>21</v>
      </c>
      <c r="N332" s="140" t="s">
        <v>44</v>
      </c>
      <c r="P332" s="141">
        <f>O332*H332</f>
        <v>0</v>
      </c>
      <c r="Q332" s="141">
        <v>2.7709999999999999E-2</v>
      </c>
      <c r="R332" s="141">
        <f>Q332*H332</f>
        <v>0.22622443999999997</v>
      </c>
      <c r="S332" s="141">
        <v>0</v>
      </c>
      <c r="T332" s="142">
        <f>S332*H332</f>
        <v>0</v>
      </c>
      <c r="AR332" s="143" t="s">
        <v>213</v>
      </c>
      <c r="AT332" s="143" t="s">
        <v>208</v>
      </c>
      <c r="AU332" s="143" t="s">
        <v>80</v>
      </c>
      <c r="AY332" s="18" t="s">
        <v>206</v>
      </c>
      <c r="BE332" s="144">
        <f>IF(N332="základní",J332,0)</f>
        <v>471.06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80</v>
      </c>
      <c r="BK332" s="144">
        <f>ROUND(I332*H332,2)</f>
        <v>471.06</v>
      </c>
      <c r="BL332" s="18" t="s">
        <v>213</v>
      </c>
      <c r="BM332" s="143" t="s">
        <v>1031</v>
      </c>
    </row>
    <row r="333" spans="2:65" s="12" customFormat="1" x14ac:dyDescent="0.2">
      <c r="B333" s="151"/>
      <c r="D333" s="149" t="s">
        <v>219</v>
      </c>
      <c r="E333" s="152" t="s">
        <v>21</v>
      </c>
      <c r="F333" s="153" t="s">
        <v>1863</v>
      </c>
      <c r="H333" s="152" t="s">
        <v>21</v>
      </c>
      <c r="I333" s="154"/>
      <c r="L333" s="151"/>
      <c r="M333" s="155"/>
      <c r="T333" s="156"/>
      <c r="AT333" s="152" t="s">
        <v>219</v>
      </c>
      <c r="AU333" s="152" t="s">
        <v>80</v>
      </c>
      <c r="AV333" s="12" t="s">
        <v>80</v>
      </c>
      <c r="AW333" s="12" t="s">
        <v>34</v>
      </c>
      <c r="AX333" s="12" t="s">
        <v>73</v>
      </c>
      <c r="AY333" s="152" t="s">
        <v>206</v>
      </c>
    </row>
    <row r="334" spans="2:65" s="13" customFormat="1" x14ac:dyDescent="0.2">
      <c r="B334" s="157"/>
      <c r="D334" s="149" t="s">
        <v>219</v>
      </c>
      <c r="E334" s="158" t="s">
        <v>21</v>
      </c>
      <c r="F334" s="159" t="s">
        <v>1864</v>
      </c>
      <c r="H334" s="160">
        <v>8.1639999999999997</v>
      </c>
      <c r="I334" s="161"/>
      <c r="L334" s="157"/>
      <c r="M334" s="162"/>
      <c r="T334" s="163"/>
      <c r="AT334" s="158" t="s">
        <v>219</v>
      </c>
      <c r="AU334" s="158" t="s">
        <v>80</v>
      </c>
      <c r="AV334" s="13" t="s">
        <v>82</v>
      </c>
      <c r="AW334" s="13" t="s">
        <v>34</v>
      </c>
      <c r="AX334" s="13" t="s">
        <v>73</v>
      </c>
      <c r="AY334" s="158" t="s">
        <v>206</v>
      </c>
    </row>
    <row r="335" spans="2:65" s="14" customFormat="1" x14ac:dyDescent="0.2">
      <c r="B335" s="164"/>
      <c r="D335" s="149" t="s">
        <v>219</v>
      </c>
      <c r="E335" s="165" t="s">
        <v>21</v>
      </c>
      <c r="F335" s="166" t="s">
        <v>236</v>
      </c>
      <c r="H335" s="167">
        <v>8.1639999999999997</v>
      </c>
      <c r="I335" s="168"/>
      <c r="L335" s="164"/>
      <c r="M335" s="169"/>
      <c r="T335" s="170"/>
      <c r="AT335" s="165" t="s">
        <v>219</v>
      </c>
      <c r="AU335" s="165" t="s">
        <v>80</v>
      </c>
      <c r="AV335" s="14" t="s">
        <v>213</v>
      </c>
      <c r="AW335" s="14" t="s">
        <v>34</v>
      </c>
      <c r="AX335" s="14" t="s">
        <v>80</v>
      </c>
      <c r="AY335" s="165" t="s">
        <v>206</v>
      </c>
    </row>
    <row r="336" spans="2:65" s="11" customFormat="1" ht="25.9" customHeight="1" x14ac:dyDescent="0.2">
      <c r="B336" s="120"/>
      <c r="D336" s="121" t="s">
        <v>72</v>
      </c>
      <c r="E336" s="122" t="s">
        <v>1495</v>
      </c>
      <c r="F336" s="122" t="s">
        <v>1496</v>
      </c>
      <c r="I336" s="123"/>
      <c r="J336" s="124">
        <f>BK336</f>
        <v>20199.009999999998</v>
      </c>
      <c r="L336" s="120"/>
      <c r="M336" s="125"/>
      <c r="P336" s="126">
        <f>SUM(P337:P339)</f>
        <v>0</v>
      </c>
      <c r="R336" s="126">
        <f>SUM(R337:R339)</f>
        <v>0</v>
      </c>
      <c r="T336" s="127">
        <f>SUM(T337:T339)</f>
        <v>0</v>
      </c>
      <c r="AR336" s="121" t="s">
        <v>80</v>
      </c>
      <c r="AT336" s="128" t="s">
        <v>72</v>
      </c>
      <c r="AU336" s="128" t="s">
        <v>73</v>
      </c>
      <c r="AY336" s="121" t="s">
        <v>206</v>
      </c>
      <c r="BK336" s="129">
        <f>SUM(BK337:BK339)</f>
        <v>20199.009999999998</v>
      </c>
    </row>
    <row r="337" spans="2:65" s="1" customFormat="1" ht="16.5" customHeight="1" x14ac:dyDescent="0.2">
      <c r="B337" s="33"/>
      <c r="C337" s="132" t="s">
        <v>781</v>
      </c>
      <c r="D337" s="132" t="s">
        <v>208</v>
      </c>
      <c r="E337" s="133" t="s">
        <v>1497</v>
      </c>
      <c r="F337" s="134" t="s">
        <v>1498</v>
      </c>
      <c r="G337" s="135" t="s">
        <v>327</v>
      </c>
      <c r="H337" s="136">
        <v>310.75400000000002</v>
      </c>
      <c r="I337" s="137">
        <v>65</v>
      </c>
      <c r="J337" s="138">
        <f>ROUND(I337*H337,2)</f>
        <v>20199.009999999998</v>
      </c>
      <c r="K337" s="134" t="s">
        <v>1100</v>
      </c>
      <c r="L337" s="33"/>
      <c r="M337" s="139" t="s">
        <v>21</v>
      </c>
      <c r="N337" s="140" t="s">
        <v>44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213</v>
      </c>
      <c r="AT337" s="143" t="s">
        <v>208</v>
      </c>
      <c r="AU337" s="143" t="s">
        <v>80</v>
      </c>
      <c r="AY337" s="18" t="s">
        <v>206</v>
      </c>
      <c r="BE337" s="144">
        <f>IF(N337="základní",J337,0)</f>
        <v>20199.009999999998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8" t="s">
        <v>80</v>
      </c>
      <c r="BK337" s="144">
        <f>ROUND(I337*H337,2)</f>
        <v>20199.009999999998</v>
      </c>
      <c r="BL337" s="18" t="s">
        <v>213</v>
      </c>
      <c r="BM337" s="143" t="s">
        <v>1034</v>
      </c>
    </row>
    <row r="338" spans="2:65" s="13" customFormat="1" x14ac:dyDescent="0.2">
      <c r="B338" s="157"/>
      <c r="D338" s="149" t="s">
        <v>219</v>
      </c>
      <c r="E338" s="158" t="s">
        <v>21</v>
      </c>
      <c r="F338" s="159" t="s">
        <v>1865</v>
      </c>
      <c r="H338" s="160">
        <v>310.75400000000002</v>
      </c>
      <c r="I338" s="161"/>
      <c r="L338" s="157"/>
      <c r="M338" s="162"/>
      <c r="T338" s="163"/>
      <c r="AT338" s="158" t="s">
        <v>219</v>
      </c>
      <c r="AU338" s="158" t="s">
        <v>80</v>
      </c>
      <c r="AV338" s="13" t="s">
        <v>82</v>
      </c>
      <c r="AW338" s="13" t="s">
        <v>34</v>
      </c>
      <c r="AX338" s="13" t="s">
        <v>73</v>
      </c>
      <c r="AY338" s="158" t="s">
        <v>206</v>
      </c>
    </row>
    <row r="339" spans="2:65" s="14" customFormat="1" x14ac:dyDescent="0.2">
      <c r="B339" s="164"/>
      <c r="D339" s="149" t="s">
        <v>219</v>
      </c>
      <c r="E339" s="165" t="s">
        <v>21</v>
      </c>
      <c r="F339" s="166" t="s">
        <v>236</v>
      </c>
      <c r="H339" s="167">
        <v>310.75400000000002</v>
      </c>
      <c r="I339" s="168"/>
      <c r="L339" s="164"/>
      <c r="M339" s="169"/>
      <c r="T339" s="170"/>
      <c r="AT339" s="165" t="s">
        <v>219</v>
      </c>
      <c r="AU339" s="165" t="s">
        <v>80</v>
      </c>
      <c r="AV339" s="14" t="s">
        <v>213</v>
      </c>
      <c r="AW339" s="14" t="s">
        <v>34</v>
      </c>
      <c r="AX339" s="14" t="s">
        <v>80</v>
      </c>
      <c r="AY339" s="165" t="s">
        <v>206</v>
      </c>
    </row>
    <row r="340" spans="2:65" s="11" customFormat="1" ht="25.9" customHeight="1" x14ac:dyDescent="0.2">
      <c r="B340" s="120"/>
      <c r="D340" s="121" t="s">
        <v>72</v>
      </c>
      <c r="E340" s="122" t="s">
        <v>1501</v>
      </c>
      <c r="F340" s="122" t="s">
        <v>1502</v>
      </c>
      <c r="I340" s="123"/>
      <c r="J340" s="124">
        <f>BK340</f>
        <v>8515</v>
      </c>
      <c r="L340" s="120"/>
      <c r="M340" s="125"/>
      <c r="P340" s="126">
        <f>SUM(P341:P348)</f>
        <v>0</v>
      </c>
      <c r="R340" s="126">
        <f>SUM(R341:R348)</f>
        <v>0</v>
      </c>
      <c r="T340" s="127">
        <f>SUM(T341:T348)</f>
        <v>0</v>
      </c>
      <c r="AR340" s="121" t="s">
        <v>80</v>
      </c>
      <c r="AT340" s="128" t="s">
        <v>72</v>
      </c>
      <c r="AU340" s="128" t="s">
        <v>73</v>
      </c>
      <c r="AY340" s="121" t="s">
        <v>206</v>
      </c>
      <c r="BK340" s="129">
        <f>SUM(BK341:BK348)</f>
        <v>8515</v>
      </c>
    </row>
    <row r="341" spans="2:65" s="1" customFormat="1" ht="16.5" customHeight="1" x14ac:dyDescent="0.2">
      <c r="B341" s="33"/>
      <c r="C341" s="132" t="s">
        <v>787</v>
      </c>
      <c r="D341" s="132" t="s">
        <v>208</v>
      </c>
      <c r="E341" s="133" t="s">
        <v>1503</v>
      </c>
      <c r="F341" s="134" t="s">
        <v>1866</v>
      </c>
      <c r="G341" s="135" t="s">
        <v>375</v>
      </c>
      <c r="H341" s="136">
        <v>131</v>
      </c>
      <c r="I341" s="137">
        <v>50</v>
      </c>
      <c r="J341" s="138">
        <f>ROUND(I341*H341,2)</f>
        <v>6550</v>
      </c>
      <c r="K341" s="134" t="s">
        <v>21</v>
      </c>
      <c r="L341" s="33"/>
      <c r="M341" s="139" t="s">
        <v>21</v>
      </c>
      <c r="N341" s="140" t="s">
        <v>44</v>
      </c>
      <c r="P341" s="141">
        <f>O341*H341</f>
        <v>0</v>
      </c>
      <c r="Q341" s="141">
        <v>0</v>
      </c>
      <c r="R341" s="141">
        <f>Q341*H341</f>
        <v>0</v>
      </c>
      <c r="S341" s="141">
        <v>0</v>
      </c>
      <c r="T341" s="142">
        <f>S341*H341</f>
        <v>0</v>
      </c>
      <c r="AR341" s="143" t="s">
        <v>213</v>
      </c>
      <c r="AT341" s="143" t="s">
        <v>208</v>
      </c>
      <c r="AU341" s="143" t="s">
        <v>80</v>
      </c>
      <c r="AY341" s="18" t="s">
        <v>206</v>
      </c>
      <c r="BE341" s="144">
        <f>IF(N341="základní",J341,0)</f>
        <v>6550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6550</v>
      </c>
      <c r="BL341" s="18" t="s">
        <v>213</v>
      </c>
      <c r="BM341" s="143" t="s">
        <v>1037</v>
      </c>
    </row>
    <row r="342" spans="2:65" s="12" customFormat="1" x14ac:dyDescent="0.2">
      <c r="B342" s="151"/>
      <c r="D342" s="149" t="s">
        <v>219</v>
      </c>
      <c r="E342" s="152" t="s">
        <v>21</v>
      </c>
      <c r="F342" s="153" t="s">
        <v>1147</v>
      </c>
      <c r="H342" s="152" t="s">
        <v>21</v>
      </c>
      <c r="I342" s="154"/>
      <c r="L342" s="151"/>
      <c r="M342" s="155"/>
      <c r="T342" s="156"/>
      <c r="AT342" s="152" t="s">
        <v>219</v>
      </c>
      <c r="AU342" s="152" t="s">
        <v>80</v>
      </c>
      <c r="AV342" s="12" t="s">
        <v>80</v>
      </c>
      <c r="AW342" s="12" t="s">
        <v>34</v>
      </c>
      <c r="AX342" s="12" t="s">
        <v>73</v>
      </c>
      <c r="AY342" s="152" t="s">
        <v>206</v>
      </c>
    </row>
    <row r="343" spans="2:65" s="13" customFormat="1" x14ac:dyDescent="0.2">
      <c r="B343" s="157"/>
      <c r="D343" s="149" t="s">
        <v>219</v>
      </c>
      <c r="E343" s="158" t="s">
        <v>21</v>
      </c>
      <c r="F343" s="159" t="s">
        <v>1867</v>
      </c>
      <c r="H343" s="160">
        <v>131</v>
      </c>
      <c r="I343" s="161"/>
      <c r="L343" s="157"/>
      <c r="M343" s="162"/>
      <c r="T343" s="163"/>
      <c r="AT343" s="158" t="s">
        <v>219</v>
      </c>
      <c r="AU343" s="158" t="s">
        <v>80</v>
      </c>
      <c r="AV343" s="13" t="s">
        <v>82</v>
      </c>
      <c r="AW343" s="13" t="s">
        <v>34</v>
      </c>
      <c r="AX343" s="13" t="s">
        <v>73</v>
      </c>
      <c r="AY343" s="158" t="s">
        <v>206</v>
      </c>
    </row>
    <row r="344" spans="2:65" s="14" customFormat="1" x14ac:dyDescent="0.2">
      <c r="B344" s="164"/>
      <c r="D344" s="149" t="s">
        <v>219</v>
      </c>
      <c r="E344" s="165" t="s">
        <v>21</v>
      </c>
      <c r="F344" s="166" t="s">
        <v>236</v>
      </c>
      <c r="H344" s="167">
        <v>131</v>
      </c>
      <c r="I344" s="168"/>
      <c r="L344" s="164"/>
      <c r="M344" s="169"/>
      <c r="T344" s="170"/>
      <c r="AT344" s="165" t="s">
        <v>219</v>
      </c>
      <c r="AU344" s="165" t="s">
        <v>80</v>
      </c>
      <c r="AV344" s="14" t="s">
        <v>213</v>
      </c>
      <c r="AW344" s="14" t="s">
        <v>34</v>
      </c>
      <c r="AX344" s="14" t="s">
        <v>80</v>
      </c>
      <c r="AY344" s="165" t="s">
        <v>206</v>
      </c>
    </row>
    <row r="345" spans="2:65" s="1" customFormat="1" ht="16.5" customHeight="1" x14ac:dyDescent="0.2">
      <c r="B345" s="33"/>
      <c r="C345" s="132" t="s">
        <v>792</v>
      </c>
      <c r="D345" s="132" t="s">
        <v>208</v>
      </c>
      <c r="E345" s="133" t="s">
        <v>1868</v>
      </c>
      <c r="F345" s="134" t="s">
        <v>1869</v>
      </c>
      <c r="G345" s="135" t="s">
        <v>375</v>
      </c>
      <c r="H345" s="136">
        <v>131</v>
      </c>
      <c r="I345" s="137">
        <v>15</v>
      </c>
      <c r="J345" s="138">
        <f>ROUND(I345*H345,2)</f>
        <v>1965</v>
      </c>
      <c r="K345" s="134" t="s">
        <v>21</v>
      </c>
      <c r="L345" s="33"/>
      <c r="M345" s="139" t="s">
        <v>21</v>
      </c>
      <c r="N345" s="140" t="s">
        <v>44</v>
      </c>
      <c r="P345" s="141">
        <f>O345*H345</f>
        <v>0</v>
      </c>
      <c r="Q345" s="141">
        <v>0</v>
      </c>
      <c r="R345" s="141">
        <f>Q345*H345</f>
        <v>0</v>
      </c>
      <c r="S345" s="141">
        <v>0</v>
      </c>
      <c r="T345" s="142">
        <f>S345*H345</f>
        <v>0</v>
      </c>
      <c r="AR345" s="143" t="s">
        <v>213</v>
      </c>
      <c r="AT345" s="143" t="s">
        <v>208</v>
      </c>
      <c r="AU345" s="143" t="s">
        <v>80</v>
      </c>
      <c r="AY345" s="18" t="s">
        <v>206</v>
      </c>
      <c r="BE345" s="144">
        <f>IF(N345="základní",J345,0)</f>
        <v>1965</v>
      </c>
      <c r="BF345" s="144">
        <f>IF(N345="snížená",J345,0)</f>
        <v>0</v>
      </c>
      <c r="BG345" s="144">
        <f>IF(N345="zákl. přenesená",J345,0)</f>
        <v>0</v>
      </c>
      <c r="BH345" s="144">
        <f>IF(N345="sníž. přenesená",J345,0)</f>
        <v>0</v>
      </c>
      <c r="BI345" s="144">
        <f>IF(N345="nulová",J345,0)</f>
        <v>0</v>
      </c>
      <c r="BJ345" s="18" t="s">
        <v>80</v>
      </c>
      <c r="BK345" s="144">
        <f>ROUND(I345*H345,2)</f>
        <v>1965</v>
      </c>
      <c r="BL345" s="18" t="s">
        <v>213</v>
      </c>
      <c r="BM345" s="143" t="s">
        <v>1040</v>
      </c>
    </row>
    <row r="346" spans="2:65" s="12" customFormat="1" x14ac:dyDescent="0.2">
      <c r="B346" s="151"/>
      <c r="D346" s="149" t="s">
        <v>219</v>
      </c>
      <c r="E346" s="152" t="s">
        <v>21</v>
      </c>
      <c r="F346" s="153" t="s">
        <v>1364</v>
      </c>
      <c r="H346" s="152" t="s">
        <v>21</v>
      </c>
      <c r="I346" s="154"/>
      <c r="L346" s="151"/>
      <c r="M346" s="155"/>
      <c r="T346" s="156"/>
      <c r="AT346" s="152" t="s">
        <v>219</v>
      </c>
      <c r="AU346" s="152" t="s">
        <v>80</v>
      </c>
      <c r="AV346" s="12" t="s">
        <v>80</v>
      </c>
      <c r="AW346" s="12" t="s">
        <v>34</v>
      </c>
      <c r="AX346" s="12" t="s">
        <v>73</v>
      </c>
      <c r="AY346" s="152" t="s">
        <v>206</v>
      </c>
    </row>
    <row r="347" spans="2:65" s="13" customFormat="1" x14ac:dyDescent="0.2">
      <c r="B347" s="157"/>
      <c r="D347" s="149" t="s">
        <v>219</v>
      </c>
      <c r="E347" s="158" t="s">
        <v>21</v>
      </c>
      <c r="F347" s="159" t="s">
        <v>1867</v>
      </c>
      <c r="H347" s="160">
        <v>131</v>
      </c>
      <c r="I347" s="161"/>
      <c r="L347" s="157"/>
      <c r="M347" s="162"/>
      <c r="T347" s="163"/>
      <c r="AT347" s="158" t="s">
        <v>219</v>
      </c>
      <c r="AU347" s="158" t="s">
        <v>80</v>
      </c>
      <c r="AV347" s="13" t="s">
        <v>82</v>
      </c>
      <c r="AW347" s="13" t="s">
        <v>34</v>
      </c>
      <c r="AX347" s="13" t="s">
        <v>73</v>
      </c>
      <c r="AY347" s="158" t="s">
        <v>206</v>
      </c>
    </row>
    <row r="348" spans="2:65" s="14" customFormat="1" x14ac:dyDescent="0.2">
      <c r="B348" s="164"/>
      <c r="D348" s="149" t="s">
        <v>219</v>
      </c>
      <c r="E348" s="165" t="s">
        <v>21</v>
      </c>
      <c r="F348" s="166" t="s">
        <v>236</v>
      </c>
      <c r="H348" s="167">
        <v>131</v>
      </c>
      <c r="I348" s="168"/>
      <c r="L348" s="164"/>
      <c r="M348" s="169"/>
      <c r="T348" s="170"/>
      <c r="AT348" s="165" t="s">
        <v>219</v>
      </c>
      <c r="AU348" s="165" t="s">
        <v>80</v>
      </c>
      <c r="AV348" s="14" t="s">
        <v>213</v>
      </c>
      <c r="AW348" s="14" t="s">
        <v>34</v>
      </c>
      <c r="AX348" s="14" t="s">
        <v>80</v>
      </c>
      <c r="AY348" s="165" t="s">
        <v>206</v>
      </c>
    </row>
    <row r="349" spans="2:65" s="11" customFormat="1" ht="25.9" customHeight="1" x14ac:dyDescent="0.2">
      <c r="B349" s="120"/>
      <c r="D349" s="121" t="s">
        <v>72</v>
      </c>
      <c r="E349" s="122" t="s">
        <v>1526</v>
      </c>
      <c r="F349" s="122" t="s">
        <v>1527</v>
      </c>
      <c r="I349" s="123"/>
      <c r="J349" s="124">
        <f>BK349</f>
        <v>361109.97</v>
      </c>
      <c r="L349" s="120"/>
      <c r="M349" s="125"/>
      <c r="P349" s="126">
        <f>SUM(P350:P500)</f>
        <v>0</v>
      </c>
      <c r="R349" s="126">
        <f>SUM(R350:R500)</f>
        <v>309.08510999999999</v>
      </c>
      <c r="T349" s="127">
        <f>SUM(T350:T500)</f>
        <v>0</v>
      </c>
      <c r="AR349" s="121" t="s">
        <v>80</v>
      </c>
      <c r="AT349" s="128" t="s">
        <v>72</v>
      </c>
      <c r="AU349" s="128" t="s">
        <v>73</v>
      </c>
      <c r="AY349" s="121" t="s">
        <v>206</v>
      </c>
      <c r="BK349" s="129">
        <f>SUM(BK350:BK500)</f>
        <v>361109.97</v>
      </c>
    </row>
    <row r="350" spans="2:65" s="1" customFormat="1" ht="16.5" customHeight="1" x14ac:dyDescent="0.2">
      <c r="B350" s="33"/>
      <c r="C350" s="132" t="s">
        <v>799</v>
      </c>
      <c r="D350" s="132" t="s">
        <v>208</v>
      </c>
      <c r="E350" s="133" t="s">
        <v>1870</v>
      </c>
      <c r="F350" s="134" t="s">
        <v>1871</v>
      </c>
      <c r="G350" s="135" t="s">
        <v>375</v>
      </c>
      <c r="H350" s="136">
        <v>131</v>
      </c>
      <c r="I350" s="137">
        <v>22.5</v>
      </c>
      <c r="J350" s="138">
        <f>ROUND(I350*H350,2)</f>
        <v>2947.5</v>
      </c>
      <c r="K350" s="134" t="s">
        <v>21</v>
      </c>
      <c r="L350" s="33"/>
      <c r="M350" s="139" t="s">
        <v>21</v>
      </c>
      <c r="N350" s="140" t="s">
        <v>44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213</v>
      </c>
      <c r="AT350" s="143" t="s">
        <v>208</v>
      </c>
      <c r="AU350" s="143" t="s">
        <v>80</v>
      </c>
      <c r="AY350" s="18" t="s">
        <v>206</v>
      </c>
      <c r="BE350" s="144">
        <f>IF(N350="základní",J350,0)</f>
        <v>2947.5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80</v>
      </c>
      <c r="BK350" s="144">
        <f>ROUND(I350*H350,2)</f>
        <v>2947.5</v>
      </c>
      <c r="BL350" s="18" t="s">
        <v>213</v>
      </c>
      <c r="BM350" s="143" t="s">
        <v>1043</v>
      </c>
    </row>
    <row r="351" spans="2:65" s="12" customFormat="1" x14ac:dyDescent="0.2">
      <c r="B351" s="151"/>
      <c r="D351" s="149" t="s">
        <v>219</v>
      </c>
      <c r="E351" s="152" t="s">
        <v>21</v>
      </c>
      <c r="F351" s="153" t="s">
        <v>1364</v>
      </c>
      <c r="H351" s="152" t="s">
        <v>21</v>
      </c>
      <c r="I351" s="154"/>
      <c r="L351" s="151"/>
      <c r="M351" s="155"/>
      <c r="T351" s="156"/>
      <c r="AT351" s="152" t="s">
        <v>219</v>
      </c>
      <c r="AU351" s="152" t="s">
        <v>80</v>
      </c>
      <c r="AV351" s="12" t="s">
        <v>80</v>
      </c>
      <c r="AW351" s="12" t="s">
        <v>34</v>
      </c>
      <c r="AX351" s="12" t="s">
        <v>73</v>
      </c>
      <c r="AY351" s="152" t="s">
        <v>206</v>
      </c>
    </row>
    <row r="352" spans="2:65" s="13" customFormat="1" x14ac:dyDescent="0.2">
      <c r="B352" s="157"/>
      <c r="D352" s="149" t="s">
        <v>219</v>
      </c>
      <c r="E352" s="158" t="s">
        <v>21</v>
      </c>
      <c r="F352" s="159" t="s">
        <v>1867</v>
      </c>
      <c r="H352" s="160">
        <v>131</v>
      </c>
      <c r="I352" s="161"/>
      <c r="L352" s="157"/>
      <c r="M352" s="162"/>
      <c r="T352" s="163"/>
      <c r="AT352" s="158" t="s">
        <v>219</v>
      </c>
      <c r="AU352" s="158" t="s">
        <v>80</v>
      </c>
      <c r="AV352" s="13" t="s">
        <v>82</v>
      </c>
      <c r="AW352" s="13" t="s">
        <v>34</v>
      </c>
      <c r="AX352" s="13" t="s">
        <v>73</v>
      </c>
      <c r="AY352" s="158" t="s">
        <v>206</v>
      </c>
    </row>
    <row r="353" spans="2:65" s="14" customFormat="1" x14ac:dyDescent="0.2">
      <c r="B353" s="164"/>
      <c r="D353" s="149" t="s">
        <v>219</v>
      </c>
      <c r="E353" s="165" t="s">
        <v>21</v>
      </c>
      <c r="F353" s="166" t="s">
        <v>236</v>
      </c>
      <c r="H353" s="167">
        <v>131</v>
      </c>
      <c r="I353" s="168"/>
      <c r="L353" s="164"/>
      <c r="M353" s="169"/>
      <c r="T353" s="170"/>
      <c r="AT353" s="165" t="s">
        <v>219</v>
      </c>
      <c r="AU353" s="165" t="s">
        <v>80</v>
      </c>
      <c r="AV353" s="14" t="s">
        <v>213</v>
      </c>
      <c r="AW353" s="14" t="s">
        <v>34</v>
      </c>
      <c r="AX353" s="14" t="s">
        <v>80</v>
      </c>
      <c r="AY353" s="165" t="s">
        <v>206</v>
      </c>
    </row>
    <row r="354" spans="2:65" s="1" customFormat="1" ht="16.5" customHeight="1" x14ac:dyDescent="0.2">
      <c r="B354" s="33"/>
      <c r="C354" s="132" t="s">
        <v>805</v>
      </c>
      <c r="D354" s="132" t="s">
        <v>208</v>
      </c>
      <c r="E354" s="133" t="s">
        <v>1872</v>
      </c>
      <c r="F354" s="134" t="s">
        <v>1873</v>
      </c>
      <c r="G354" s="135" t="s">
        <v>723</v>
      </c>
      <c r="H354" s="136">
        <v>1</v>
      </c>
      <c r="I354" s="137">
        <v>4863.7</v>
      </c>
      <c r="J354" s="138">
        <f>ROUND(I354*H354,2)</f>
        <v>4863.7</v>
      </c>
      <c r="K354" s="134" t="s">
        <v>1100</v>
      </c>
      <c r="L354" s="33"/>
      <c r="M354" s="139" t="s">
        <v>21</v>
      </c>
      <c r="N354" s="140" t="s">
        <v>44</v>
      </c>
      <c r="P354" s="141">
        <f>O354*H354</f>
        <v>0</v>
      </c>
      <c r="Q354" s="141">
        <v>1.49E-2</v>
      </c>
      <c r="R354" s="141">
        <f>Q354*H354</f>
        <v>1.49E-2</v>
      </c>
      <c r="S354" s="141">
        <v>0</v>
      </c>
      <c r="T354" s="142">
        <f>S354*H354</f>
        <v>0</v>
      </c>
      <c r="AR354" s="143" t="s">
        <v>213</v>
      </c>
      <c r="AT354" s="143" t="s">
        <v>208</v>
      </c>
      <c r="AU354" s="143" t="s">
        <v>80</v>
      </c>
      <c r="AY354" s="18" t="s">
        <v>206</v>
      </c>
      <c r="BE354" s="144">
        <f>IF(N354="základní",J354,0)</f>
        <v>4863.7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80</v>
      </c>
      <c r="BK354" s="144">
        <f>ROUND(I354*H354,2)</f>
        <v>4863.7</v>
      </c>
      <c r="BL354" s="18" t="s">
        <v>213</v>
      </c>
      <c r="BM354" s="143" t="s">
        <v>1048</v>
      </c>
    </row>
    <row r="355" spans="2:65" s="12" customFormat="1" x14ac:dyDescent="0.2">
      <c r="B355" s="151"/>
      <c r="D355" s="149" t="s">
        <v>219</v>
      </c>
      <c r="E355" s="152" t="s">
        <v>21</v>
      </c>
      <c r="F355" s="153" t="s">
        <v>1810</v>
      </c>
      <c r="H355" s="152" t="s">
        <v>21</v>
      </c>
      <c r="I355" s="154"/>
      <c r="L355" s="151"/>
      <c r="M355" s="155"/>
      <c r="T355" s="156"/>
      <c r="AT355" s="152" t="s">
        <v>219</v>
      </c>
      <c r="AU355" s="152" t="s">
        <v>80</v>
      </c>
      <c r="AV355" s="12" t="s">
        <v>80</v>
      </c>
      <c r="AW355" s="12" t="s">
        <v>34</v>
      </c>
      <c r="AX355" s="12" t="s">
        <v>73</v>
      </c>
      <c r="AY355" s="152" t="s">
        <v>206</v>
      </c>
    </row>
    <row r="356" spans="2:65" s="13" customFormat="1" x14ac:dyDescent="0.2">
      <c r="B356" s="157"/>
      <c r="D356" s="149" t="s">
        <v>219</v>
      </c>
      <c r="E356" s="158" t="s">
        <v>21</v>
      </c>
      <c r="F356" s="159" t="s">
        <v>80</v>
      </c>
      <c r="H356" s="160">
        <v>1</v>
      </c>
      <c r="I356" s="161"/>
      <c r="L356" s="157"/>
      <c r="M356" s="162"/>
      <c r="T356" s="163"/>
      <c r="AT356" s="158" t="s">
        <v>219</v>
      </c>
      <c r="AU356" s="158" t="s">
        <v>80</v>
      </c>
      <c r="AV356" s="13" t="s">
        <v>82</v>
      </c>
      <c r="AW356" s="13" t="s">
        <v>34</v>
      </c>
      <c r="AX356" s="13" t="s">
        <v>73</v>
      </c>
      <c r="AY356" s="158" t="s">
        <v>206</v>
      </c>
    </row>
    <row r="357" spans="2:65" s="14" customFormat="1" x14ac:dyDescent="0.2">
      <c r="B357" s="164"/>
      <c r="D357" s="149" t="s">
        <v>219</v>
      </c>
      <c r="E357" s="165" t="s">
        <v>21</v>
      </c>
      <c r="F357" s="166" t="s">
        <v>236</v>
      </c>
      <c r="H357" s="167">
        <v>1</v>
      </c>
      <c r="I357" s="168"/>
      <c r="L357" s="164"/>
      <c r="M357" s="169"/>
      <c r="T357" s="170"/>
      <c r="AT357" s="165" t="s">
        <v>219</v>
      </c>
      <c r="AU357" s="165" t="s">
        <v>80</v>
      </c>
      <c r="AV357" s="14" t="s">
        <v>213</v>
      </c>
      <c r="AW357" s="14" t="s">
        <v>34</v>
      </c>
      <c r="AX357" s="14" t="s">
        <v>80</v>
      </c>
      <c r="AY357" s="165" t="s">
        <v>206</v>
      </c>
    </row>
    <row r="358" spans="2:65" s="1" customFormat="1" ht="16.5" customHeight="1" x14ac:dyDescent="0.2">
      <c r="B358" s="33"/>
      <c r="C358" s="132" t="s">
        <v>811</v>
      </c>
      <c r="D358" s="132" t="s">
        <v>208</v>
      </c>
      <c r="E358" s="133" t="s">
        <v>1874</v>
      </c>
      <c r="F358" s="134" t="s">
        <v>1875</v>
      </c>
      <c r="G358" s="135" t="s">
        <v>723</v>
      </c>
      <c r="H358" s="136">
        <v>1</v>
      </c>
      <c r="I358" s="137">
        <v>5274</v>
      </c>
      <c r="J358" s="138">
        <f>ROUND(I358*H358,2)</f>
        <v>5274</v>
      </c>
      <c r="K358" s="134" t="s">
        <v>1100</v>
      </c>
      <c r="L358" s="33"/>
      <c r="M358" s="139" t="s">
        <v>21</v>
      </c>
      <c r="N358" s="140" t="s">
        <v>44</v>
      </c>
      <c r="P358" s="141">
        <f>O358*H358</f>
        <v>0</v>
      </c>
      <c r="Q358" s="141">
        <v>1.78E-2</v>
      </c>
      <c r="R358" s="141">
        <f>Q358*H358</f>
        <v>1.78E-2</v>
      </c>
      <c r="S358" s="141">
        <v>0</v>
      </c>
      <c r="T358" s="142">
        <f>S358*H358</f>
        <v>0</v>
      </c>
      <c r="AR358" s="143" t="s">
        <v>213</v>
      </c>
      <c r="AT358" s="143" t="s">
        <v>208</v>
      </c>
      <c r="AU358" s="143" t="s">
        <v>80</v>
      </c>
      <c r="AY358" s="18" t="s">
        <v>206</v>
      </c>
      <c r="BE358" s="144">
        <f>IF(N358="základní",J358,0)</f>
        <v>5274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80</v>
      </c>
      <c r="BK358" s="144">
        <f>ROUND(I358*H358,2)</f>
        <v>5274</v>
      </c>
      <c r="BL358" s="18" t="s">
        <v>213</v>
      </c>
      <c r="BM358" s="143" t="s">
        <v>1054</v>
      </c>
    </row>
    <row r="359" spans="2:65" s="12" customFormat="1" x14ac:dyDescent="0.2">
      <c r="B359" s="151"/>
      <c r="D359" s="149" t="s">
        <v>219</v>
      </c>
      <c r="E359" s="152" t="s">
        <v>21</v>
      </c>
      <c r="F359" s="153" t="s">
        <v>1810</v>
      </c>
      <c r="H359" s="152" t="s">
        <v>21</v>
      </c>
      <c r="I359" s="154"/>
      <c r="L359" s="151"/>
      <c r="M359" s="155"/>
      <c r="T359" s="156"/>
      <c r="AT359" s="152" t="s">
        <v>219</v>
      </c>
      <c r="AU359" s="152" t="s">
        <v>80</v>
      </c>
      <c r="AV359" s="12" t="s">
        <v>80</v>
      </c>
      <c r="AW359" s="12" t="s">
        <v>34</v>
      </c>
      <c r="AX359" s="12" t="s">
        <v>73</v>
      </c>
      <c r="AY359" s="152" t="s">
        <v>206</v>
      </c>
    </row>
    <row r="360" spans="2:65" s="13" customFormat="1" x14ac:dyDescent="0.2">
      <c r="B360" s="157"/>
      <c r="D360" s="149" t="s">
        <v>219</v>
      </c>
      <c r="E360" s="158" t="s">
        <v>21</v>
      </c>
      <c r="F360" s="159" t="s">
        <v>80</v>
      </c>
      <c r="H360" s="160">
        <v>1</v>
      </c>
      <c r="I360" s="161"/>
      <c r="L360" s="157"/>
      <c r="M360" s="162"/>
      <c r="T360" s="163"/>
      <c r="AT360" s="158" t="s">
        <v>219</v>
      </c>
      <c r="AU360" s="158" t="s">
        <v>80</v>
      </c>
      <c r="AV360" s="13" t="s">
        <v>82</v>
      </c>
      <c r="AW360" s="13" t="s">
        <v>34</v>
      </c>
      <c r="AX360" s="13" t="s">
        <v>73</v>
      </c>
      <c r="AY360" s="158" t="s">
        <v>206</v>
      </c>
    </row>
    <row r="361" spans="2:65" s="14" customFormat="1" x14ac:dyDescent="0.2">
      <c r="B361" s="164"/>
      <c r="D361" s="149" t="s">
        <v>219</v>
      </c>
      <c r="E361" s="165" t="s">
        <v>21</v>
      </c>
      <c r="F361" s="166" t="s">
        <v>236</v>
      </c>
      <c r="H361" s="167">
        <v>1</v>
      </c>
      <c r="I361" s="168"/>
      <c r="L361" s="164"/>
      <c r="M361" s="169"/>
      <c r="T361" s="170"/>
      <c r="AT361" s="165" t="s">
        <v>219</v>
      </c>
      <c r="AU361" s="165" t="s">
        <v>80</v>
      </c>
      <c r="AV361" s="14" t="s">
        <v>213</v>
      </c>
      <c r="AW361" s="14" t="s">
        <v>34</v>
      </c>
      <c r="AX361" s="14" t="s">
        <v>80</v>
      </c>
      <c r="AY361" s="165" t="s">
        <v>206</v>
      </c>
    </row>
    <row r="362" spans="2:65" s="1" customFormat="1" ht="16.5" customHeight="1" x14ac:dyDescent="0.2">
      <c r="B362" s="33"/>
      <c r="C362" s="132" t="s">
        <v>818</v>
      </c>
      <c r="D362" s="132" t="s">
        <v>208</v>
      </c>
      <c r="E362" s="133" t="s">
        <v>1876</v>
      </c>
      <c r="F362" s="134" t="s">
        <v>1877</v>
      </c>
      <c r="G362" s="135" t="s">
        <v>723</v>
      </c>
      <c r="H362" s="136">
        <v>2</v>
      </c>
      <c r="I362" s="137">
        <v>5127.7</v>
      </c>
      <c r="J362" s="138">
        <f>ROUND(I362*H362,2)</f>
        <v>10255.4</v>
      </c>
      <c r="K362" s="134" t="s">
        <v>1100</v>
      </c>
      <c r="L362" s="33"/>
      <c r="M362" s="139" t="s">
        <v>21</v>
      </c>
      <c r="N362" s="140" t="s">
        <v>44</v>
      </c>
      <c r="P362" s="141">
        <f>O362*H362</f>
        <v>0</v>
      </c>
      <c r="Q362" s="141">
        <v>1.9699999999999999E-2</v>
      </c>
      <c r="R362" s="141">
        <f>Q362*H362</f>
        <v>3.9399999999999998E-2</v>
      </c>
      <c r="S362" s="141">
        <v>0</v>
      </c>
      <c r="T362" s="142">
        <f>S362*H362</f>
        <v>0</v>
      </c>
      <c r="AR362" s="143" t="s">
        <v>213</v>
      </c>
      <c r="AT362" s="143" t="s">
        <v>208</v>
      </c>
      <c r="AU362" s="143" t="s">
        <v>80</v>
      </c>
      <c r="AY362" s="18" t="s">
        <v>206</v>
      </c>
      <c r="BE362" s="144">
        <f>IF(N362="základní",J362,0)</f>
        <v>10255.4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8" t="s">
        <v>80</v>
      </c>
      <c r="BK362" s="144">
        <f>ROUND(I362*H362,2)</f>
        <v>10255.4</v>
      </c>
      <c r="BL362" s="18" t="s">
        <v>213</v>
      </c>
      <c r="BM362" s="143" t="s">
        <v>1057</v>
      </c>
    </row>
    <row r="363" spans="2:65" s="12" customFormat="1" x14ac:dyDescent="0.2">
      <c r="B363" s="151"/>
      <c r="D363" s="149" t="s">
        <v>219</v>
      </c>
      <c r="E363" s="152" t="s">
        <v>21</v>
      </c>
      <c r="F363" s="153" t="s">
        <v>1810</v>
      </c>
      <c r="H363" s="152" t="s">
        <v>21</v>
      </c>
      <c r="I363" s="154"/>
      <c r="L363" s="151"/>
      <c r="M363" s="155"/>
      <c r="T363" s="156"/>
      <c r="AT363" s="152" t="s">
        <v>219</v>
      </c>
      <c r="AU363" s="152" t="s">
        <v>80</v>
      </c>
      <c r="AV363" s="12" t="s">
        <v>80</v>
      </c>
      <c r="AW363" s="12" t="s">
        <v>34</v>
      </c>
      <c r="AX363" s="12" t="s">
        <v>73</v>
      </c>
      <c r="AY363" s="152" t="s">
        <v>206</v>
      </c>
    </row>
    <row r="364" spans="2:65" s="13" customFormat="1" x14ac:dyDescent="0.2">
      <c r="B364" s="157"/>
      <c r="D364" s="149" t="s">
        <v>219</v>
      </c>
      <c r="E364" s="158" t="s">
        <v>21</v>
      </c>
      <c r="F364" s="159" t="s">
        <v>82</v>
      </c>
      <c r="H364" s="160">
        <v>2</v>
      </c>
      <c r="I364" s="161"/>
      <c r="L364" s="157"/>
      <c r="M364" s="162"/>
      <c r="T364" s="163"/>
      <c r="AT364" s="158" t="s">
        <v>219</v>
      </c>
      <c r="AU364" s="158" t="s">
        <v>80</v>
      </c>
      <c r="AV364" s="13" t="s">
        <v>82</v>
      </c>
      <c r="AW364" s="13" t="s">
        <v>34</v>
      </c>
      <c r="AX364" s="13" t="s">
        <v>73</v>
      </c>
      <c r="AY364" s="158" t="s">
        <v>206</v>
      </c>
    </row>
    <row r="365" spans="2:65" s="14" customFormat="1" x14ac:dyDescent="0.2">
      <c r="B365" s="164"/>
      <c r="D365" s="149" t="s">
        <v>219</v>
      </c>
      <c r="E365" s="165" t="s">
        <v>21</v>
      </c>
      <c r="F365" s="166" t="s">
        <v>236</v>
      </c>
      <c r="H365" s="167">
        <v>2</v>
      </c>
      <c r="I365" s="168"/>
      <c r="L365" s="164"/>
      <c r="M365" s="169"/>
      <c r="T365" s="170"/>
      <c r="AT365" s="165" t="s">
        <v>219</v>
      </c>
      <c r="AU365" s="165" t="s">
        <v>80</v>
      </c>
      <c r="AV365" s="14" t="s">
        <v>213</v>
      </c>
      <c r="AW365" s="14" t="s">
        <v>34</v>
      </c>
      <c r="AX365" s="14" t="s">
        <v>80</v>
      </c>
      <c r="AY365" s="165" t="s">
        <v>206</v>
      </c>
    </row>
    <row r="366" spans="2:65" s="1" customFormat="1" ht="24.2" customHeight="1" x14ac:dyDescent="0.2">
      <c r="B366" s="33"/>
      <c r="C366" s="132" t="s">
        <v>825</v>
      </c>
      <c r="D366" s="132" t="s">
        <v>208</v>
      </c>
      <c r="E366" s="133" t="s">
        <v>1878</v>
      </c>
      <c r="F366" s="134" t="s">
        <v>1879</v>
      </c>
      <c r="G366" s="135" t="s">
        <v>723</v>
      </c>
      <c r="H366" s="136">
        <v>1</v>
      </c>
      <c r="I366" s="137">
        <v>4623</v>
      </c>
      <c r="J366" s="138">
        <f>ROUND(I366*H366,2)</f>
        <v>4623</v>
      </c>
      <c r="K366" s="134" t="s">
        <v>21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4.8999999999999998E-3</v>
      </c>
      <c r="R366" s="141">
        <f>Q366*H366</f>
        <v>4.8999999999999998E-3</v>
      </c>
      <c r="S366" s="141">
        <v>0</v>
      </c>
      <c r="T366" s="142">
        <f>S366*H366</f>
        <v>0</v>
      </c>
      <c r="AR366" s="143" t="s">
        <v>213</v>
      </c>
      <c r="AT366" s="143" t="s">
        <v>208</v>
      </c>
      <c r="AU366" s="143" t="s">
        <v>80</v>
      </c>
      <c r="AY366" s="18" t="s">
        <v>206</v>
      </c>
      <c r="BE366" s="144">
        <f>IF(N366="základní",J366,0)</f>
        <v>4623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4623</v>
      </c>
      <c r="BL366" s="18" t="s">
        <v>213</v>
      </c>
      <c r="BM366" s="143" t="s">
        <v>1331</v>
      </c>
    </row>
    <row r="367" spans="2:65" s="12" customFormat="1" x14ac:dyDescent="0.2">
      <c r="B367" s="151"/>
      <c r="D367" s="149" t="s">
        <v>219</v>
      </c>
      <c r="E367" s="152" t="s">
        <v>21</v>
      </c>
      <c r="F367" s="153" t="s">
        <v>1810</v>
      </c>
      <c r="H367" s="152" t="s">
        <v>21</v>
      </c>
      <c r="I367" s="154"/>
      <c r="L367" s="151"/>
      <c r="M367" s="155"/>
      <c r="T367" s="156"/>
      <c r="AT367" s="152" t="s">
        <v>219</v>
      </c>
      <c r="AU367" s="152" t="s">
        <v>80</v>
      </c>
      <c r="AV367" s="12" t="s">
        <v>80</v>
      </c>
      <c r="AW367" s="12" t="s">
        <v>34</v>
      </c>
      <c r="AX367" s="12" t="s">
        <v>73</v>
      </c>
      <c r="AY367" s="152" t="s">
        <v>206</v>
      </c>
    </row>
    <row r="368" spans="2:65" s="13" customFormat="1" x14ac:dyDescent="0.2">
      <c r="B368" s="157"/>
      <c r="D368" s="149" t="s">
        <v>219</v>
      </c>
      <c r="E368" s="158" t="s">
        <v>21</v>
      </c>
      <c r="F368" s="159" t="s">
        <v>80</v>
      </c>
      <c r="H368" s="160">
        <v>1</v>
      </c>
      <c r="I368" s="161"/>
      <c r="L368" s="157"/>
      <c r="M368" s="162"/>
      <c r="T368" s="163"/>
      <c r="AT368" s="158" t="s">
        <v>219</v>
      </c>
      <c r="AU368" s="158" t="s">
        <v>80</v>
      </c>
      <c r="AV368" s="13" t="s">
        <v>82</v>
      </c>
      <c r="AW368" s="13" t="s">
        <v>34</v>
      </c>
      <c r="AX368" s="13" t="s">
        <v>73</v>
      </c>
      <c r="AY368" s="158" t="s">
        <v>206</v>
      </c>
    </row>
    <row r="369" spans="2:65" s="14" customFormat="1" x14ac:dyDescent="0.2">
      <c r="B369" s="164"/>
      <c r="D369" s="149" t="s">
        <v>219</v>
      </c>
      <c r="E369" s="165" t="s">
        <v>21</v>
      </c>
      <c r="F369" s="166" t="s">
        <v>236</v>
      </c>
      <c r="H369" s="167">
        <v>1</v>
      </c>
      <c r="I369" s="168"/>
      <c r="L369" s="164"/>
      <c r="M369" s="169"/>
      <c r="T369" s="170"/>
      <c r="AT369" s="165" t="s">
        <v>219</v>
      </c>
      <c r="AU369" s="165" t="s">
        <v>80</v>
      </c>
      <c r="AV369" s="14" t="s">
        <v>213</v>
      </c>
      <c r="AW369" s="14" t="s">
        <v>34</v>
      </c>
      <c r="AX369" s="14" t="s">
        <v>80</v>
      </c>
      <c r="AY369" s="165" t="s">
        <v>206</v>
      </c>
    </row>
    <row r="370" spans="2:65" s="1" customFormat="1" ht="24.2" customHeight="1" x14ac:dyDescent="0.2">
      <c r="B370" s="33"/>
      <c r="C370" s="132" t="s">
        <v>830</v>
      </c>
      <c r="D370" s="132" t="s">
        <v>208</v>
      </c>
      <c r="E370" s="133" t="s">
        <v>1880</v>
      </c>
      <c r="F370" s="134" t="s">
        <v>1881</v>
      </c>
      <c r="G370" s="135" t="s">
        <v>723</v>
      </c>
      <c r="H370" s="136">
        <v>2</v>
      </c>
      <c r="I370" s="137">
        <v>6766.5</v>
      </c>
      <c r="J370" s="138">
        <f>ROUND(I370*H370,2)</f>
        <v>13533</v>
      </c>
      <c r="K370" s="134" t="s">
        <v>21</v>
      </c>
      <c r="L370" s="33"/>
      <c r="M370" s="139" t="s">
        <v>21</v>
      </c>
      <c r="N370" s="140" t="s">
        <v>44</v>
      </c>
      <c r="P370" s="141">
        <f>O370*H370</f>
        <v>0</v>
      </c>
      <c r="Q370" s="141">
        <v>1.2500000000000001E-2</v>
      </c>
      <c r="R370" s="141">
        <f>Q370*H370</f>
        <v>2.5000000000000001E-2</v>
      </c>
      <c r="S370" s="141">
        <v>0</v>
      </c>
      <c r="T370" s="142">
        <f>S370*H370</f>
        <v>0</v>
      </c>
      <c r="AR370" s="143" t="s">
        <v>213</v>
      </c>
      <c r="AT370" s="143" t="s">
        <v>208</v>
      </c>
      <c r="AU370" s="143" t="s">
        <v>80</v>
      </c>
      <c r="AY370" s="18" t="s">
        <v>206</v>
      </c>
      <c r="BE370" s="144">
        <f>IF(N370="základní",J370,0)</f>
        <v>13533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80</v>
      </c>
      <c r="BK370" s="144">
        <f>ROUND(I370*H370,2)</f>
        <v>13533</v>
      </c>
      <c r="BL370" s="18" t="s">
        <v>213</v>
      </c>
      <c r="BM370" s="143" t="s">
        <v>1335</v>
      </c>
    </row>
    <row r="371" spans="2:65" s="12" customFormat="1" x14ac:dyDescent="0.2">
      <c r="B371" s="151"/>
      <c r="D371" s="149" t="s">
        <v>219</v>
      </c>
      <c r="E371" s="152" t="s">
        <v>21</v>
      </c>
      <c r="F371" s="153" t="s">
        <v>1810</v>
      </c>
      <c r="H371" s="152" t="s">
        <v>21</v>
      </c>
      <c r="I371" s="154"/>
      <c r="L371" s="151"/>
      <c r="M371" s="155"/>
      <c r="T371" s="156"/>
      <c r="AT371" s="152" t="s">
        <v>219</v>
      </c>
      <c r="AU371" s="152" t="s">
        <v>80</v>
      </c>
      <c r="AV371" s="12" t="s">
        <v>80</v>
      </c>
      <c r="AW371" s="12" t="s">
        <v>34</v>
      </c>
      <c r="AX371" s="12" t="s">
        <v>73</v>
      </c>
      <c r="AY371" s="152" t="s">
        <v>206</v>
      </c>
    </row>
    <row r="372" spans="2:65" s="13" customFormat="1" x14ac:dyDescent="0.2">
      <c r="B372" s="157"/>
      <c r="D372" s="149" t="s">
        <v>219</v>
      </c>
      <c r="E372" s="158" t="s">
        <v>21</v>
      </c>
      <c r="F372" s="159" t="s">
        <v>82</v>
      </c>
      <c r="H372" s="160">
        <v>2</v>
      </c>
      <c r="I372" s="161"/>
      <c r="L372" s="157"/>
      <c r="M372" s="162"/>
      <c r="T372" s="163"/>
      <c r="AT372" s="158" t="s">
        <v>219</v>
      </c>
      <c r="AU372" s="158" t="s">
        <v>80</v>
      </c>
      <c r="AV372" s="13" t="s">
        <v>82</v>
      </c>
      <c r="AW372" s="13" t="s">
        <v>34</v>
      </c>
      <c r="AX372" s="13" t="s">
        <v>73</v>
      </c>
      <c r="AY372" s="158" t="s">
        <v>206</v>
      </c>
    </row>
    <row r="373" spans="2:65" s="14" customFormat="1" x14ac:dyDescent="0.2">
      <c r="B373" s="164"/>
      <c r="D373" s="149" t="s">
        <v>219</v>
      </c>
      <c r="E373" s="165" t="s">
        <v>21</v>
      </c>
      <c r="F373" s="166" t="s">
        <v>236</v>
      </c>
      <c r="H373" s="167">
        <v>2</v>
      </c>
      <c r="I373" s="168"/>
      <c r="L373" s="164"/>
      <c r="M373" s="169"/>
      <c r="T373" s="170"/>
      <c r="AT373" s="165" t="s">
        <v>219</v>
      </c>
      <c r="AU373" s="165" t="s">
        <v>80</v>
      </c>
      <c r="AV373" s="14" t="s">
        <v>213</v>
      </c>
      <c r="AW373" s="14" t="s">
        <v>34</v>
      </c>
      <c r="AX373" s="14" t="s">
        <v>80</v>
      </c>
      <c r="AY373" s="165" t="s">
        <v>206</v>
      </c>
    </row>
    <row r="374" spans="2:65" s="1" customFormat="1" ht="16.5" customHeight="1" x14ac:dyDescent="0.2">
      <c r="B374" s="33"/>
      <c r="C374" s="132" t="s">
        <v>837</v>
      </c>
      <c r="D374" s="132" t="s">
        <v>208</v>
      </c>
      <c r="E374" s="133" t="s">
        <v>1882</v>
      </c>
      <c r="F374" s="134" t="s">
        <v>1883</v>
      </c>
      <c r="G374" s="135" t="s">
        <v>723</v>
      </c>
      <c r="H374" s="136">
        <v>2</v>
      </c>
      <c r="I374" s="137">
        <v>4226.3</v>
      </c>
      <c r="J374" s="138">
        <f>ROUND(I374*H374,2)</f>
        <v>8452.6</v>
      </c>
      <c r="K374" s="134" t="s">
        <v>1100</v>
      </c>
      <c r="L374" s="33"/>
      <c r="M374" s="139" t="s">
        <v>21</v>
      </c>
      <c r="N374" s="140" t="s">
        <v>44</v>
      </c>
      <c r="P374" s="141">
        <f>O374*H374</f>
        <v>0</v>
      </c>
      <c r="Q374" s="141">
        <v>1.4E-2</v>
      </c>
      <c r="R374" s="141">
        <f>Q374*H374</f>
        <v>2.8000000000000001E-2</v>
      </c>
      <c r="S374" s="141">
        <v>0</v>
      </c>
      <c r="T374" s="142">
        <f>S374*H374</f>
        <v>0</v>
      </c>
      <c r="AR374" s="143" t="s">
        <v>213</v>
      </c>
      <c r="AT374" s="143" t="s">
        <v>208</v>
      </c>
      <c r="AU374" s="143" t="s">
        <v>80</v>
      </c>
      <c r="AY374" s="18" t="s">
        <v>206</v>
      </c>
      <c r="BE374" s="144">
        <f>IF(N374="základní",J374,0)</f>
        <v>8452.6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80</v>
      </c>
      <c r="BK374" s="144">
        <f>ROUND(I374*H374,2)</f>
        <v>8452.6</v>
      </c>
      <c r="BL374" s="18" t="s">
        <v>213</v>
      </c>
      <c r="BM374" s="143" t="s">
        <v>1341</v>
      </c>
    </row>
    <row r="375" spans="2:65" s="12" customFormat="1" x14ac:dyDescent="0.2">
      <c r="B375" s="151"/>
      <c r="D375" s="149" t="s">
        <v>219</v>
      </c>
      <c r="E375" s="152" t="s">
        <v>21</v>
      </c>
      <c r="F375" s="153" t="s">
        <v>1810</v>
      </c>
      <c r="H375" s="152" t="s">
        <v>21</v>
      </c>
      <c r="I375" s="154"/>
      <c r="L375" s="151"/>
      <c r="M375" s="155"/>
      <c r="T375" s="156"/>
      <c r="AT375" s="152" t="s">
        <v>219</v>
      </c>
      <c r="AU375" s="152" t="s">
        <v>80</v>
      </c>
      <c r="AV375" s="12" t="s">
        <v>80</v>
      </c>
      <c r="AW375" s="12" t="s">
        <v>34</v>
      </c>
      <c r="AX375" s="12" t="s">
        <v>73</v>
      </c>
      <c r="AY375" s="152" t="s">
        <v>206</v>
      </c>
    </row>
    <row r="376" spans="2:65" s="13" customFormat="1" x14ac:dyDescent="0.2">
      <c r="B376" s="157"/>
      <c r="D376" s="149" t="s">
        <v>219</v>
      </c>
      <c r="E376" s="158" t="s">
        <v>21</v>
      </c>
      <c r="F376" s="159" t="s">
        <v>82</v>
      </c>
      <c r="H376" s="160">
        <v>2</v>
      </c>
      <c r="I376" s="161"/>
      <c r="L376" s="157"/>
      <c r="M376" s="162"/>
      <c r="T376" s="163"/>
      <c r="AT376" s="158" t="s">
        <v>219</v>
      </c>
      <c r="AU376" s="158" t="s">
        <v>80</v>
      </c>
      <c r="AV376" s="13" t="s">
        <v>82</v>
      </c>
      <c r="AW376" s="13" t="s">
        <v>34</v>
      </c>
      <c r="AX376" s="13" t="s">
        <v>73</v>
      </c>
      <c r="AY376" s="158" t="s">
        <v>206</v>
      </c>
    </row>
    <row r="377" spans="2:65" s="14" customFormat="1" x14ac:dyDescent="0.2">
      <c r="B377" s="164"/>
      <c r="D377" s="149" t="s">
        <v>219</v>
      </c>
      <c r="E377" s="165" t="s">
        <v>21</v>
      </c>
      <c r="F377" s="166" t="s">
        <v>236</v>
      </c>
      <c r="H377" s="167">
        <v>2</v>
      </c>
      <c r="I377" s="168"/>
      <c r="L377" s="164"/>
      <c r="M377" s="169"/>
      <c r="T377" s="170"/>
      <c r="AT377" s="165" t="s">
        <v>219</v>
      </c>
      <c r="AU377" s="165" t="s">
        <v>80</v>
      </c>
      <c r="AV377" s="14" t="s">
        <v>213</v>
      </c>
      <c r="AW377" s="14" t="s">
        <v>34</v>
      </c>
      <c r="AX377" s="14" t="s">
        <v>80</v>
      </c>
      <c r="AY377" s="165" t="s">
        <v>206</v>
      </c>
    </row>
    <row r="378" spans="2:65" s="1" customFormat="1" ht="16.5" customHeight="1" x14ac:dyDescent="0.2">
      <c r="B378" s="33"/>
      <c r="C378" s="132" t="s">
        <v>843</v>
      </c>
      <c r="D378" s="132" t="s">
        <v>208</v>
      </c>
      <c r="E378" s="133" t="s">
        <v>1884</v>
      </c>
      <c r="F378" s="134" t="s">
        <v>1885</v>
      </c>
      <c r="G378" s="135" t="s">
        <v>723</v>
      </c>
      <c r="H378" s="136">
        <v>2</v>
      </c>
      <c r="I378" s="137">
        <v>4507.5</v>
      </c>
      <c r="J378" s="138">
        <f>ROUND(I378*H378,2)</f>
        <v>9015</v>
      </c>
      <c r="K378" s="134" t="s">
        <v>1100</v>
      </c>
      <c r="L378" s="33"/>
      <c r="M378" s="139" t="s">
        <v>21</v>
      </c>
      <c r="N378" s="140" t="s">
        <v>44</v>
      </c>
      <c r="P378" s="141">
        <f>O378*H378</f>
        <v>0</v>
      </c>
      <c r="Q378" s="141">
        <v>1.2200000000000001E-2</v>
      </c>
      <c r="R378" s="141">
        <f>Q378*H378</f>
        <v>2.4400000000000002E-2</v>
      </c>
      <c r="S378" s="141">
        <v>0</v>
      </c>
      <c r="T378" s="142">
        <f>S378*H378</f>
        <v>0</v>
      </c>
      <c r="AR378" s="143" t="s">
        <v>213</v>
      </c>
      <c r="AT378" s="143" t="s">
        <v>208</v>
      </c>
      <c r="AU378" s="143" t="s">
        <v>80</v>
      </c>
      <c r="AY378" s="18" t="s">
        <v>206</v>
      </c>
      <c r="BE378" s="144">
        <f>IF(N378="základní",J378,0)</f>
        <v>9015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8" t="s">
        <v>80</v>
      </c>
      <c r="BK378" s="144">
        <f>ROUND(I378*H378,2)</f>
        <v>9015</v>
      </c>
      <c r="BL378" s="18" t="s">
        <v>213</v>
      </c>
      <c r="BM378" s="143" t="s">
        <v>1345</v>
      </c>
    </row>
    <row r="379" spans="2:65" s="12" customFormat="1" x14ac:dyDescent="0.2">
      <c r="B379" s="151"/>
      <c r="D379" s="149" t="s">
        <v>219</v>
      </c>
      <c r="E379" s="152" t="s">
        <v>21</v>
      </c>
      <c r="F379" s="153" t="s">
        <v>1886</v>
      </c>
      <c r="H379" s="152" t="s">
        <v>21</v>
      </c>
      <c r="I379" s="154"/>
      <c r="L379" s="151"/>
      <c r="M379" s="155"/>
      <c r="T379" s="156"/>
      <c r="AT379" s="152" t="s">
        <v>219</v>
      </c>
      <c r="AU379" s="152" t="s">
        <v>80</v>
      </c>
      <c r="AV379" s="12" t="s">
        <v>80</v>
      </c>
      <c r="AW379" s="12" t="s">
        <v>34</v>
      </c>
      <c r="AX379" s="12" t="s">
        <v>73</v>
      </c>
      <c r="AY379" s="152" t="s">
        <v>206</v>
      </c>
    </row>
    <row r="380" spans="2:65" s="13" customFormat="1" x14ac:dyDescent="0.2">
      <c r="B380" s="157"/>
      <c r="D380" s="149" t="s">
        <v>219</v>
      </c>
      <c r="E380" s="158" t="s">
        <v>21</v>
      </c>
      <c r="F380" s="159" t="s">
        <v>82</v>
      </c>
      <c r="H380" s="160">
        <v>2</v>
      </c>
      <c r="I380" s="161"/>
      <c r="L380" s="157"/>
      <c r="M380" s="162"/>
      <c r="T380" s="163"/>
      <c r="AT380" s="158" t="s">
        <v>219</v>
      </c>
      <c r="AU380" s="158" t="s">
        <v>80</v>
      </c>
      <c r="AV380" s="13" t="s">
        <v>82</v>
      </c>
      <c r="AW380" s="13" t="s">
        <v>34</v>
      </c>
      <c r="AX380" s="13" t="s">
        <v>73</v>
      </c>
      <c r="AY380" s="158" t="s">
        <v>206</v>
      </c>
    </row>
    <row r="381" spans="2:65" s="14" customFormat="1" x14ac:dyDescent="0.2">
      <c r="B381" s="164"/>
      <c r="D381" s="149" t="s">
        <v>219</v>
      </c>
      <c r="E381" s="165" t="s">
        <v>21</v>
      </c>
      <c r="F381" s="166" t="s">
        <v>236</v>
      </c>
      <c r="H381" s="167">
        <v>2</v>
      </c>
      <c r="I381" s="168"/>
      <c r="L381" s="164"/>
      <c r="M381" s="169"/>
      <c r="T381" s="170"/>
      <c r="AT381" s="165" t="s">
        <v>219</v>
      </c>
      <c r="AU381" s="165" t="s">
        <v>80</v>
      </c>
      <c r="AV381" s="14" t="s">
        <v>213</v>
      </c>
      <c r="AW381" s="14" t="s">
        <v>34</v>
      </c>
      <c r="AX381" s="14" t="s">
        <v>80</v>
      </c>
      <c r="AY381" s="165" t="s">
        <v>206</v>
      </c>
    </row>
    <row r="382" spans="2:65" s="1" customFormat="1" ht="16.5" customHeight="1" x14ac:dyDescent="0.2">
      <c r="B382" s="33"/>
      <c r="C382" s="132" t="s">
        <v>847</v>
      </c>
      <c r="D382" s="132" t="s">
        <v>208</v>
      </c>
      <c r="E382" s="133" t="s">
        <v>1887</v>
      </c>
      <c r="F382" s="134" t="s">
        <v>1888</v>
      </c>
      <c r="G382" s="135" t="s">
        <v>723</v>
      </c>
      <c r="H382" s="136">
        <v>1</v>
      </c>
      <c r="I382" s="137">
        <v>3745.5</v>
      </c>
      <c r="J382" s="138">
        <f>ROUND(I382*H382,2)</f>
        <v>3745.5</v>
      </c>
      <c r="K382" s="134" t="s">
        <v>1100</v>
      </c>
      <c r="L382" s="33"/>
      <c r="M382" s="139" t="s">
        <v>21</v>
      </c>
      <c r="N382" s="140" t="s">
        <v>44</v>
      </c>
      <c r="P382" s="141">
        <f>O382*H382</f>
        <v>0</v>
      </c>
      <c r="Q382" s="141">
        <v>8.0999999999999996E-3</v>
      </c>
      <c r="R382" s="141">
        <f>Q382*H382</f>
        <v>8.0999999999999996E-3</v>
      </c>
      <c r="S382" s="141">
        <v>0</v>
      </c>
      <c r="T382" s="142">
        <f>S382*H382</f>
        <v>0</v>
      </c>
      <c r="AR382" s="143" t="s">
        <v>213</v>
      </c>
      <c r="AT382" s="143" t="s">
        <v>208</v>
      </c>
      <c r="AU382" s="143" t="s">
        <v>80</v>
      </c>
      <c r="AY382" s="18" t="s">
        <v>206</v>
      </c>
      <c r="BE382" s="144">
        <f>IF(N382="základní",J382,0)</f>
        <v>3745.5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80</v>
      </c>
      <c r="BK382" s="144">
        <f>ROUND(I382*H382,2)</f>
        <v>3745.5</v>
      </c>
      <c r="BL382" s="18" t="s">
        <v>213</v>
      </c>
      <c r="BM382" s="143" t="s">
        <v>1348</v>
      </c>
    </row>
    <row r="383" spans="2:65" s="12" customFormat="1" x14ac:dyDescent="0.2">
      <c r="B383" s="151"/>
      <c r="D383" s="149" t="s">
        <v>219</v>
      </c>
      <c r="E383" s="152" t="s">
        <v>21</v>
      </c>
      <c r="F383" s="153" t="s">
        <v>1810</v>
      </c>
      <c r="H383" s="152" t="s">
        <v>21</v>
      </c>
      <c r="I383" s="154"/>
      <c r="L383" s="151"/>
      <c r="M383" s="155"/>
      <c r="T383" s="156"/>
      <c r="AT383" s="152" t="s">
        <v>219</v>
      </c>
      <c r="AU383" s="152" t="s">
        <v>80</v>
      </c>
      <c r="AV383" s="12" t="s">
        <v>80</v>
      </c>
      <c r="AW383" s="12" t="s">
        <v>34</v>
      </c>
      <c r="AX383" s="12" t="s">
        <v>73</v>
      </c>
      <c r="AY383" s="152" t="s">
        <v>206</v>
      </c>
    </row>
    <row r="384" spans="2:65" s="13" customFormat="1" x14ac:dyDescent="0.2">
      <c r="B384" s="157"/>
      <c r="D384" s="149" t="s">
        <v>219</v>
      </c>
      <c r="E384" s="158" t="s">
        <v>21</v>
      </c>
      <c r="F384" s="159" t="s">
        <v>80</v>
      </c>
      <c r="H384" s="160">
        <v>1</v>
      </c>
      <c r="I384" s="161"/>
      <c r="L384" s="157"/>
      <c r="M384" s="162"/>
      <c r="T384" s="163"/>
      <c r="AT384" s="158" t="s">
        <v>219</v>
      </c>
      <c r="AU384" s="158" t="s">
        <v>80</v>
      </c>
      <c r="AV384" s="13" t="s">
        <v>82</v>
      </c>
      <c r="AW384" s="13" t="s">
        <v>34</v>
      </c>
      <c r="AX384" s="13" t="s">
        <v>73</v>
      </c>
      <c r="AY384" s="158" t="s">
        <v>206</v>
      </c>
    </row>
    <row r="385" spans="2:65" s="14" customFormat="1" x14ac:dyDescent="0.2">
      <c r="B385" s="164"/>
      <c r="D385" s="149" t="s">
        <v>219</v>
      </c>
      <c r="E385" s="165" t="s">
        <v>21</v>
      </c>
      <c r="F385" s="166" t="s">
        <v>236</v>
      </c>
      <c r="H385" s="167">
        <v>1</v>
      </c>
      <c r="I385" s="168"/>
      <c r="L385" s="164"/>
      <c r="M385" s="169"/>
      <c r="T385" s="170"/>
      <c r="AT385" s="165" t="s">
        <v>219</v>
      </c>
      <c r="AU385" s="165" t="s">
        <v>80</v>
      </c>
      <c r="AV385" s="14" t="s">
        <v>213</v>
      </c>
      <c r="AW385" s="14" t="s">
        <v>34</v>
      </c>
      <c r="AX385" s="14" t="s">
        <v>80</v>
      </c>
      <c r="AY385" s="165" t="s">
        <v>206</v>
      </c>
    </row>
    <row r="386" spans="2:65" s="1" customFormat="1" ht="16.5" customHeight="1" x14ac:dyDescent="0.2">
      <c r="B386" s="33"/>
      <c r="C386" s="132" t="s">
        <v>860</v>
      </c>
      <c r="D386" s="132" t="s">
        <v>208</v>
      </c>
      <c r="E386" s="133" t="s">
        <v>1889</v>
      </c>
      <c r="F386" s="134" t="s">
        <v>1890</v>
      </c>
      <c r="G386" s="135" t="s">
        <v>723</v>
      </c>
      <c r="H386" s="136">
        <v>1</v>
      </c>
      <c r="I386" s="137">
        <v>3033</v>
      </c>
      <c r="J386" s="138">
        <f>ROUND(I386*H386,2)</f>
        <v>3033</v>
      </c>
      <c r="K386" s="134" t="s">
        <v>1100</v>
      </c>
      <c r="L386" s="33"/>
      <c r="M386" s="139" t="s">
        <v>21</v>
      </c>
      <c r="N386" s="140" t="s">
        <v>44</v>
      </c>
      <c r="P386" s="141">
        <f>O386*H386</f>
        <v>0</v>
      </c>
      <c r="Q386" s="141">
        <v>9.7999999999999997E-3</v>
      </c>
      <c r="R386" s="141">
        <f>Q386*H386</f>
        <v>9.7999999999999997E-3</v>
      </c>
      <c r="S386" s="141">
        <v>0</v>
      </c>
      <c r="T386" s="142">
        <f>S386*H386</f>
        <v>0</v>
      </c>
      <c r="AR386" s="143" t="s">
        <v>213</v>
      </c>
      <c r="AT386" s="143" t="s">
        <v>208</v>
      </c>
      <c r="AU386" s="143" t="s">
        <v>80</v>
      </c>
      <c r="AY386" s="18" t="s">
        <v>206</v>
      </c>
      <c r="BE386" s="144">
        <f>IF(N386="základní",J386,0)</f>
        <v>3033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8" t="s">
        <v>80</v>
      </c>
      <c r="BK386" s="144">
        <f>ROUND(I386*H386,2)</f>
        <v>3033</v>
      </c>
      <c r="BL386" s="18" t="s">
        <v>213</v>
      </c>
      <c r="BM386" s="143" t="s">
        <v>1354</v>
      </c>
    </row>
    <row r="387" spans="2:65" s="12" customFormat="1" x14ac:dyDescent="0.2">
      <c r="B387" s="151"/>
      <c r="D387" s="149" t="s">
        <v>219</v>
      </c>
      <c r="E387" s="152" t="s">
        <v>21</v>
      </c>
      <c r="F387" s="153" t="s">
        <v>1810</v>
      </c>
      <c r="H387" s="152" t="s">
        <v>21</v>
      </c>
      <c r="I387" s="154"/>
      <c r="L387" s="151"/>
      <c r="M387" s="155"/>
      <c r="T387" s="156"/>
      <c r="AT387" s="152" t="s">
        <v>219</v>
      </c>
      <c r="AU387" s="152" t="s">
        <v>80</v>
      </c>
      <c r="AV387" s="12" t="s">
        <v>80</v>
      </c>
      <c r="AW387" s="12" t="s">
        <v>34</v>
      </c>
      <c r="AX387" s="12" t="s">
        <v>73</v>
      </c>
      <c r="AY387" s="152" t="s">
        <v>206</v>
      </c>
    </row>
    <row r="388" spans="2:65" s="13" customFormat="1" x14ac:dyDescent="0.2">
      <c r="B388" s="157"/>
      <c r="D388" s="149" t="s">
        <v>219</v>
      </c>
      <c r="E388" s="158" t="s">
        <v>21</v>
      </c>
      <c r="F388" s="159" t="s">
        <v>80</v>
      </c>
      <c r="H388" s="160">
        <v>1</v>
      </c>
      <c r="I388" s="161"/>
      <c r="L388" s="157"/>
      <c r="M388" s="162"/>
      <c r="T388" s="163"/>
      <c r="AT388" s="158" t="s">
        <v>219</v>
      </c>
      <c r="AU388" s="158" t="s">
        <v>80</v>
      </c>
      <c r="AV388" s="13" t="s">
        <v>82</v>
      </c>
      <c r="AW388" s="13" t="s">
        <v>34</v>
      </c>
      <c r="AX388" s="13" t="s">
        <v>73</v>
      </c>
      <c r="AY388" s="158" t="s">
        <v>206</v>
      </c>
    </row>
    <row r="389" spans="2:65" s="14" customFormat="1" x14ac:dyDescent="0.2">
      <c r="B389" s="164"/>
      <c r="D389" s="149" t="s">
        <v>219</v>
      </c>
      <c r="E389" s="165" t="s">
        <v>21</v>
      </c>
      <c r="F389" s="166" t="s">
        <v>236</v>
      </c>
      <c r="H389" s="167">
        <v>1</v>
      </c>
      <c r="I389" s="168"/>
      <c r="L389" s="164"/>
      <c r="M389" s="169"/>
      <c r="T389" s="170"/>
      <c r="AT389" s="165" t="s">
        <v>219</v>
      </c>
      <c r="AU389" s="165" t="s">
        <v>80</v>
      </c>
      <c r="AV389" s="14" t="s">
        <v>213</v>
      </c>
      <c r="AW389" s="14" t="s">
        <v>34</v>
      </c>
      <c r="AX389" s="14" t="s">
        <v>80</v>
      </c>
      <c r="AY389" s="165" t="s">
        <v>206</v>
      </c>
    </row>
    <row r="390" spans="2:65" s="1" customFormat="1" ht="16.5" customHeight="1" x14ac:dyDescent="0.2">
      <c r="B390" s="33"/>
      <c r="C390" s="132" t="s">
        <v>866</v>
      </c>
      <c r="D390" s="132" t="s">
        <v>208</v>
      </c>
      <c r="E390" s="133" t="s">
        <v>1891</v>
      </c>
      <c r="F390" s="134" t="s">
        <v>1892</v>
      </c>
      <c r="G390" s="135" t="s">
        <v>375</v>
      </c>
      <c r="H390" s="136">
        <v>6</v>
      </c>
      <c r="I390" s="137">
        <v>33.799999999999997</v>
      </c>
      <c r="J390" s="138">
        <f>ROUND(I390*H390,2)</f>
        <v>202.8</v>
      </c>
      <c r="K390" s="134" t="s">
        <v>1100</v>
      </c>
      <c r="L390" s="33"/>
      <c r="M390" s="139" t="s">
        <v>21</v>
      </c>
      <c r="N390" s="140" t="s">
        <v>44</v>
      </c>
      <c r="P390" s="141">
        <f>O390*H390</f>
        <v>0</v>
      </c>
      <c r="Q390" s="141">
        <v>2.7E-4</v>
      </c>
      <c r="R390" s="141">
        <f>Q390*H390</f>
        <v>1.6199999999999999E-3</v>
      </c>
      <c r="S390" s="141">
        <v>0</v>
      </c>
      <c r="T390" s="142">
        <f>S390*H390</f>
        <v>0</v>
      </c>
      <c r="AR390" s="143" t="s">
        <v>213</v>
      </c>
      <c r="AT390" s="143" t="s">
        <v>208</v>
      </c>
      <c r="AU390" s="143" t="s">
        <v>80</v>
      </c>
      <c r="AY390" s="18" t="s">
        <v>206</v>
      </c>
      <c r="BE390" s="144">
        <f>IF(N390="základní",J390,0)</f>
        <v>202.8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8" t="s">
        <v>80</v>
      </c>
      <c r="BK390" s="144">
        <f>ROUND(I390*H390,2)</f>
        <v>202.8</v>
      </c>
      <c r="BL390" s="18" t="s">
        <v>213</v>
      </c>
      <c r="BM390" s="143" t="s">
        <v>1359</v>
      </c>
    </row>
    <row r="391" spans="2:65" s="12" customFormat="1" x14ac:dyDescent="0.2">
      <c r="B391" s="151"/>
      <c r="D391" s="149" t="s">
        <v>219</v>
      </c>
      <c r="E391" s="152" t="s">
        <v>21</v>
      </c>
      <c r="F391" s="153" t="s">
        <v>1546</v>
      </c>
      <c r="H391" s="152" t="s">
        <v>21</v>
      </c>
      <c r="I391" s="154"/>
      <c r="L391" s="151"/>
      <c r="M391" s="155"/>
      <c r="T391" s="156"/>
      <c r="AT391" s="152" t="s">
        <v>219</v>
      </c>
      <c r="AU391" s="152" t="s">
        <v>80</v>
      </c>
      <c r="AV391" s="12" t="s">
        <v>80</v>
      </c>
      <c r="AW391" s="12" t="s">
        <v>34</v>
      </c>
      <c r="AX391" s="12" t="s">
        <v>73</v>
      </c>
      <c r="AY391" s="152" t="s">
        <v>206</v>
      </c>
    </row>
    <row r="392" spans="2:65" s="13" customFormat="1" x14ac:dyDescent="0.2">
      <c r="B392" s="157"/>
      <c r="D392" s="149" t="s">
        <v>219</v>
      </c>
      <c r="E392" s="158" t="s">
        <v>21</v>
      </c>
      <c r="F392" s="159" t="s">
        <v>1801</v>
      </c>
      <c r="H392" s="160">
        <v>6</v>
      </c>
      <c r="I392" s="161"/>
      <c r="L392" s="157"/>
      <c r="M392" s="162"/>
      <c r="T392" s="163"/>
      <c r="AT392" s="158" t="s">
        <v>219</v>
      </c>
      <c r="AU392" s="158" t="s">
        <v>80</v>
      </c>
      <c r="AV392" s="13" t="s">
        <v>82</v>
      </c>
      <c r="AW392" s="13" t="s">
        <v>34</v>
      </c>
      <c r="AX392" s="13" t="s">
        <v>73</v>
      </c>
      <c r="AY392" s="158" t="s">
        <v>206</v>
      </c>
    </row>
    <row r="393" spans="2:65" s="14" customFormat="1" x14ac:dyDescent="0.2">
      <c r="B393" s="164"/>
      <c r="D393" s="149" t="s">
        <v>219</v>
      </c>
      <c r="E393" s="165" t="s">
        <v>21</v>
      </c>
      <c r="F393" s="166" t="s">
        <v>236</v>
      </c>
      <c r="H393" s="167">
        <v>6</v>
      </c>
      <c r="I393" s="168"/>
      <c r="L393" s="164"/>
      <c r="M393" s="169"/>
      <c r="T393" s="170"/>
      <c r="AT393" s="165" t="s">
        <v>219</v>
      </c>
      <c r="AU393" s="165" t="s">
        <v>80</v>
      </c>
      <c r="AV393" s="14" t="s">
        <v>213</v>
      </c>
      <c r="AW393" s="14" t="s">
        <v>34</v>
      </c>
      <c r="AX393" s="14" t="s">
        <v>80</v>
      </c>
      <c r="AY393" s="165" t="s">
        <v>206</v>
      </c>
    </row>
    <row r="394" spans="2:65" s="1" customFormat="1" ht="16.5" customHeight="1" x14ac:dyDescent="0.2">
      <c r="B394" s="33"/>
      <c r="C394" s="132" t="s">
        <v>873</v>
      </c>
      <c r="D394" s="132" t="s">
        <v>208</v>
      </c>
      <c r="E394" s="133" t="s">
        <v>1893</v>
      </c>
      <c r="F394" s="134" t="s">
        <v>1894</v>
      </c>
      <c r="G394" s="135" t="s">
        <v>375</v>
      </c>
      <c r="H394" s="136">
        <v>11</v>
      </c>
      <c r="I394" s="137">
        <v>117.7</v>
      </c>
      <c r="J394" s="138">
        <f>ROUND(I394*H394,2)</f>
        <v>1294.7</v>
      </c>
      <c r="K394" s="134" t="s">
        <v>1100</v>
      </c>
      <c r="L394" s="33"/>
      <c r="M394" s="139" t="s">
        <v>21</v>
      </c>
      <c r="N394" s="140" t="s">
        <v>44</v>
      </c>
      <c r="P394" s="141">
        <f>O394*H394</f>
        <v>0</v>
      </c>
      <c r="Q394" s="141">
        <v>1.0499999999999999E-3</v>
      </c>
      <c r="R394" s="141">
        <f>Q394*H394</f>
        <v>1.155E-2</v>
      </c>
      <c r="S394" s="141">
        <v>0</v>
      </c>
      <c r="T394" s="142">
        <f>S394*H394</f>
        <v>0</v>
      </c>
      <c r="AR394" s="143" t="s">
        <v>213</v>
      </c>
      <c r="AT394" s="143" t="s">
        <v>208</v>
      </c>
      <c r="AU394" s="143" t="s">
        <v>80</v>
      </c>
      <c r="AY394" s="18" t="s">
        <v>206</v>
      </c>
      <c r="BE394" s="144">
        <f>IF(N394="základní",J394,0)</f>
        <v>1294.7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8" t="s">
        <v>80</v>
      </c>
      <c r="BK394" s="144">
        <f>ROUND(I394*H394,2)</f>
        <v>1294.7</v>
      </c>
      <c r="BL394" s="18" t="s">
        <v>213</v>
      </c>
      <c r="BM394" s="143" t="s">
        <v>1363</v>
      </c>
    </row>
    <row r="395" spans="2:65" s="12" customFormat="1" x14ac:dyDescent="0.2">
      <c r="B395" s="151"/>
      <c r="D395" s="149" t="s">
        <v>219</v>
      </c>
      <c r="E395" s="152" t="s">
        <v>21</v>
      </c>
      <c r="F395" s="153" t="s">
        <v>1546</v>
      </c>
      <c r="H395" s="152" t="s">
        <v>21</v>
      </c>
      <c r="I395" s="154"/>
      <c r="L395" s="151"/>
      <c r="M395" s="155"/>
      <c r="T395" s="156"/>
      <c r="AT395" s="152" t="s">
        <v>219</v>
      </c>
      <c r="AU395" s="152" t="s">
        <v>80</v>
      </c>
      <c r="AV395" s="12" t="s">
        <v>80</v>
      </c>
      <c r="AW395" s="12" t="s">
        <v>34</v>
      </c>
      <c r="AX395" s="12" t="s">
        <v>73</v>
      </c>
      <c r="AY395" s="152" t="s">
        <v>206</v>
      </c>
    </row>
    <row r="396" spans="2:65" s="13" customFormat="1" x14ac:dyDescent="0.2">
      <c r="B396" s="157"/>
      <c r="D396" s="149" t="s">
        <v>219</v>
      </c>
      <c r="E396" s="158" t="s">
        <v>21</v>
      </c>
      <c r="F396" s="159" t="s">
        <v>313</v>
      </c>
      <c r="H396" s="160">
        <v>11</v>
      </c>
      <c r="I396" s="161"/>
      <c r="L396" s="157"/>
      <c r="M396" s="162"/>
      <c r="T396" s="163"/>
      <c r="AT396" s="158" t="s">
        <v>219</v>
      </c>
      <c r="AU396" s="158" t="s">
        <v>80</v>
      </c>
      <c r="AV396" s="13" t="s">
        <v>82</v>
      </c>
      <c r="AW396" s="13" t="s">
        <v>34</v>
      </c>
      <c r="AX396" s="13" t="s">
        <v>73</v>
      </c>
      <c r="AY396" s="158" t="s">
        <v>206</v>
      </c>
    </row>
    <row r="397" spans="2:65" s="14" customFormat="1" x14ac:dyDescent="0.2">
      <c r="B397" s="164"/>
      <c r="D397" s="149" t="s">
        <v>219</v>
      </c>
      <c r="E397" s="165" t="s">
        <v>21</v>
      </c>
      <c r="F397" s="166" t="s">
        <v>236</v>
      </c>
      <c r="H397" s="167">
        <v>11</v>
      </c>
      <c r="I397" s="168"/>
      <c r="L397" s="164"/>
      <c r="M397" s="169"/>
      <c r="T397" s="170"/>
      <c r="AT397" s="165" t="s">
        <v>219</v>
      </c>
      <c r="AU397" s="165" t="s">
        <v>80</v>
      </c>
      <c r="AV397" s="14" t="s">
        <v>213</v>
      </c>
      <c r="AW397" s="14" t="s">
        <v>34</v>
      </c>
      <c r="AX397" s="14" t="s">
        <v>80</v>
      </c>
      <c r="AY397" s="165" t="s">
        <v>206</v>
      </c>
    </row>
    <row r="398" spans="2:65" s="1" customFormat="1" ht="16.5" customHeight="1" x14ac:dyDescent="0.2">
      <c r="B398" s="33"/>
      <c r="C398" s="132" t="s">
        <v>880</v>
      </c>
      <c r="D398" s="132" t="s">
        <v>208</v>
      </c>
      <c r="E398" s="133" t="s">
        <v>1895</v>
      </c>
      <c r="F398" s="134" t="s">
        <v>1896</v>
      </c>
      <c r="G398" s="135" t="s">
        <v>375</v>
      </c>
      <c r="H398" s="136">
        <v>42</v>
      </c>
      <c r="I398" s="137">
        <v>159</v>
      </c>
      <c r="J398" s="138">
        <f>ROUND(I398*H398,2)</f>
        <v>6678</v>
      </c>
      <c r="K398" s="134" t="s">
        <v>1100</v>
      </c>
      <c r="L398" s="33"/>
      <c r="M398" s="139" t="s">
        <v>21</v>
      </c>
      <c r="N398" s="140" t="s">
        <v>44</v>
      </c>
      <c r="P398" s="141">
        <f>O398*H398</f>
        <v>0</v>
      </c>
      <c r="Q398" s="141">
        <v>1.4599999999999999E-3</v>
      </c>
      <c r="R398" s="141">
        <f>Q398*H398</f>
        <v>6.132E-2</v>
      </c>
      <c r="S398" s="141">
        <v>0</v>
      </c>
      <c r="T398" s="142">
        <f>S398*H398</f>
        <v>0</v>
      </c>
      <c r="AR398" s="143" t="s">
        <v>213</v>
      </c>
      <c r="AT398" s="143" t="s">
        <v>208</v>
      </c>
      <c r="AU398" s="143" t="s">
        <v>80</v>
      </c>
      <c r="AY398" s="18" t="s">
        <v>206</v>
      </c>
      <c r="BE398" s="144">
        <f>IF(N398="základní",J398,0)</f>
        <v>6678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8" t="s">
        <v>80</v>
      </c>
      <c r="BK398" s="144">
        <f>ROUND(I398*H398,2)</f>
        <v>6678</v>
      </c>
      <c r="BL398" s="18" t="s">
        <v>213</v>
      </c>
      <c r="BM398" s="143" t="s">
        <v>1374</v>
      </c>
    </row>
    <row r="399" spans="2:65" s="12" customFormat="1" x14ac:dyDescent="0.2">
      <c r="B399" s="151"/>
      <c r="D399" s="149" t="s">
        <v>219</v>
      </c>
      <c r="E399" s="152" t="s">
        <v>21</v>
      </c>
      <c r="F399" s="153" t="s">
        <v>1546</v>
      </c>
      <c r="H399" s="152" t="s">
        <v>21</v>
      </c>
      <c r="I399" s="154"/>
      <c r="L399" s="151"/>
      <c r="M399" s="155"/>
      <c r="T399" s="156"/>
      <c r="AT399" s="152" t="s">
        <v>219</v>
      </c>
      <c r="AU399" s="152" t="s">
        <v>80</v>
      </c>
      <c r="AV399" s="12" t="s">
        <v>80</v>
      </c>
      <c r="AW399" s="12" t="s">
        <v>34</v>
      </c>
      <c r="AX399" s="12" t="s">
        <v>73</v>
      </c>
      <c r="AY399" s="152" t="s">
        <v>206</v>
      </c>
    </row>
    <row r="400" spans="2:65" s="13" customFormat="1" x14ac:dyDescent="0.2">
      <c r="B400" s="157"/>
      <c r="D400" s="149" t="s">
        <v>219</v>
      </c>
      <c r="E400" s="158" t="s">
        <v>21</v>
      </c>
      <c r="F400" s="159" t="s">
        <v>720</v>
      </c>
      <c r="H400" s="160">
        <v>42</v>
      </c>
      <c r="I400" s="161"/>
      <c r="L400" s="157"/>
      <c r="M400" s="162"/>
      <c r="T400" s="163"/>
      <c r="AT400" s="158" t="s">
        <v>219</v>
      </c>
      <c r="AU400" s="158" t="s">
        <v>80</v>
      </c>
      <c r="AV400" s="13" t="s">
        <v>82</v>
      </c>
      <c r="AW400" s="13" t="s">
        <v>34</v>
      </c>
      <c r="AX400" s="13" t="s">
        <v>73</v>
      </c>
      <c r="AY400" s="158" t="s">
        <v>206</v>
      </c>
    </row>
    <row r="401" spans="2:65" s="14" customFormat="1" x14ac:dyDescent="0.2">
      <c r="B401" s="164"/>
      <c r="D401" s="149" t="s">
        <v>219</v>
      </c>
      <c r="E401" s="165" t="s">
        <v>21</v>
      </c>
      <c r="F401" s="166" t="s">
        <v>236</v>
      </c>
      <c r="H401" s="167">
        <v>42</v>
      </c>
      <c r="I401" s="168"/>
      <c r="L401" s="164"/>
      <c r="M401" s="169"/>
      <c r="T401" s="170"/>
      <c r="AT401" s="165" t="s">
        <v>219</v>
      </c>
      <c r="AU401" s="165" t="s">
        <v>80</v>
      </c>
      <c r="AV401" s="14" t="s">
        <v>213</v>
      </c>
      <c r="AW401" s="14" t="s">
        <v>34</v>
      </c>
      <c r="AX401" s="14" t="s">
        <v>80</v>
      </c>
      <c r="AY401" s="165" t="s">
        <v>206</v>
      </c>
    </row>
    <row r="402" spans="2:65" s="1" customFormat="1" ht="16.5" customHeight="1" x14ac:dyDescent="0.2">
      <c r="B402" s="33"/>
      <c r="C402" s="132" t="s">
        <v>885</v>
      </c>
      <c r="D402" s="132" t="s">
        <v>208</v>
      </c>
      <c r="E402" s="133" t="s">
        <v>1897</v>
      </c>
      <c r="F402" s="134" t="s">
        <v>1898</v>
      </c>
      <c r="G402" s="135" t="s">
        <v>375</v>
      </c>
      <c r="H402" s="136">
        <v>78</v>
      </c>
      <c r="I402" s="137">
        <v>224.3</v>
      </c>
      <c r="J402" s="138">
        <f>ROUND(I402*H402,2)</f>
        <v>17495.400000000001</v>
      </c>
      <c r="K402" s="134" t="s">
        <v>1100</v>
      </c>
      <c r="L402" s="33"/>
      <c r="M402" s="139" t="s">
        <v>21</v>
      </c>
      <c r="N402" s="140" t="s">
        <v>44</v>
      </c>
      <c r="P402" s="141">
        <f>O402*H402</f>
        <v>0</v>
      </c>
      <c r="Q402" s="141">
        <v>2.1700000000000001E-3</v>
      </c>
      <c r="R402" s="141">
        <f>Q402*H402</f>
        <v>0.16925999999999999</v>
      </c>
      <c r="S402" s="141">
        <v>0</v>
      </c>
      <c r="T402" s="142">
        <f>S402*H402</f>
        <v>0</v>
      </c>
      <c r="AR402" s="143" t="s">
        <v>213</v>
      </c>
      <c r="AT402" s="143" t="s">
        <v>208</v>
      </c>
      <c r="AU402" s="143" t="s">
        <v>80</v>
      </c>
      <c r="AY402" s="18" t="s">
        <v>206</v>
      </c>
      <c r="BE402" s="144">
        <f>IF(N402="základní",J402,0)</f>
        <v>17495.400000000001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80</v>
      </c>
      <c r="BK402" s="144">
        <f>ROUND(I402*H402,2)</f>
        <v>17495.400000000001</v>
      </c>
      <c r="BL402" s="18" t="s">
        <v>213</v>
      </c>
      <c r="BM402" s="143" t="s">
        <v>1381</v>
      </c>
    </row>
    <row r="403" spans="2:65" s="12" customFormat="1" x14ac:dyDescent="0.2">
      <c r="B403" s="151"/>
      <c r="D403" s="149" t="s">
        <v>219</v>
      </c>
      <c r="E403" s="152" t="s">
        <v>21</v>
      </c>
      <c r="F403" s="153" t="s">
        <v>1546</v>
      </c>
      <c r="H403" s="152" t="s">
        <v>21</v>
      </c>
      <c r="I403" s="154"/>
      <c r="L403" s="151"/>
      <c r="M403" s="155"/>
      <c r="T403" s="156"/>
      <c r="AT403" s="152" t="s">
        <v>219</v>
      </c>
      <c r="AU403" s="152" t="s">
        <v>80</v>
      </c>
      <c r="AV403" s="12" t="s">
        <v>80</v>
      </c>
      <c r="AW403" s="12" t="s">
        <v>34</v>
      </c>
      <c r="AX403" s="12" t="s">
        <v>73</v>
      </c>
      <c r="AY403" s="152" t="s">
        <v>206</v>
      </c>
    </row>
    <row r="404" spans="2:65" s="13" customFormat="1" x14ac:dyDescent="0.2">
      <c r="B404" s="157"/>
      <c r="D404" s="149" t="s">
        <v>219</v>
      </c>
      <c r="E404" s="158" t="s">
        <v>21</v>
      </c>
      <c r="F404" s="159" t="s">
        <v>999</v>
      </c>
      <c r="H404" s="160">
        <v>78</v>
      </c>
      <c r="I404" s="161"/>
      <c r="L404" s="157"/>
      <c r="M404" s="162"/>
      <c r="T404" s="163"/>
      <c r="AT404" s="158" t="s">
        <v>219</v>
      </c>
      <c r="AU404" s="158" t="s">
        <v>80</v>
      </c>
      <c r="AV404" s="13" t="s">
        <v>82</v>
      </c>
      <c r="AW404" s="13" t="s">
        <v>34</v>
      </c>
      <c r="AX404" s="13" t="s">
        <v>73</v>
      </c>
      <c r="AY404" s="158" t="s">
        <v>206</v>
      </c>
    </row>
    <row r="405" spans="2:65" s="14" customFormat="1" x14ac:dyDescent="0.2">
      <c r="B405" s="164"/>
      <c r="D405" s="149" t="s">
        <v>219</v>
      </c>
      <c r="E405" s="165" t="s">
        <v>21</v>
      </c>
      <c r="F405" s="166" t="s">
        <v>236</v>
      </c>
      <c r="H405" s="167">
        <v>78</v>
      </c>
      <c r="I405" s="168"/>
      <c r="L405" s="164"/>
      <c r="M405" s="169"/>
      <c r="T405" s="170"/>
      <c r="AT405" s="165" t="s">
        <v>219</v>
      </c>
      <c r="AU405" s="165" t="s">
        <v>80</v>
      </c>
      <c r="AV405" s="14" t="s">
        <v>213</v>
      </c>
      <c r="AW405" s="14" t="s">
        <v>34</v>
      </c>
      <c r="AX405" s="14" t="s">
        <v>80</v>
      </c>
      <c r="AY405" s="165" t="s">
        <v>206</v>
      </c>
    </row>
    <row r="406" spans="2:65" s="1" customFormat="1" ht="16.5" customHeight="1" x14ac:dyDescent="0.2">
      <c r="B406" s="33"/>
      <c r="C406" s="132" t="s">
        <v>522</v>
      </c>
      <c r="D406" s="132" t="s">
        <v>208</v>
      </c>
      <c r="E406" s="133" t="s">
        <v>1899</v>
      </c>
      <c r="F406" s="134" t="s">
        <v>1900</v>
      </c>
      <c r="G406" s="135" t="s">
        <v>723</v>
      </c>
      <c r="H406" s="136">
        <v>2</v>
      </c>
      <c r="I406" s="137">
        <v>371.3</v>
      </c>
      <c r="J406" s="138">
        <f>ROUND(I406*H406,2)</f>
        <v>742.6</v>
      </c>
      <c r="K406" s="134" t="s">
        <v>1100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0</v>
      </c>
      <c r="R406" s="141">
        <f>Q406*H406</f>
        <v>0</v>
      </c>
      <c r="S406" s="141">
        <v>0</v>
      </c>
      <c r="T406" s="142">
        <f>S406*H406</f>
        <v>0</v>
      </c>
      <c r="AR406" s="143" t="s">
        <v>213</v>
      </c>
      <c r="AT406" s="143" t="s">
        <v>208</v>
      </c>
      <c r="AU406" s="143" t="s">
        <v>80</v>
      </c>
      <c r="AY406" s="18" t="s">
        <v>206</v>
      </c>
      <c r="BE406" s="144">
        <f>IF(N406="základní",J406,0)</f>
        <v>742.6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742.6</v>
      </c>
      <c r="BL406" s="18" t="s">
        <v>213</v>
      </c>
      <c r="BM406" s="143" t="s">
        <v>1385</v>
      </c>
    </row>
    <row r="407" spans="2:65" s="12" customFormat="1" x14ac:dyDescent="0.2">
      <c r="B407" s="151"/>
      <c r="D407" s="149" t="s">
        <v>219</v>
      </c>
      <c r="E407" s="152" t="s">
        <v>21</v>
      </c>
      <c r="F407" s="153" t="s">
        <v>1810</v>
      </c>
      <c r="H407" s="152" t="s">
        <v>21</v>
      </c>
      <c r="I407" s="154"/>
      <c r="L407" s="151"/>
      <c r="M407" s="155"/>
      <c r="T407" s="156"/>
      <c r="AT407" s="152" t="s">
        <v>219</v>
      </c>
      <c r="AU407" s="152" t="s">
        <v>80</v>
      </c>
      <c r="AV407" s="12" t="s">
        <v>80</v>
      </c>
      <c r="AW407" s="12" t="s">
        <v>34</v>
      </c>
      <c r="AX407" s="12" t="s">
        <v>73</v>
      </c>
      <c r="AY407" s="152" t="s">
        <v>206</v>
      </c>
    </row>
    <row r="408" spans="2:65" s="13" customFormat="1" x14ac:dyDescent="0.2">
      <c r="B408" s="157"/>
      <c r="D408" s="149" t="s">
        <v>219</v>
      </c>
      <c r="E408" s="158" t="s">
        <v>21</v>
      </c>
      <c r="F408" s="159" t="s">
        <v>82</v>
      </c>
      <c r="H408" s="160">
        <v>2</v>
      </c>
      <c r="I408" s="161"/>
      <c r="L408" s="157"/>
      <c r="M408" s="162"/>
      <c r="T408" s="163"/>
      <c r="AT408" s="158" t="s">
        <v>219</v>
      </c>
      <c r="AU408" s="158" t="s">
        <v>80</v>
      </c>
      <c r="AV408" s="13" t="s">
        <v>82</v>
      </c>
      <c r="AW408" s="13" t="s">
        <v>34</v>
      </c>
      <c r="AX408" s="13" t="s">
        <v>73</v>
      </c>
      <c r="AY408" s="158" t="s">
        <v>206</v>
      </c>
    </row>
    <row r="409" spans="2:65" s="14" customFormat="1" x14ac:dyDescent="0.2">
      <c r="B409" s="164"/>
      <c r="D409" s="149" t="s">
        <v>219</v>
      </c>
      <c r="E409" s="165" t="s">
        <v>21</v>
      </c>
      <c r="F409" s="166" t="s">
        <v>236</v>
      </c>
      <c r="H409" s="167">
        <v>2</v>
      </c>
      <c r="I409" s="168"/>
      <c r="L409" s="164"/>
      <c r="M409" s="169"/>
      <c r="T409" s="170"/>
      <c r="AT409" s="165" t="s">
        <v>219</v>
      </c>
      <c r="AU409" s="165" t="s">
        <v>80</v>
      </c>
      <c r="AV409" s="14" t="s">
        <v>213</v>
      </c>
      <c r="AW409" s="14" t="s">
        <v>34</v>
      </c>
      <c r="AX409" s="14" t="s">
        <v>80</v>
      </c>
      <c r="AY409" s="165" t="s">
        <v>206</v>
      </c>
    </row>
    <row r="410" spans="2:65" s="1" customFormat="1" ht="16.5" customHeight="1" x14ac:dyDescent="0.2">
      <c r="B410" s="33"/>
      <c r="C410" s="132" t="s">
        <v>530</v>
      </c>
      <c r="D410" s="132" t="s">
        <v>208</v>
      </c>
      <c r="E410" s="133" t="s">
        <v>1901</v>
      </c>
      <c r="F410" s="134" t="s">
        <v>1902</v>
      </c>
      <c r="G410" s="135" t="s">
        <v>723</v>
      </c>
      <c r="H410" s="136">
        <v>1</v>
      </c>
      <c r="I410" s="137">
        <v>371.3</v>
      </c>
      <c r="J410" s="138">
        <f>ROUND(I410*H410,2)</f>
        <v>371.3</v>
      </c>
      <c r="K410" s="134" t="s">
        <v>1100</v>
      </c>
      <c r="L410" s="33"/>
      <c r="M410" s="139" t="s">
        <v>21</v>
      </c>
      <c r="N410" s="140" t="s">
        <v>44</v>
      </c>
      <c r="P410" s="141">
        <f>O410*H410</f>
        <v>0</v>
      </c>
      <c r="Q410" s="141">
        <v>0</v>
      </c>
      <c r="R410" s="141">
        <f>Q410*H410</f>
        <v>0</v>
      </c>
      <c r="S410" s="141">
        <v>0</v>
      </c>
      <c r="T410" s="142">
        <f>S410*H410</f>
        <v>0</v>
      </c>
      <c r="AR410" s="143" t="s">
        <v>213</v>
      </c>
      <c r="AT410" s="143" t="s">
        <v>208</v>
      </c>
      <c r="AU410" s="143" t="s">
        <v>80</v>
      </c>
      <c r="AY410" s="18" t="s">
        <v>206</v>
      </c>
      <c r="BE410" s="144">
        <f>IF(N410="základní",J410,0)</f>
        <v>371.3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80</v>
      </c>
      <c r="BK410" s="144">
        <f>ROUND(I410*H410,2)</f>
        <v>371.3</v>
      </c>
      <c r="BL410" s="18" t="s">
        <v>213</v>
      </c>
      <c r="BM410" s="143" t="s">
        <v>1258</v>
      </c>
    </row>
    <row r="411" spans="2:65" s="12" customFormat="1" x14ac:dyDescent="0.2">
      <c r="B411" s="151"/>
      <c r="D411" s="149" t="s">
        <v>219</v>
      </c>
      <c r="E411" s="152" t="s">
        <v>21</v>
      </c>
      <c r="F411" s="153" t="s">
        <v>1810</v>
      </c>
      <c r="H411" s="152" t="s">
        <v>21</v>
      </c>
      <c r="I411" s="154"/>
      <c r="L411" s="151"/>
      <c r="M411" s="155"/>
      <c r="T411" s="156"/>
      <c r="AT411" s="152" t="s">
        <v>219</v>
      </c>
      <c r="AU411" s="152" t="s">
        <v>80</v>
      </c>
      <c r="AV411" s="12" t="s">
        <v>80</v>
      </c>
      <c r="AW411" s="12" t="s">
        <v>34</v>
      </c>
      <c r="AX411" s="12" t="s">
        <v>73</v>
      </c>
      <c r="AY411" s="152" t="s">
        <v>206</v>
      </c>
    </row>
    <row r="412" spans="2:65" s="13" customFormat="1" x14ac:dyDescent="0.2">
      <c r="B412" s="157"/>
      <c r="D412" s="149" t="s">
        <v>219</v>
      </c>
      <c r="E412" s="158" t="s">
        <v>21</v>
      </c>
      <c r="F412" s="159" t="s">
        <v>80</v>
      </c>
      <c r="H412" s="160">
        <v>1</v>
      </c>
      <c r="I412" s="161"/>
      <c r="L412" s="157"/>
      <c r="M412" s="162"/>
      <c r="T412" s="163"/>
      <c r="AT412" s="158" t="s">
        <v>219</v>
      </c>
      <c r="AU412" s="158" t="s">
        <v>80</v>
      </c>
      <c r="AV412" s="13" t="s">
        <v>82</v>
      </c>
      <c r="AW412" s="13" t="s">
        <v>34</v>
      </c>
      <c r="AX412" s="13" t="s">
        <v>73</v>
      </c>
      <c r="AY412" s="158" t="s">
        <v>206</v>
      </c>
    </row>
    <row r="413" spans="2:65" s="14" customFormat="1" x14ac:dyDescent="0.2">
      <c r="B413" s="164"/>
      <c r="D413" s="149" t="s">
        <v>219</v>
      </c>
      <c r="E413" s="165" t="s">
        <v>21</v>
      </c>
      <c r="F413" s="166" t="s">
        <v>236</v>
      </c>
      <c r="H413" s="167">
        <v>1</v>
      </c>
      <c r="I413" s="168"/>
      <c r="L413" s="164"/>
      <c r="M413" s="169"/>
      <c r="T413" s="170"/>
      <c r="AT413" s="165" t="s">
        <v>219</v>
      </c>
      <c r="AU413" s="165" t="s">
        <v>80</v>
      </c>
      <c r="AV413" s="14" t="s">
        <v>213</v>
      </c>
      <c r="AW413" s="14" t="s">
        <v>34</v>
      </c>
      <c r="AX413" s="14" t="s">
        <v>80</v>
      </c>
      <c r="AY413" s="165" t="s">
        <v>206</v>
      </c>
    </row>
    <row r="414" spans="2:65" s="1" customFormat="1" ht="16.5" customHeight="1" x14ac:dyDescent="0.2">
      <c r="B414" s="33"/>
      <c r="C414" s="132" t="s">
        <v>549</v>
      </c>
      <c r="D414" s="132" t="s">
        <v>208</v>
      </c>
      <c r="E414" s="133" t="s">
        <v>1903</v>
      </c>
      <c r="F414" s="134" t="s">
        <v>1904</v>
      </c>
      <c r="G414" s="135" t="s">
        <v>723</v>
      </c>
      <c r="H414" s="136">
        <v>1</v>
      </c>
      <c r="I414" s="137">
        <v>663</v>
      </c>
      <c r="J414" s="138">
        <f>ROUND(I414*H414,2)</f>
        <v>663</v>
      </c>
      <c r="K414" s="134" t="s">
        <v>1100</v>
      </c>
      <c r="L414" s="33"/>
      <c r="M414" s="139" t="s">
        <v>21</v>
      </c>
      <c r="N414" s="140" t="s">
        <v>44</v>
      </c>
      <c r="P414" s="141">
        <f>O414*H414</f>
        <v>0</v>
      </c>
      <c r="Q414" s="141">
        <v>0</v>
      </c>
      <c r="R414" s="141">
        <f>Q414*H414</f>
        <v>0</v>
      </c>
      <c r="S414" s="141">
        <v>0</v>
      </c>
      <c r="T414" s="142">
        <f>S414*H414</f>
        <v>0</v>
      </c>
      <c r="AR414" s="143" t="s">
        <v>213</v>
      </c>
      <c r="AT414" s="143" t="s">
        <v>208</v>
      </c>
      <c r="AU414" s="143" t="s">
        <v>80</v>
      </c>
      <c r="AY414" s="18" t="s">
        <v>206</v>
      </c>
      <c r="BE414" s="144">
        <f>IF(N414="základní",J414,0)</f>
        <v>663</v>
      </c>
      <c r="BF414" s="144">
        <f>IF(N414="snížená",J414,0)</f>
        <v>0</v>
      </c>
      <c r="BG414" s="144">
        <f>IF(N414="zákl. přenesená",J414,0)</f>
        <v>0</v>
      </c>
      <c r="BH414" s="144">
        <f>IF(N414="sníž. přenesená",J414,0)</f>
        <v>0</v>
      </c>
      <c r="BI414" s="144">
        <f>IF(N414="nulová",J414,0)</f>
        <v>0</v>
      </c>
      <c r="BJ414" s="18" t="s">
        <v>80</v>
      </c>
      <c r="BK414" s="144">
        <f>ROUND(I414*H414,2)</f>
        <v>663</v>
      </c>
      <c r="BL414" s="18" t="s">
        <v>213</v>
      </c>
      <c r="BM414" s="143" t="s">
        <v>1397</v>
      </c>
    </row>
    <row r="415" spans="2:65" s="12" customFormat="1" x14ac:dyDescent="0.2">
      <c r="B415" s="151"/>
      <c r="D415" s="149" t="s">
        <v>219</v>
      </c>
      <c r="E415" s="152" t="s">
        <v>21</v>
      </c>
      <c r="F415" s="153" t="s">
        <v>1810</v>
      </c>
      <c r="H415" s="152" t="s">
        <v>21</v>
      </c>
      <c r="I415" s="154"/>
      <c r="L415" s="151"/>
      <c r="M415" s="155"/>
      <c r="T415" s="156"/>
      <c r="AT415" s="152" t="s">
        <v>219</v>
      </c>
      <c r="AU415" s="152" t="s">
        <v>80</v>
      </c>
      <c r="AV415" s="12" t="s">
        <v>80</v>
      </c>
      <c r="AW415" s="12" t="s">
        <v>34</v>
      </c>
      <c r="AX415" s="12" t="s">
        <v>73</v>
      </c>
      <c r="AY415" s="152" t="s">
        <v>206</v>
      </c>
    </row>
    <row r="416" spans="2:65" s="13" customFormat="1" x14ac:dyDescent="0.2">
      <c r="B416" s="157"/>
      <c r="D416" s="149" t="s">
        <v>219</v>
      </c>
      <c r="E416" s="158" t="s">
        <v>21</v>
      </c>
      <c r="F416" s="159" t="s">
        <v>80</v>
      </c>
      <c r="H416" s="160">
        <v>1</v>
      </c>
      <c r="I416" s="161"/>
      <c r="L416" s="157"/>
      <c r="M416" s="162"/>
      <c r="T416" s="163"/>
      <c r="AT416" s="158" t="s">
        <v>219</v>
      </c>
      <c r="AU416" s="158" t="s">
        <v>80</v>
      </c>
      <c r="AV416" s="13" t="s">
        <v>82</v>
      </c>
      <c r="AW416" s="13" t="s">
        <v>34</v>
      </c>
      <c r="AX416" s="13" t="s">
        <v>73</v>
      </c>
      <c r="AY416" s="158" t="s">
        <v>206</v>
      </c>
    </row>
    <row r="417" spans="2:65" s="14" customFormat="1" x14ac:dyDescent="0.2">
      <c r="B417" s="164"/>
      <c r="D417" s="149" t="s">
        <v>219</v>
      </c>
      <c r="E417" s="165" t="s">
        <v>21</v>
      </c>
      <c r="F417" s="166" t="s">
        <v>236</v>
      </c>
      <c r="H417" s="167">
        <v>1</v>
      </c>
      <c r="I417" s="168"/>
      <c r="L417" s="164"/>
      <c r="M417" s="169"/>
      <c r="T417" s="170"/>
      <c r="AT417" s="165" t="s">
        <v>219</v>
      </c>
      <c r="AU417" s="165" t="s">
        <v>80</v>
      </c>
      <c r="AV417" s="14" t="s">
        <v>213</v>
      </c>
      <c r="AW417" s="14" t="s">
        <v>34</v>
      </c>
      <c r="AX417" s="14" t="s">
        <v>80</v>
      </c>
      <c r="AY417" s="165" t="s">
        <v>206</v>
      </c>
    </row>
    <row r="418" spans="2:65" s="1" customFormat="1" ht="16.5" customHeight="1" x14ac:dyDescent="0.2">
      <c r="B418" s="33"/>
      <c r="C418" s="132" t="s">
        <v>535</v>
      </c>
      <c r="D418" s="132" t="s">
        <v>208</v>
      </c>
      <c r="E418" s="133" t="s">
        <v>1905</v>
      </c>
      <c r="F418" s="134" t="s">
        <v>1906</v>
      </c>
      <c r="G418" s="135" t="s">
        <v>723</v>
      </c>
      <c r="H418" s="136">
        <v>1</v>
      </c>
      <c r="I418" s="137">
        <v>975</v>
      </c>
      <c r="J418" s="138">
        <f>ROUND(I418*H418,2)</f>
        <v>975</v>
      </c>
      <c r="K418" s="134" t="s">
        <v>1100</v>
      </c>
      <c r="L418" s="33"/>
      <c r="M418" s="139" t="s">
        <v>21</v>
      </c>
      <c r="N418" s="140" t="s">
        <v>44</v>
      </c>
      <c r="P418" s="141">
        <f>O418*H418</f>
        <v>0</v>
      </c>
      <c r="Q418" s="141">
        <v>0</v>
      </c>
      <c r="R418" s="141">
        <f>Q418*H418</f>
        <v>0</v>
      </c>
      <c r="S418" s="141">
        <v>0</v>
      </c>
      <c r="T418" s="142">
        <f>S418*H418</f>
        <v>0</v>
      </c>
      <c r="AR418" s="143" t="s">
        <v>213</v>
      </c>
      <c r="AT418" s="143" t="s">
        <v>208</v>
      </c>
      <c r="AU418" s="143" t="s">
        <v>80</v>
      </c>
      <c r="AY418" s="18" t="s">
        <v>206</v>
      </c>
      <c r="BE418" s="144">
        <f>IF(N418="základní",J418,0)</f>
        <v>975</v>
      </c>
      <c r="BF418" s="144">
        <f>IF(N418="snížená",J418,0)</f>
        <v>0</v>
      </c>
      <c r="BG418" s="144">
        <f>IF(N418="zákl. přenesená",J418,0)</f>
        <v>0</v>
      </c>
      <c r="BH418" s="144">
        <f>IF(N418="sníž. přenesená",J418,0)</f>
        <v>0</v>
      </c>
      <c r="BI418" s="144">
        <f>IF(N418="nulová",J418,0)</f>
        <v>0</v>
      </c>
      <c r="BJ418" s="18" t="s">
        <v>80</v>
      </c>
      <c r="BK418" s="144">
        <f>ROUND(I418*H418,2)</f>
        <v>975</v>
      </c>
      <c r="BL418" s="18" t="s">
        <v>213</v>
      </c>
      <c r="BM418" s="143" t="s">
        <v>1401</v>
      </c>
    </row>
    <row r="419" spans="2:65" s="12" customFormat="1" x14ac:dyDescent="0.2">
      <c r="B419" s="151"/>
      <c r="D419" s="149" t="s">
        <v>219</v>
      </c>
      <c r="E419" s="152" t="s">
        <v>21</v>
      </c>
      <c r="F419" s="153" t="s">
        <v>1810</v>
      </c>
      <c r="H419" s="152" t="s">
        <v>21</v>
      </c>
      <c r="I419" s="154"/>
      <c r="L419" s="151"/>
      <c r="M419" s="155"/>
      <c r="T419" s="156"/>
      <c r="AT419" s="152" t="s">
        <v>219</v>
      </c>
      <c r="AU419" s="152" t="s">
        <v>80</v>
      </c>
      <c r="AV419" s="12" t="s">
        <v>80</v>
      </c>
      <c r="AW419" s="12" t="s">
        <v>34</v>
      </c>
      <c r="AX419" s="12" t="s">
        <v>73</v>
      </c>
      <c r="AY419" s="152" t="s">
        <v>206</v>
      </c>
    </row>
    <row r="420" spans="2:65" s="13" customFormat="1" x14ac:dyDescent="0.2">
      <c r="B420" s="157"/>
      <c r="D420" s="149" t="s">
        <v>219</v>
      </c>
      <c r="E420" s="158" t="s">
        <v>21</v>
      </c>
      <c r="F420" s="159" t="s">
        <v>80</v>
      </c>
      <c r="H420" s="160">
        <v>1</v>
      </c>
      <c r="I420" s="161"/>
      <c r="L420" s="157"/>
      <c r="M420" s="162"/>
      <c r="T420" s="163"/>
      <c r="AT420" s="158" t="s">
        <v>219</v>
      </c>
      <c r="AU420" s="158" t="s">
        <v>80</v>
      </c>
      <c r="AV420" s="13" t="s">
        <v>82</v>
      </c>
      <c r="AW420" s="13" t="s">
        <v>34</v>
      </c>
      <c r="AX420" s="13" t="s">
        <v>73</v>
      </c>
      <c r="AY420" s="158" t="s">
        <v>206</v>
      </c>
    </row>
    <row r="421" spans="2:65" s="14" customFormat="1" x14ac:dyDescent="0.2">
      <c r="B421" s="164"/>
      <c r="D421" s="149" t="s">
        <v>219</v>
      </c>
      <c r="E421" s="165" t="s">
        <v>21</v>
      </c>
      <c r="F421" s="166" t="s">
        <v>236</v>
      </c>
      <c r="H421" s="167">
        <v>1</v>
      </c>
      <c r="I421" s="168"/>
      <c r="L421" s="164"/>
      <c r="M421" s="169"/>
      <c r="T421" s="170"/>
      <c r="AT421" s="165" t="s">
        <v>219</v>
      </c>
      <c r="AU421" s="165" t="s">
        <v>80</v>
      </c>
      <c r="AV421" s="14" t="s">
        <v>213</v>
      </c>
      <c r="AW421" s="14" t="s">
        <v>34</v>
      </c>
      <c r="AX421" s="14" t="s">
        <v>80</v>
      </c>
      <c r="AY421" s="165" t="s">
        <v>206</v>
      </c>
    </row>
    <row r="422" spans="2:65" s="1" customFormat="1" ht="16.5" customHeight="1" x14ac:dyDescent="0.2">
      <c r="B422" s="33"/>
      <c r="C422" s="132" t="s">
        <v>542</v>
      </c>
      <c r="D422" s="132" t="s">
        <v>208</v>
      </c>
      <c r="E422" s="133" t="s">
        <v>1907</v>
      </c>
      <c r="F422" s="134" t="s">
        <v>1908</v>
      </c>
      <c r="G422" s="135" t="s">
        <v>723</v>
      </c>
      <c r="H422" s="136">
        <v>1</v>
      </c>
      <c r="I422" s="137">
        <v>150.69999999999999</v>
      </c>
      <c r="J422" s="138">
        <f>ROUND(I422*H422,2)</f>
        <v>150.69999999999999</v>
      </c>
      <c r="K422" s="134" t="s">
        <v>1100</v>
      </c>
      <c r="L422" s="33"/>
      <c r="M422" s="139" t="s">
        <v>21</v>
      </c>
      <c r="N422" s="140" t="s">
        <v>44</v>
      </c>
      <c r="P422" s="141">
        <f>O422*H422</f>
        <v>0</v>
      </c>
      <c r="Q422" s="141">
        <v>0</v>
      </c>
      <c r="R422" s="141">
        <f>Q422*H422</f>
        <v>0</v>
      </c>
      <c r="S422" s="141">
        <v>0</v>
      </c>
      <c r="T422" s="142">
        <f>S422*H422</f>
        <v>0</v>
      </c>
      <c r="AR422" s="143" t="s">
        <v>213</v>
      </c>
      <c r="AT422" s="143" t="s">
        <v>208</v>
      </c>
      <c r="AU422" s="143" t="s">
        <v>80</v>
      </c>
      <c r="AY422" s="18" t="s">
        <v>206</v>
      </c>
      <c r="BE422" s="144">
        <f>IF(N422="základní",J422,0)</f>
        <v>150.69999999999999</v>
      </c>
      <c r="BF422" s="144">
        <f>IF(N422="snížená",J422,0)</f>
        <v>0</v>
      </c>
      <c r="BG422" s="144">
        <f>IF(N422="zákl. přenesená",J422,0)</f>
        <v>0</v>
      </c>
      <c r="BH422" s="144">
        <f>IF(N422="sníž. přenesená",J422,0)</f>
        <v>0</v>
      </c>
      <c r="BI422" s="144">
        <f>IF(N422="nulová",J422,0)</f>
        <v>0</v>
      </c>
      <c r="BJ422" s="18" t="s">
        <v>80</v>
      </c>
      <c r="BK422" s="144">
        <f>ROUND(I422*H422,2)</f>
        <v>150.69999999999999</v>
      </c>
      <c r="BL422" s="18" t="s">
        <v>213</v>
      </c>
      <c r="BM422" s="143" t="s">
        <v>1412</v>
      </c>
    </row>
    <row r="423" spans="2:65" s="12" customFormat="1" x14ac:dyDescent="0.2">
      <c r="B423" s="151"/>
      <c r="D423" s="149" t="s">
        <v>219</v>
      </c>
      <c r="E423" s="152" t="s">
        <v>21</v>
      </c>
      <c r="F423" s="153" t="s">
        <v>1810</v>
      </c>
      <c r="H423" s="152" t="s">
        <v>21</v>
      </c>
      <c r="I423" s="154"/>
      <c r="L423" s="151"/>
      <c r="M423" s="155"/>
      <c r="T423" s="156"/>
      <c r="AT423" s="152" t="s">
        <v>219</v>
      </c>
      <c r="AU423" s="152" t="s">
        <v>80</v>
      </c>
      <c r="AV423" s="12" t="s">
        <v>80</v>
      </c>
      <c r="AW423" s="12" t="s">
        <v>34</v>
      </c>
      <c r="AX423" s="12" t="s">
        <v>73</v>
      </c>
      <c r="AY423" s="152" t="s">
        <v>206</v>
      </c>
    </row>
    <row r="424" spans="2:65" s="13" customFormat="1" x14ac:dyDescent="0.2">
      <c r="B424" s="157"/>
      <c r="D424" s="149" t="s">
        <v>219</v>
      </c>
      <c r="E424" s="158" t="s">
        <v>21</v>
      </c>
      <c r="F424" s="159" t="s">
        <v>80</v>
      </c>
      <c r="H424" s="160">
        <v>1</v>
      </c>
      <c r="I424" s="161"/>
      <c r="L424" s="157"/>
      <c r="M424" s="162"/>
      <c r="T424" s="163"/>
      <c r="AT424" s="158" t="s">
        <v>219</v>
      </c>
      <c r="AU424" s="158" t="s">
        <v>80</v>
      </c>
      <c r="AV424" s="13" t="s">
        <v>82</v>
      </c>
      <c r="AW424" s="13" t="s">
        <v>34</v>
      </c>
      <c r="AX424" s="13" t="s">
        <v>73</v>
      </c>
      <c r="AY424" s="158" t="s">
        <v>206</v>
      </c>
    </row>
    <row r="425" spans="2:65" s="14" customFormat="1" x14ac:dyDescent="0.2">
      <c r="B425" s="164"/>
      <c r="D425" s="149" t="s">
        <v>219</v>
      </c>
      <c r="E425" s="165" t="s">
        <v>21</v>
      </c>
      <c r="F425" s="166" t="s">
        <v>236</v>
      </c>
      <c r="H425" s="167">
        <v>1</v>
      </c>
      <c r="I425" s="168"/>
      <c r="L425" s="164"/>
      <c r="M425" s="169"/>
      <c r="T425" s="170"/>
      <c r="AT425" s="165" t="s">
        <v>219</v>
      </c>
      <c r="AU425" s="165" t="s">
        <v>80</v>
      </c>
      <c r="AV425" s="14" t="s">
        <v>213</v>
      </c>
      <c r="AW425" s="14" t="s">
        <v>34</v>
      </c>
      <c r="AX425" s="14" t="s">
        <v>80</v>
      </c>
      <c r="AY425" s="165" t="s">
        <v>206</v>
      </c>
    </row>
    <row r="426" spans="2:65" s="1" customFormat="1" ht="16.5" customHeight="1" x14ac:dyDescent="0.2">
      <c r="B426" s="33"/>
      <c r="C426" s="132" t="s">
        <v>561</v>
      </c>
      <c r="D426" s="132" t="s">
        <v>208</v>
      </c>
      <c r="E426" s="133" t="s">
        <v>1909</v>
      </c>
      <c r="F426" s="134" t="s">
        <v>1910</v>
      </c>
      <c r="G426" s="135" t="s">
        <v>723</v>
      </c>
      <c r="H426" s="136">
        <v>7</v>
      </c>
      <c r="I426" s="137">
        <v>275.3</v>
      </c>
      <c r="J426" s="138">
        <f>ROUND(I426*H426,2)</f>
        <v>1927.1</v>
      </c>
      <c r="K426" s="134" t="s">
        <v>1100</v>
      </c>
      <c r="L426" s="33"/>
      <c r="M426" s="139" t="s">
        <v>21</v>
      </c>
      <c r="N426" s="140" t="s">
        <v>44</v>
      </c>
      <c r="P426" s="141">
        <f>O426*H426</f>
        <v>0</v>
      </c>
      <c r="Q426" s="141">
        <v>0</v>
      </c>
      <c r="R426" s="141">
        <f>Q426*H426</f>
        <v>0</v>
      </c>
      <c r="S426" s="141">
        <v>0</v>
      </c>
      <c r="T426" s="142">
        <f>S426*H426</f>
        <v>0</v>
      </c>
      <c r="AR426" s="143" t="s">
        <v>213</v>
      </c>
      <c r="AT426" s="143" t="s">
        <v>208</v>
      </c>
      <c r="AU426" s="143" t="s">
        <v>80</v>
      </c>
      <c r="AY426" s="18" t="s">
        <v>206</v>
      </c>
      <c r="BE426" s="144">
        <f>IF(N426="základní",J426,0)</f>
        <v>1927.1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8" t="s">
        <v>80</v>
      </c>
      <c r="BK426" s="144">
        <f>ROUND(I426*H426,2)</f>
        <v>1927.1</v>
      </c>
      <c r="BL426" s="18" t="s">
        <v>213</v>
      </c>
      <c r="BM426" s="143" t="s">
        <v>1418</v>
      </c>
    </row>
    <row r="427" spans="2:65" s="12" customFormat="1" x14ac:dyDescent="0.2">
      <c r="B427" s="151"/>
      <c r="D427" s="149" t="s">
        <v>219</v>
      </c>
      <c r="E427" s="152" t="s">
        <v>21</v>
      </c>
      <c r="F427" s="153" t="s">
        <v>1810</v>
      </c>
      <c r="H427" s="152" t="s">
        <v>21</v>
      </c>
      <c r="I427" s="154"/>
      <c r="L427" s="151"/>
      <c r="M427" s="155"/>
      <c r="T427" s="156"/>
      <c r="AT427" s="152" t="s">
        <v>219</v>
      </c>
      <c r="AU427" s="152" t="s">
        <v>80</v>
      </c>
      <c r="AV427" s="12" t="s">
        <v>80</v>
      </c>
      <c r="AW427" s="12" t="s">
        <v>34</v>
      </c>
      <c r="AX427" s="12" t="s">
        <v>73</v>
      </c>
      <c r="AY427" s="152" t="s">
        <v>206</v>
      </c>
    </row>
    <row r="428" spans="2:65" s="13" customFormat="1" x14ac:dyDescent="0.2">
      <c r="B428" s="157"/>
      <c r="D428" s="149" t="s">
        <v>219</v>
      </c>
      <c r="E428" s="158" t="s">
        <v>21</v>
      </c>
      <c r="F428" s="159" t="s">
        <v>275</v>
      </c>
      <c r="H428" s="160">
        <v>7</v>
      </c>
      <c r="I428" s="161"/>
      <c r="L428" s="157"/>
      <c r="M428" s="162"/>
      <c r="T428" s="163"/>
      <c r="AT428" s="158" t="s">
        <v>219</v>
      </c>
      <c r="AU428" s="158" t="s">
        <v>80</v>
      </c>
      <c r="AV428" s="13" t="s">
        <v>82</v>
      </c>
      <c r="AW428" s="13" t="s">
        <v>34</v>
      </c>
      <c r="AX428" s="13" t="s">
        <v>73</v>
      </c>
      <c r="AY428" s="158" t="s">
        <v>206</v>
      </c>
    </row>
    <row r="429" spans="2:65" s="14" customFormat="1" x14ac:dyDescent="0.2">
      <c r="B429" s="164"/>
      <c r="D429" s="149" t="s">
        <v>219</v>
      </c>
      <c r="E429" s="165" t="s">
        <v>21</v>
      </c>
      <c r="F429" s="166" t="s">
        <v>236</v>
      </c>
      <c r="H429" s="167">
        <v>7</v>
      </c>
      <c r="I429" s="168"/>
      <c r="L429" s="164"/>
      <c r="M429" s="169"/>
      <c r="T429" s="170"/>
      <c r="AT429" s="165" t="s">
        <v>219</v>
      </c>
      <c r="AU429" s="165" t="s">
        <v>80</v>
      </c>
      <c r="AV429" s="14" t="s">
        <v>213</v>
      </c>
      <c r="AW429" s="14" t="s">
        <v>34</v>
      </c>
      <c r="AX429" s="14" t="s">
        <v>80</v>
      </c>
      <c r="AY429" s="165" t="s">
        <v>206</v>
      </c>
    </row>
    <row r="430" spans="2:65" s="1" customFormat="1" ht="16.5" customHeight="1" x14ac:dyDescent="0.2">
      <c r="B430" s="33"/>
      <c r="C430" s="132" t="s">
        <v>993</v>
      </c>
      <c r="D430" s="132" t="s">
        <v>208</v>
      </c>
      <c r="E430" s="133" t="s">
        <v>1911</v>
      </c>
      <c r="F430" s="134" t="s">
        <v>1912</v>
      </c>
      <c r="G430" s="135" t="s">
        <v>723</v>
      </c>
      <c r="H430" s="136">
        <v>17</v>
      </c>
      <c r="I430" s="137">
        <v>341.2</v>
      </c>
      <c r="J430" s="138">
        <f>ROUND(I430*H430,2)</f>
        <v>5800.4</v>
      </c>
      <c r="K430" s="134" t="s">
        <v>1100</v>
      </c>
      <c r="L430" s="33"/>
      <c r="M430" s="139" t="s">
        <v>21</v>
      </c>
      <c r="N430" s="140" t="s">
        <v>44</v>
      </c>
      <c r="P430" s="141">
        <f>O430*H430</f>
        <v>0</v>
      </c>
      <c r="Q430" s="141">
        <v>0</v>
      </c>
      <c r="R430" s="141">
        <f>Q430*H430</f>
        <v>0</v>
      </c>
      <c r="S430" s="141">
        <v>0</v>
      </c>
      <c r="T430" s="142">
        <f>S430*H430</f>
        <v>0</v>
      </c>
      <c r="AR430" s="143" t="s">
        <v>213</v>
      </c>
      <c r="AT430" s="143" t="s">
        <v>208</v>
      </c>
      <c r="AU430" s="143" t="s">
        <v>80</v>
      </c>
      <c r="AY430" s="18" t="s">
        <v>206</v>
      </c>
      <c r="BE430" s="144">
        <f>IF(N430="základní",J430,0)</f>
        <v>5800.4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80</v>
      </c>
      <c r="BK430" s="144">
        <f>ROUND(I430*H430,2)</f>
        <v>5800.4</v>
      </c>
      <c r="BL430" s="18" t="s">
        <v>213</v>
      </c>
      <c r="BM430" s="143" t="s">
        <v>1423</v>
      </c>
    </row>
    <row r="431" spans="2:65" s="12" customFormat="1" x14ac:dyDescent="0.2">
      <c r="B431" s="151"/>
      <c r="D431" s="149" t="s">
        <v>219</v>
      </c>
      <c r="E431" s="152" t="s">
        <v>21</v>
      </c>
      <c r="F431" s="153" t="s">
        <v>1810</v>
      </c>
      <c r="H431" s="152" t="s">
        <v>21</v>
      </c>
      <c r="I431" s="154"/>
      <c r="L431" s="151"/>
      <c r="M431" s="155"/>
      <c r="T431" s="156"/>
      <c r="AT431" s="152" t="s">
        <v>219</v>
      </c>
      <c r="AU431" s="152" t="s">
        <v>80</v>
      </c>
      <c r="AV431" s="12" t="s">
        <v>80</v>
      </c>
      <c r="AW431" s="12" t="s">
        <v>34</v>
      </c>
      <c r="AX431" s="12" t="s">
        <v>73</v>
      </c>
      <c r="AY431" s="152" t="s">
        <v>206</v>
      </c>
    </row>
    <row r="432" spans="2:65" s="13" customFormat="1" x14ac:dyDescent="0.2">
      <c r="B432" s="157"/>
      <c r="D432" s="149" t="s">
        <v>219</v>
      </c>
      <c r="E432" s="158" t="s">
        <v>21</v>
      </c>
      <c r="F432" s="159" t="s">
        <v>359</v>
      </c>
      <c r="H432" s="160">
        <v>17</v>
      </c>
      <c r="I432" s="161"/>
      <c r="L432" s="157"/>
      <c r="M432" s="162"/>
      <c r="T432" s="163"/>
      <c r="AT432" s="158" t="s">
        <v>219</v>
      </c>
      <c r="AU432" s="158" t="s">
        <v>80</v>
      </c>
      <c r="AV432" s="13" t="s">
        <v>82</v>
      </c>
      <c r="AW432" s="13" t="s">
        <v>34</v>
      </c>
      <c r="AX432" s="13" t="s">
        <v>73</v>
      </c>
      <c r="AY432" s="158" t="s">
        <v>206</v>
      </c>
    </row>
    <row r="433" spans="2:65" s="14" customFormat="1" x14ac:dyDescent="0.2">
      <c r="B433" s="164"/>
      <c r="D433" s="149" t="s">
        <v>219</v>
      </c>
      <c r="E433" s="165" t="s">
        <v>21</v>
      </c>
      <c r="F433" s="166" t="s">
        <v>236</v>
      </c>
      <c r="H433" s="167">
        <v>17</v>
      </c>
      <c r="I433" s="168"/>
      <c r="L433" s="164"/>
      <c r="M433" s="169"/>
      <c r="T433" s="170"/>
      <c r="AT433" s="165" t="s">
        <v>219</v>
      </c>
      <c r="AU433" s="165" t="s">
        <v>80</v>
      </c>
      <c r="AV433" s="14" t="s">
        <v>213</v>
      </c>
      <c r="AW433" s="14" t="s">
        <v>34</v>
      </c>
      <c r="AX433" s="14" t="s">
        <v>80</v>
      </c>
      <c r="AY433" s="165" t="s">
        <v>206</v>
      </c>
    </row>
    <row r="434" spans="2:65" s="1" customFormat="1" ht="16.5" customHeight="1" x14ac:dyDescent="0.2">
      <c r="B434" s="33"/>
      <c r="C434" s="132" t="s">
        <v>1425</v>
      </c>
      <c r="D434" s="132" t="s">
        <v>208</v>
      </c>
      <c r="E434" s="133" t="s">
        <v>1913</v>
      </c>
      <c r="F434" s="134" t="s">
        <v>1914</v>
      </c>
      <c r="G434" s="135" t="s">
        <v>723</v>
      </c>
      <c r="H434" s="136">
        <v>1</v>
      </c>
      <c r="I434" s="137">
        <v>510</v>
      </c>
      <c r="J434" s="138">
        <f>ROUND(I434*H434,2)</f>
        <v>510</v>
      </c>
      <c r="K434" s="134" t="s">
        <v>21</v>
      </c>
      <c r="L434" s="33"/>
      <c r="M434" s="139" t="s">
        <v>21</v>
      </c>
      <c r="N434" s="140" t="s">
        <v>44</v>
      </c>
      <c r="P434" s="141">
        <f>O434*H434</f>
        <v>0</v>
      </c>
      <c r="Q434" s="141">
        <v>2.4000000000000001E-4</v>
      </c>
      <c r="R434" s="141">
        <f>Q434*H434</f>
        <v>2.4000000000000001E-4</v>
      </c>
      <c r="S434" s="141">
        <v>0</v>
      </c>
      <c r="T434" s="142">
        <f>S434*H434</f>
        <v>0</v>
      </c>
      <c r="AR434" s="143" t="s">
        <v>213</v>
      </c>
      <c r="AT434" s="143" t="s">
        <v>208</v>
      </c>
      <c r="AU434" s="143" t="s">
        <v>80</v>
      </c>
      <c r="AY434" s="18" t="s">
        <v>206</v>
      </c>
      <c r="BE434" s="144">
        <f>IF(N434="základní",J434,0)</f>
        <v>510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80</v>
      </c>
      <c r="BK434" s="144">
        <f>ROUND(I434*H434,2)</f>
        <v>510</v>
      </c>
      <c r="BL434" s="18" t="s">
        <v>213</v>
      </c>
      <c r="BM434" s="143" t="s">
        <v>1428</v>
      </c>
    </row>
    <row r="435" spans="2:65" s="12" customFormat="1" x14ac:dyDescent="0.2">
      <c r="B435" s="151"/>
      <c r="D435" s="149" t="s">
        <v>219</v>
      </c>
      <c r="E435" s="152" t="s">
        <v>21</v>
      </c>
      <c r="F435" s="153" t="s">
        <v>1810</v>
      </c>
      <c r="H435" s="152" t="s">
        <v>21</v>
      </c>
      <c r="I435" s="154"/>
      <c r="L435" s="151"/>
      <c r="M435" s="155"/>
      <c r="T435" s="156"/>
      <c r="AT435" s="152" t="s">
        <v>219</v>
      </c>
      <c r="AU435" s="152" t="s">
        <v>80</v>
      </c>
      <c r="AV435" s="12" t="s">
        <v>80</v>
      </c>
      <c r="AW435" s="12" t="s">
        <v>34</v>
      </c>
      <c r="AX435" s="12" t="s">
        <v>73</v>
      </c>
      <c r="AY435" s="152" t="s">
        <v>206</v>
      </c>
    </row>
    <row r="436" spans="2:65" s="13" customFormat="1" x14ac:dyDescent="0.2">
      <c r="B436" s="157"/>
      <c r="D436" s="149" t="s">
        <v>219</v>
      </c>
      <c r="E436" s="158" t="s">
        <v>21</v>
      </c>
      <c r="F436" s="159" t="s">
        <v>80</v>
      </c>
      <c r="H436" s="160">
        <v>1</v>
      </c>
      <c r="I436" s="161"/>
      <c r="L436" s="157"/>
      <c r="M436" s="162"/>
      <c r="T436" s="163"/>
      <c r="AT436" s="158" t="s">
        <v>219</v>
      </c>
      <c r="AU436" s="158" t="s">
        <v>80</v>
      </c>
      <c r="AV436" s="13" t="s">
        <v>82</v>
      </c>
      <c r="AW436" s="13" t="s">
        <v>34</v>
      </c>
      <c r="AX436" s="13" t="s">
        <v>73</v>
      </c>
      <c r="AY436" s="158" t="s">
        <v>206</v>
      </c>
    </row>
    <row r="437" spans="2:65" s="14" customFormat="1" x14ac:dyDescent="0.2">
      <c r="B437" s="164"/>
      <c r="D437" s="149" t="s">
        <v>219</v>
      </c>
      <c r="E437" s="165" t="s">
        <v>21</v>
      </c>
      <c r="F437" s="166" t="s">
        <v>236</v>
      </c>
      <c r="H437" s="167">
        <v>1</v>
      </c>
      <c r="I437" s="168"/>
      <c r="L437" s="164"/>
      <c r="M437" s="169"/>
      <c r="T437" s="170"/>
      <c r="AT437" s="165" t="s">
        <v>219</v>
      </c>
      <c r="AU437" s="165" t="s">
        <v>80</v>
      </c>
      <c r="AV437" s="14" t="s">
        <v>213</v>
      </c>
      <c r="AW437" s="14" t="s">
        <v>34</v>
      </c>
      <c r="AX437" s="14" t="s">
        <v>80</v>
      </c>
      <c r="AY437" s="165" t="s">
        <v>206</v>
      </c>
    </row>
    <row r="438" spans="2:65" s="1" customFormat="1" ht="16.5" customHeight="1" x14ac:dyDescent="0.2">
      <c r="B438" s="33"/>
      <c r="C438" s="132" t="s">
        <v>996</v>
      </c>
      <c r="D438" s="132" t="s">
        <v>208</v>
      </c>
      <c r="E438" s="133" t="s">
        <v>1915</v>
      </c>
      <c r="F438" s="134" t="s">
        <v>1916</v>
      </c>
      <c r="G438" s="135" t="s">
        <v>723</v>
      </c>
      <c r="H438" s="136">
        <v>4</v>
      </c>
      <c r="I438" s="137">
        <v>705</v>
      </c>
      <c r="J438" s="138">
        <f>ROUND(I438*H438,2)</f>
        <v>2820</v>
      </c>
      <c r="K438" s="134" t="s">
        <v>21</v>
      </c>
      <c r="L438" s="33"/>
      <c r="M438" s="139" t="s">
        <v>21</v>
      </c>
      <c r="N438" s="140" t="s">
        <v>44</v>
      </c>
      <c r="P438" s="141">
        <f>O438*H438</f>
        <v>0</v>
      </c>
      <c r="Q438" s="141">
        <v>2.4000000000000001E-4</v>
      </c>
      <c r="R438" s="141">
        <f>Q438*H438</f>
        <v>9.6000000000000002E-4</v>
      </c>
      <c r="S438" s="141">
        <v>0</v>
      </c>
      <c r="T438" s="142">
        <f>S438*H438</f>
        <v>0</v>
      </c>
      <c r="AR438" s="143" t="s">
        <v>213</v>
      </c>
      <c r="AT438" s="143" t="s">
        <v>208</v>
      </c>
      <c r="AU438" s="143" t="s">
        <v>80</v>
      </c>
      <c r="AY438" s="18" t="s">
        <v>206</v>
      </c>
      <c r="BE438" s="144">
        <f>IF(N438="základní",J438,0)</f>
        <v>2820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80</v>
      </c>
      <c r="BK438" s="144">
        <f>ROUND(I438*H438,2)</f>
        <v>2820</v>
      </c>
      <c r="BL438" s="18" t="s">
        <v>213</v>
      </c>
      <c r="BM438" s="143" t="s">
        <v>1432</v>
      </c>
    </row>
    <row r="439" spans="2:65" s="12" customFormat="1" x14ac:dyDescent="0.2">
      <c r="B439" s="151"/>
      <c r="D439" s="149" t="s">
        <v>219</v>
      </c>
      <c r="E439" s="152" t="s">
        <v>21</v>
      </c>
      <c r="F439" s="153" t="s">
        <v>1810</v>
      </c>
      <c r="H439" s="152" t="s">
        <v>21</v>
      </c>
      <c r="I439" s="154"/>
      <c r="L439" s="151"/>
      <c r="M439" s="155"/>
      <c r="T439" s="156"/>
      <c r="AT439" s="152" t="s">
        <v>219</v>
      </c>
      <c r="AU439" s="152" t="s">
        <v>80</v>
      </c>
      <c r="AV439" s="12" t="s">
        <v>80</v>
      </c>
      <c r="AW439" s="12" t="s">
        <v>34</v>
      </c>
      <c r="AX439" s="12" t="s">
        <v>73</v>
      </c>
      <c r="AY439" s="152" t="s">
        <v>206</v>
      </c>
    </row>
    <row r="440" spans="2:65" s="13" customFormat="1" x14ac:dyDescent="0.2">
      <c r="B440" s="157"/>
      <c r="D440" s="149" t="s">
        <v>219</v>
      </c>
      <c r="E440" s="158" t="s">
        <v>21</v>
      </c>
      <c r="F440" s="159" t="s">
        <v>213</v>
      </c>
      <c r="H440" s="160">
        <v>4</v>
      </c>
      <c r="I440" s="161"/>
      <c r="L440" s="157"/>
      <c r="M440" s="162"/>
      <c r="T440" s="163"/>
      <c r="AT440" s="158" t="s">
        <v>219</v>
      </c>
      <c r="AU440" s="158" t="s">
        <v>80</v>
      </c>
      <c r="AV440" s="13" t="s">
        <v>82</v>
      </c>
      <c r="AW440" s="13" t="s">
        <v>34</v>
      </c>
      <c r="AX440" s="13" t="s">
        <v>73</v>
      </c>
      <c r="AY440" s="158" t="s">
        <v>206</v>
      </c>
    </row>
    <row r="441" spans="2:65" s="14" customFormat="1" x14ac:dyDescent="0.2">
      <c r="B441" s="164"/>
      <c r="D441" s="149" t="s">
        <v>219</v>
      </c>
      <c r="E441" s="165" t="s">
        <v>21</v>
      </c>
      <c r="F441" s="166" t="s">
        <v>236</v>
      </c>
      <c r="H441" s="167">
        <v>4</v>
      </c>
      <c r="I441" s="168"/>
      <c r="L441" s="164"/>
      <c r="M441" s="169"/>
      <c r="T441" s="170"/>
      <c r="AT441" s="165" t="s">
        <v>219</v>
      </c>
      <c r="AU441" s="165" t="s">
        <v>80</v>
      </c>
      <c r="AV441" s="14" t="s">
        <v>213</v>
      </c>
      <c r="AW441" s="14" t="s">
        <v>34</v>
      </c>
      <c r="AX441" s="14" t="s">
        <v>80</v>
      </c>
      <c r="AY441" s="165" t="s">
        <v>206</v>
      </c>
    </row>
    <row r="442" spans="2:65" s="1" customFormat="1" ht="16.5" customHeight="1" x14ac:dyDescent="0.2">
      <c r="B442" s="33"/>
      <c r="C442" s="132" t="s">
        <v>1434</v>
      </c>
      <c r="D442" s="132" t="s">
        <v>208</v>
      </c>
      <c r="E442" s="133" t="s">
        <v>1917</v>
      </c>
      <c r="F442" s="134" t="s">
        <v>1918</v>
      </c>
      <c r="G442" s="135" t="s">
        <v>723</v>
      </c>
      <c r="H442" s="136">
        <v>6</v>
      </c>
      <c r="I442" s="137">
        <v>870</v>
      </c>
      <c r="J442" s="138">
        <f>ROUND(I442*H442,2)</f>
        <v>5220</v>
      </c>
      <c r="K442" s="134" t="s">
        <v>21</v>
      </c>
      <c r="L442" s="33"/>
      <c r="M442" s="139" t="s">
        <v>21</v>
      </c>
      <c r="N442" s="140" t="s">
        <v>44</v>
      </c>
      <c r="P442" s="141">
        <f>O442*H442</f>
        <v>0</v>
      </c>
      <c r="Q442" s="141">
        <v>3.5E-4</v>
      </c>
      <c r="R442" s="141">
        <f>Q442*H442</f>
        <v>2.0999999999999999E-3</v>
      </c>
      <c r="S442" s="141">
        <v>0</v>
      </c>
      <c r="T442" s="142">
        <f>S442*H442</f>
        <v>0</v>
      </c>
      <c r="AR442" s="143" t="s">
        <v>213</v>
      </c>
      <c r="AT442" s="143" t="s">
        <v>208</v>
      </c>
      <c r="AU442" s="143" t="s">
        <v>80</v>
      </c>
      <c r="AY442" s="18" t="s">
        <v>206</v>
      </c>
      <c r="BE442" s="144">
        <f>IF(N442="základní",J442,0)</f>
        <v>5220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80</v>
      </c>
      <c r="BK442" s="144">
        <f>ROUND(I442*H442,2)</f>
        <v>5220</v>
      </c>
      <c r="BL442" s="18" t="s">
        <v>213</v>
      </c>
      <c r="BM442" s="143" t="s">
        <v>1437</v>
      </c>
    </row>
    <row r="443" spans="2:65" s="12" customFormat="1" x14ac:dyDescent="0.2">
      <c r="B443" s="151"/>
      <c r="D443" s="149" t="s">
        <v>219</v>
      </c>
      <c r="E443" s="152" t="s">
        <v>21</v>
      </c>
      <c r="F443" s="153" t="s">
        <v>1810</v>
      </c>
      <c r="H443" s="152" t="s">
        <v>21</v>
      </c>
      <c r="I443" s="154"/>
      <c r="L443" s="151"/>
      <c r="M443" s="155"/>
      <c r="T443" s="156"/>
      <c r="AT443" s="152" t="s">
        <v>219</v>
      </c>
      <c r="AU443" s="152" t="s">
        <v>80</v>
      </c>
      <c r="AV443" s="12" t="s">
        <v>80</v>
      </c>
      <c r="AW443" s="12" t="s">
        <v>34</v>
      </c>
      <c r="AX443" s="12" t="s">
        <v>73</v>
      </c>
      <c r="AY443" s="152" t="s">
        <v>206</v>
      </c>
    </row>
    <row r="444" spans="2:65" s="13" customFormat="1" x14ac:dyDescent="0.2">
      <c r="B444" s="157"/>
      <c r="D444" s="149" t="s">
        <v>219</v>
      </c>
      <c r="E444" s="158" t="s">
        <v>21</v>
      </c>
      <c r="F444" s="159" t="s">
        <v>268</v>
      </c>
      <c r="H444" s="160">
        <v>6</v>
      </c>
      <c r="I444" s="161"/>
      <c r="L444" s="157"/>
      <c r="M444" s="162"/>
      <c r="T444" s="163"/>
      <c r="AT444" s="158" t="s">
        <v>219</v>
      </c>
      <c r="AU444" s="158" t="s">
        <v>80</v>
      </c>
      <c r="AV444" s="13" t="s">
        <v>82</v>
      </c>
      <c r="AW444" s="13" t="s">
        <v>34</v>
      </c>
      <c r="AX444" s="13" t="s">
        <v>73</v>
      </c>
      <c r="AY444" s="158" t="s">
        <v>206</v>
      </c>
    </row>
    <row r="445" spans="2:65" s="14" customFormat="1" x14ac:dyDescent="0.2">
      <c r="B445" s="164"/>
      <c r="D445" s="149" t="s">
        <v>219</v>
      </c>
      <c r="E445" s="165" t="s">
        <v>21</v>
      </c>
      <c r="F445" s="166" t="s">
        <v>236</v>
      </c>
      <c r="H445" s="167">
        <v>6</v>
      </c>
      <c r="I445" s="168"/>
      <c r="L445" s="164"/>
      <c r="M445" s="169"/>
      <c r="T445" s="170"/>
      <c r="AT445" s="165" t="s">
        <v>219</v>
      </c>
      <c r="AU445" s="165" t="s">
        <v>80</v>
      </c>
      <c r="AV445" s="14" t="s">
        <v>213</v>
      </c>
      <c r="AW445" s="14" t="s">
        <v>34</v>
      </c>
      <c r="AX445" s="14" t="s">
        <v>80</v>
      </c>
      <c r="AY445" s="165" t="s">
        <v>206</v>
      </c>
    </row>
    <row r="446" spans="2:65" s="1" customFormat="1" ht="16.5" customHeight="1" x14ac:dyDescent="0.2">
      <c r="B446" s="33"/>
      <c r="C446" s="132" t="s">
        <v>999</v>
      </c>
      <c r="D446" s="132" t="s">
        <v>208</v>
      </c>
      <c r="E446" s="133" t="s">
        <v>1919</v>
      </c>
      <c r="F446" s="134" t="s">
        <v>1920</v>
      </c>
      <c r="G446" s="135" t="s">
        <v>723</v>
      </c>
      <c r="H446" s="136">
        <v>1</v>
      </c>
      <c r="I446" s="137">
        <v>1427.3</v>
      </c>
      <c r="J446" s="138">
        <f>ROUND(I446*H446,2)</f>
        <v>1427.3</v>
      </c>
      <c r="K446" s="134" t="s">
        <v>21</v>
      </c>
      <c r="L446" s="33"/>
      <c r="M446" s="139" t="s">
        <v>21</v>
      </c>
      <c r="N446" s="140" t="s">
        <v>44</v>
      </c>
      <c r="P446" s="141">
        <f>O446*H446</f>
        <v>0</v>
      </c>
      <c r="Q446" s="141">
        <v>1.06E-3</v>
      </c>
      <c r="R446" s="141">
        <f>Q446*H446</f>
        <v>1.06E-3</v>
      </c>
      <c r="S446" s="141">
        <v>0</v>
      </c>
      <c r="T446" s="142">
        <f>S446*H446</f>
        <v>0</v>
      </c>
      <c r="AR446" s="143" t="s">
        <v>213</v>
      </c>
      <c r="AT446" s="143" t="s">
        <v>208</v>
      </c>
      <c r="AU446" s="143" t="s">
        <v>80</v>
      </c>
      <c r="AY446" s="18" t="s">
        <v>206</v>
      </c>
      <c r="BE446" s="144">
        <f>IF(N446="základní",J446,0)</f>
        <v>1427.3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8" t="s">
        <v>80</v>
      </c>
      <c r="BK446" s="144">
        <f>ROUND(I446*H446,2)</f>
        <v>1427.3</v>
      </c>
      <c r="BL446" s="18" t="s">
        <v>213</v>
      </c>
      <c r="BM446" s="143" t="s">
        <v>1441</v>
      </c>
    </row>
    <row r="447" spans="2:65" s="12" customFormat="1" x14ac:dyDescent="0.2">
      <c r="B447" s="151"/>
      <c r="D447" s="149" t="s">
        <v>219</v>
      </c>
      <c r="E447" s="152" t="s">
        <v>21</v>
      </c>
      <c r="F447" s="153" t="s">
        <v>1546</v>
      </c>
      <c r="H447" s="152" t="s">
        <v>21</v>
      </c>
      <c r="I447" s="154"/>
      <c r="L447" s="151"/>
      <c r="M447" s="155"/>
      <c r="T447" s="156"/>
      <c r="AT447" s="152" t="s">
        <v>219</v>
      </c>
      <c r="AU447" s="152" t="s">
        <v>80</v>
      </c>
      <c r="AV447" s="12" t="s">
        <v>80</v>
      </c>
      <c r="AW447" s="12" t="s">
        <v>34</v>
      </c>
      <c r="AX447" s="12" t="s">
        <v>73</v>
      </c>
      <c r="AY447" s="152" t="s">
        <v>206</v>
      </c>
    </row>
    <row r="448" spans="2:65" s="13" customFormat="1" x14ac:dyDescent="0.2">
      <c r="B448" s="157"/>
      <c r="D448" s="149" t="s">
        <v>219</v>
      </c>
      <c r="E448" s="158" t="s">
        <v>21</v>
      </c>
      <c r="F448" s="159" t="s">
        <v>80</v>
      </c>
      <c r="H448" s="160">
        <v>1</v>
      </c>
      <c r="I448" s="161"/>
      <c r="L448" s="157"/>
      <c r="M448" s="162"/>
      <c r="T448" s="163"/>
      <c r="AT448" s="158" t="s">
        <v>219</v>
      </c>
      <c r="AU448" s="158" t="s">
        <v>80</v>
      </c>
      <c r="AV448" s="13" t="s">
        <v>82</v>
      </c>
      <c r="AW448" s="13" t="s">
        <v>34</v>
      </c>
      <c r="AX448" s="13" t="s">
        <v>73</v>
      </c>
      <c r="AY448" s="158" t="s">
        <v>206</v>
      </c>
    </row>
    <row r="449" spans="2:65" s="14" customFormat="1" x14ac:dyDescent="0.2">
      <c r="B449" s="164"/>
      <c r="D449" s="149" t="s">
        <v>219</v>
      </c>
      <c r="E449" s="165" t="s">
        <v>21</v>
      </c>
      <c r="F449" s="166" t="s">
        <v>236</v>
      </c>
      <c r="H449" s="167">
        <v>1</v>
      </c>
      <c r="I449" s="168"/>
      <c r="L449" s="164"/>
      <c r="M449" s="169"/>
      <c r="T449" s="170"/>
      <c r="AT449" s="165" t="s">
        <v>219</v>
      </c>
      <c r="AU449" s="165" t="s">
        <v>80</v>
      </c>
      <c r="AV449" s="14" t="s">
        <v>213</v>
      </c>
      <c r="AW449" s="14" t="s">
        <v>34</v>
      </c>
      <c r="AX449" s="14" t="s">
        <v>80</v>
      </c>
      <c r="AY449" s="165" t="s">
        <v>206</v>
      </c>
    </row>
    <row r="450" spans="2:65" s="1" customFormat="1" ht="16.5" customHeight="1" x14ac:dyDescent="0.2">
      <c r="B450" s="33"/>
      <c r="C450" s="132" t="s">
        <v>1443</v>
      </c>
      <c r="D450" s="132" t="s">
        <v>208</v>
      </c>
      <c r="E450" s="133" t="s">
        <v>1921</v>
      </c>
      <c r="F450" s="134" t="s">
        <v>1922</v>
      </c>
      <c r="G450" s="135" t="s">
        <v>723</v>
      </c>
      <c r="H450" s="136">
        <v>2</v>
      </c>
      <c r="I450" s="137">
        <v>1507.5</v>
      </c>
      <c r="J450" s="138">
        <f>ROUND(I450*H450,2)</f>
        <v>3015</v>
      </c>
      <c r="K450" s="134" t="s">
        <v>21</v>
      </c>
      <c r="L450" s="33"/>
      <c r="M450" s="139" t="s">
        <v>21</v>
      </c>
      <c r="N450" s="140" t="s">
        <v>44</v>
      </c>
      <c r="P450" s="141">
        <f>O450*H450</f>
        <v>0</v>
      </c>
      <c r="Q450" s="141">
        <v>1.1000000000000001E-3</v>
      </c>
      <c r="R450" s="141">
        <f>Q450*H450</f>
        <v>2.2000000000000001E-3</v>
      </c>
      <c r="S450" s="141">
        <v>0</v>
      </c>
      <c r="T450" s="142">
        <f>S450*H450</f>
        <v>0</v>
      </c>
      <c r="AR450" s="143" t="s">
        <v>213</v>
      </c>
      <c r="AT450" s="143" t="s">
        <v>208</v>
      </c>
      <c r="AU450" s="143" t="s">
        <v>80</v>
      </c>
      <c r="AY450" s="18" t="s">
        <v>206</v>
      </c>
      <c r="BE450" s="144">
        <f>IF(N450="základní",J450,0)</f>
        <v>3015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8" t="s">
        <v>80</v>
      </c>
      <c r="BK450" s="144">
        <f>ROUND(I450*H450,2)</f>
        <v>3015</v>
      </c>
      <c r="BL450" s="18" t="s">
        <v>213</v>
      </c>
      <c r="BM450" s="143" t="s">
        <v>1446</v>
      </c>
    </row>
    <row r="451" spans="2:65" s="12" customFormat="1" x14ac:dyDescent="0.2">
      <c r="B451" s="151"/>
      <c r="D451" s="149" t="s">
        <v>219</v>
      </c>
      <c r="E451" s="152" t="s">
        <v>21</v>
      </c>
      <c r="F451" s="153" t="s">
        <v>1810</v>
      </c>
      <c r="H451" s="152" t="s">
        <v>21</v>
      </c>
      <c r="I451" s="154"/>
      <c r="L451" s="151"/>
      <c r="M451" s="155"/>
      <c r="T451" s="156"/>
      <c r="AT451" s="152" t="s">
        <v>219</v>
      </c>
      <c r="AU451" s="152" t="s">
        <v>80</v>
      </c>
      <c r="AV451" s="12" t="s">
        <v>80</v>
      </c>
      <c r="AW451" s="12" t="s">
        <v>34</v>
      </c>
      <c r="AX451" s="12" t="s">
        <v>73</v>
      </c>
      <c r="AY451" s="152" t="s">
        <v>206</v>
      </c>
    </row>
    <row r="452" spans="2:65" s="13" customFormat="1" x14ac:dyDescent="0.2">
      <c r="B452" s="157"/>
      <c r="D452" s="149" t="s">
        <v>219</v>
      </c>
      <c r="E452" s="158" t="s">
        <v>21</v>
      </c>
      <c r="F452" s="159" t="s">
        <v>82</v>
      </c>
      <c r="H452" s="160">
        <v>2</v>
      </c>
      <c r="I452" s="161"/>
      <c r="L452" s="157"/>
      <c r="M452" s="162"/>
      <c r="T452" s="163"/>
      <c r="AT452" s="158" t="s">
        <v>219</v>
      </c>
      <c r="AU452" s="158" t="s">
        <v>80</v>
      </c>
      <c r="AV452" s="13" t="s">
        <v>82</v>
      </c>
      <c r="AW452" s="13" t="s">
        <v>34</v>
      </c>
      <c r="AX452" s="13" t="s">
        <v>73</v>
      </c>
      <c r="AY452" s="158" t="s">
        <v>206</v>
      </c>
    </row>
    <row r="453" spans="2:65" s="14" customFormat="1" x14ac:dyDescent="0.2">
      <c r="B453" s="164"/>
      <c r="D453" s="149" t="s">
        <v>219</v>
      </c>
      <c r="E453" s="165" t="s">
        <v>21</v>
      </c>
      <c r="F453" s="166" t="s">
        <v>236</v>
      </c>
      <c r="H453" s="167">
        <v>2</v>
      </c>
      <c r="I453" s="168"/>
      <c r="L453" s="164"/>
      <c r="M453" s="169"/>
      <c r="T453" s="170"/>
      <c r="AT453" s="165" t="s">
        <v>219</v>
      </c>
      <c r="AU453" s="165" t="s">
        <v>80</v>
      </c>
      <c r="AV453" s="14" t="s">
        <v>213</v>
      </c>
      <c r="AW453" s="14" t="s">
        <v>34</v>
      </c>
      <c r="AX453" s="14" t="s">
        <v>80</v>
      </c>
      <c r="AY453" s="165" t="s">
        <v>206</v>
      </c>
    </row>
    <row r="454" spans="2:65" s="1" customFormat="1" ht="16.5" customHeight="1" x14ac:dyDescent="0.2">
      <c r="B454" s="33"/>
      <c r="C454" s="132" t="s">
        <v>1002</v>
      </c>
      <c r="D454" s="132" t="s">
        <v>208</v>
      </c>
      <c r="E454" s="133" t="s">
        <v>1923</v>
      </c>
      <c r="F454" s="134" t="s">
        <v>1924</v>
      </c>
      <c r="G454" s="135" t="s">
        <v>723</v>
      </c>
      <c r="H454" s="136">
        <v>1</v>
      </c>
      <c r="I454" s="137">
        <v>5236.5</v>
      </c>
      <c r="J454" s="138">
        <f>ROUND(I454*H454,2)</f>
        <v>5236.5</v>
      </c>
      <c r="K454" s="134" t="s">
        <v>1100</v>
      </c>
      <c r="L454" s="33"/>
      <c r="M454" s="139" t="s">
        <v>21</v>
      </c>
      <c r="N454" s="140" t="s">
        <v>44</v>
      </c>
      <c r="P454" s="141">
        <f>O454*H454</f>
        <v>0</v>
      </c>
      <c r="Q454" s="141">
        <v>1.7000000000000001E-2</v>
      </c>
      <c r="R454" s="141">
        <f>Q454*H454</f>
        <v>1.7000000000000001E-2</v>
      </c>
      <c r="S454" s="141">
        <v>0</v>
      </c>
      <c r="T454" s="142">
        <f>S454*H454</f>
        <v>0</v>
      </c>
      <c r="AR454" s="143" t="s">
        <v>213</v>
      </c>
      <c r="AT454" s="143" t="s">
        <v>208</v>
      </c>
      <c r="AU454" s="143" t="s">
        <v>80</v>
      </c>
      <c r="AY454" s="18" t="s">
        <v>206</v>
      </c>
      <c r="BE454" s="144">
        <f>IF(N454="základní",J454,0)</f>
        <v>5236.5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8" t="s">
        <v>80</v>
      </c>
      <c r="BK454" s="144">
        <f>ROUND(I454*H454,2)</f>
        <v>5236.5</v>
      </c>
      <c r="BL454" s="18" t="s">
        <v>213</v>
      </c>
      <c r="BM454" s="143" t="s">
        <v>1449</v>
      </c>
    </row>
    <row r="455" spans="2:65" s="12" customFormat="1" x14ac:dyDescent="0.2">
      <c r="B455" s="151"/>
      <c r="D455" s="149" t="s">
        <v>219</v>
      </c>
      <c r="E455" s="152" t="s">
        <v>21</v>
      </c>
      <c r="F455" s="153" t="s">
        <v>1546</v>
      </c>
      <c r="H455" s="152" t="s">
        <v>21</v>
      </c>
      <c r="I455" s="154"/>
      <c r="L455" s="151"/>
      <c r="M455" s="155"/>
      <c r="T455" s="156"/>
      <c r="AT455" s="152" t="s">
        <v>219</v>
      </c>
      <c r="AU455" s="152" t="s">
        <v>80</v>
      </c>
      <c r="AV455" s="12" t="s">
        <v>80</v>
      </c>
      <c r="AW455" s="12" t="s">
        <v>34</v>
      </c>
      <c r="AX455" s="12" t="s">
        <v>73</v>
      </c>
      <c r="AY455" s="152" t="s">
        <v>206</v>
      </c>
    </row>
    <row r="456" spans="2:65" s="13" customFormat="1" x14ac:dyDescent="0.2">
      <c r="B456" s="157"/>
      <c r="D456" s="149" t="s">
        <v>219</v>
      </c>
      <c r="E456" s="158" t="s">
        <v>21</v>
      </c>
      <c r="F456" s="159" t="s">
        <v>80</v>
      </c>
      <c r="H456" s="160">
        <v>1</v>
      </c>
      <c r="I456" s="161"/>
      <c r="L456" s="157"/>
      <c r="M456" s="162"/>
      <c r="T456" s="163"/>
      <c r="AT456" s="158" t="s">
        <v>219</v>
      </c>
      <c r="AU456" s="158" t="s">
        <v>80</v>
      </c>
      <c r="AV456" s="13" t="s">
        <v>82</v>
      </c>
      <c r="AW456" s="13" t="s">
        <v>34</v>
      </c>
      <c r="AX456" s="13" t="s">
        <v>73</v>
      </c>
      <c r="AY456" s="158" t="s">
        <v>206</v>
      </c>
    </row>
    <row r="457" spans="2:65" s="14" customFormat="1" x14ac:dyDescent="0.2">
      <c r="B457" s="164"/>
      <c r="D457" s="149" t="s">
        <v>219</v>
      </c>
      <c r="E457" s="165" t="s">
        <v>21</v>
      </c>
      <c r="F457" s="166" t="s">
        <v>236</v>
      </c>
      <c r="H457" s="167">
        <v>1</v>
      </c>
      <c r="I457" s="168"/>
      <c r="L457" s="164"/>
      <c r="M457" s="169"/>
      <c r="T457" s="170"/>
      <c r="AT457" s="165" t="s">
        <v>219</v>
      </c>
      <c r="AU457" s="165" t="s">
        <v>80</v>
      </c>
      <c r="AV457" s="14" t="s">
        <v>213</v>
      </c>
      <c r="AW457" s="14" t="s">
        <v>34</v>
      </c>
      <c r="AX457" s="14" t="s">
        <v>80</v>
      </c>
      <c r="AY457" s="165" t="s">
        <v>206</v>
      </c>
    </row>
    <row r="458" spans="2:65" s="1" customFormat="1" ht="16.5" customHeight="1" x14ac:dyDescent="0.2">
      <c r="B458" s="33"/>
      <c r="C458" s="132" t="s">
        <v>1450</v>
      </c>
      <c r="D458" s="132" t="s">
        <v>208</v>
      </c>
      <c r="E458" s="133" t="s">
        <v>1925</v>
      </c>
      <c r="F458" s="134" t="s">
        <v>1926</v>
      </c>
      <c r="G458" s="135" t="s">
        <v>723</v>
      </c>
      <c r="H458" s="136">
        <v>3</v>
      </c>
      <c r="I458" s="137">
        <v>5586</v>
      </c>
      <c r="J458" s="138">
        <f>ROUND(I458*H458,2)</f>
        <v>16758</v>
      </c>
      <c r="K458" s="134" t="s">
        <v>1100</v>
      </c>
      <c r="L458" s="33"/>
      <c r="M458" s="139" t="s">
        <v>21</v>
      </c>
      <c r="N458" s="140" t="s">
        <v>44</v>
      </c>
      <c r="P458" s="141">
        <f>O458*H458</f>
        <v>0</v>
      </c>
      <c r="Q458" s="141">
        <v>2.8000000000000001E-2</v>
      </c>
      <c r="R458" s="141">
        <f>Q458*H458</f>
        <v>8.4000000000000005E-2</v>
      </c>
      <c r="S458" s="141">
        <v>0</v>
      </c>
      <c r="T458" s="142">
        <f>S458*H458</f>
        <v>0</v>
      </c>
      <c r="AR458" s="143" t="s">
        <v>213</v>
      </c>
      <c r="AT458" s="143" t="s">
        <v>208</v>
      </c>
      <c r="AU458" s="143" t="s">
        <v>80</v>
      </c>
      <c r="AY458" s="18" t="s">
        <v>206</v>
      </c>
      <c r="BE458" s="144">
        <f>IF(N458="základní",J458,0)</f>
        <v>16758</v>
      </c>
      <c r="BF458" s="144">
        <f>IF(N458="snížená",J458,0)</f>
        <v>0</v>
      </c>
      <c r="BG458" s="144">
        <f>IF(N458="zákl. přenesená",J458,0)</f>
        <v>0</v>
      </c>
      <c r="BH458" s="144">
        <f>IF(N458="sníž. přenesená",J458,0)</f>
        <v>0</v>
      </c>
      <c r="BI458" s="144">
        <f>IF(N458="nulová",J458,0)</f>
        <v>0</v>
      </c>
      <c r="BJ458" s="18" t="s">
        <v>80</v>
      </c>
      <c r="BK458" s="144">
        <f>ROUND(I458*H458,2)</f>
        <v>16758</v>
      </c>
      <c r="BL458" s="18" t="s">
        <v>213</v>
      </c>
      <c r="BM458" s="143" t="s">
        <v>1454</v>
      </c>
    </row>
    <row r="459" spans="2:65" s="12" customFormat="1" x14ac:dyDescent="0.2">
      <c r="B459" s="151"/>
      <c r="D459" s="149" t="s">
        <v>219</v>
      </c>
      <c r="E459" s="152" t="s">
        <v>21</v>
      </c>
      <c r="F459" s="153" t="s">
        <v>1546</v>
      </c>
      <c r="H459" s="152" t="s">
        <v>21</v>
      </c>
      <c r="I459" s="154"/>
      <c r="L459" s="151"/>
      <c r="M459" s="155"/>
      <c r="T459" s="156"/>
      <c r="AT459" s="152" t="s">
        <v>219</v>
      </c>
      <c r="AU459" s="152" t="s">
        <v>80</v>
      </c>
      <c r="AV459" s="12" t="s">
        <v>80</v>
      </c>
      <c r="AW459" s="12" t="s">
        <v>34</v>
      </c>
      <c r="AX459" s="12" t="s">
        <v>73</v>
      </c>
      <c r="AY459" s="152" t="s">
        <v>206</v>
      </c>
    </row>
    <row r="460" spans="2:65" s="13" customFormat="1" x14ac:dyDescent="0.2">
      <c r="B460" s="157"/>
      <c r="D460" s="149" t="s">
        <v>219</v>
      </c>
      <c r="E460" s="158" t="s">
        <v>21</v>
      </c>
      <c r="F460" s="159" t="s">
        <v>244</v>
      </c>
      <c r="H460" s="160">
        <v>3</v>
      </c>
      <c r="I460" s="161"/>
      <c r="L460" s="157"/>
      <c r="M460" s="162"/>
      <c r="T460" s="163"/>
      <c r="AT460" s="158" t="s">
        <v>219</v>
      </c>
      <c r="AU460" s="158" t="s">
        <v>80</v>
      </c>
      <c r="AV460" s="13" t="s">
        <v>82</v>
      </c>
      <c r="AW460" s="13" t="s">
        <v>34</v>
      </c>
      <c r="AX460" s="13" t="s">
        <v>73</v>
      </c>
      <c r="AY460" s="158" t="s">
        <v>206</v>
      </c>
    </row>
    <row r="461" spans="2:65" s="14" customFormat="1" x14ac:dyDescent="0.2">
      <c r="B461" s="164"/>
      <c r="D461" s="149" t="s">
        <v>219</v>
      </c>
      <c r="E461" s="165" t="s">
        <v>21</v>
      </c>
      <c r="F461" s="166" t="s">
        <v>236</v>
      </c>
      <c r="H461" s="167">
        <v>3</v>
      </c>
      <c r="I461" s="168"/>
      <c r="L461" s="164"/>
      <c r="M461" s="169"/>
      <c r="T461" s="170"/>
      <c r="AT461" s="165" t="s">
        <v>219</v>
      </c>
      <c r="AU461" s="165" t="s">
        <v>80</v>
      </c>
      <c r="AV461" s="14" t="s">
        <v>213</v>
      </c>
      <c r="AW461" s="14" t="s">
        <v>34</v>
      </c>
      <c r="AX461" s="14" t="s">
        <v>80</v>
      </c>
      <c r="AY461" s="165" t="s">
        <v>206</v>
      </c>
    </row>
    <row r="462" spans="2:65" s="1" customFormat="1" ht="16.5" customHeight="1" x14ac:dyDescent="0.2">
      <c r="B462" s="33"/>
      <c r="C462" s="132" t="s">
        <v>1005</v>
      </c>
      <c r="D462" s="132" t="s">
        <v>208</v>
      </c>
      <c r="E462" s="133" t="s">
        <v>1927</v>
      </c>
      <c r="F462" s="134" t="s">
        <v>1928</v>
      </c>
      <c r="G462" s="135" t="s">
        <v>723</v>
      </c>
      <c r="H462" s="136">
        <v>2</v>
      </c>
      <c r="I462" s="137">
        <v>6384.7</v>
      </c>
      <c r="J462" s="138">
        <f>ROUND(I462*H462,2)</f>
        <v>12769.4</v>
      </c>
      <c r="K462" s="134" t="s">
        <v>1100</v>
      </c>
      <c r="L462" s="33"/>
      <c r="M462" s="139" t="s">
        <v>21</v>
      </c>
      <c r="N462" s="140" t="s">
        <v>44</v>
      </c>
      <c r="P462" s="141">
        <f>O462*H462</f>
        <v>0</v>
      </c>
      <c r="Q462" s="141">
        <v>4.2000000000000003E-2</v>
      </c>
      <c r="R462" s="141">
        <f>Q462*H462</f>
        <v>8.4000000000000005E-2</v>
      </c>
      <c r="S462" s="141">
        <v>0</v>
      </c>
      <c r="T462" s="142">
        <f>S462*H462</f>
        <v>0</v>
      </c>
      <c r="AR462" s="143" t="s">
        <v>213</v>
      </c>
      <c r="AT462" s="143" t="s">
        <v>208</v>
      </c>
      <c r="AU462" s="143" t="s">
        <v>80</v>
      </c>
      <c r="AY462" s="18" t="s">
        <v>206</v>
      </c>
      <c r="BE462" s="144">
        <f>IF(N462="základní",J462,0)</f>
        <v>12769.4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8" t="s">
        <v>80</v>
      </c>
      <c r="BK462" s="144">
        <f>ROUND(I462*H462,2)</f>
        <v>12769.4</v>
      </c>
      <c r="BL462" s="18" t="s">
        <v>213</v>
      </c>
      <c r="BM462" s="143" t="s">
        <v>1457</v>
      </c>
    </row>
    <row r="463" spans="2:65" s="12" customFormat="1" x14ac:dyDescent="0.2">
      <c r="B463" s="151"/>
      <c r="D463" s="149" t="s">
        <v>219</v>
      </c>
      <c r="E463" s="152" t="s">
        <v>21</v>
      </c>
      <c r="F463" s="153" t="s">
        <v>1546</v>
      </c>
      <c r="H463" s="152" t="s">
        <v>21</v>
      </c>
      <c r="I463" s="154"/>
      <c r="L463" s="151"/>
      <c r="M463" s="155"/>
      <c r="T463" s="156"/>
      <c r="AT463" s="152" t="s">
        <v>219</v>
      </c>
      <c r="AU463" s="152" t="s">
        <v>80</v>
      </c>
      <c r="AV463" s="12" t="s">
        <v>80</v>
      </c>
      <c r="AW463" s="12" t="s">
        <v>34</v>
      </c>
      <c r="AX463" s="12" t="s">
        <v>73</v>
      </c>
      <c r="AY463" s="152" t="s">
        <v>206</v>
      </c>
    </row>
    <row r="464" spans="2:65" s="13" customFormat="1" x14ac:dyDescent="0.2">
      <c r="B464" s="157"/>
      <c r="D464" s="149" t="s">
        <v>219</v>
      </c>
      <c r="E464" s="158" t="s">
        <v>21</v>
      </c>
      <c r="F464" s="159" t="s">
        <v>82</v>
      </c>
      <c r="H464" s="160">
        <v>2</v>
      </c>
      <c r="I464" s="161"/>
      <c r="L464" s="157"/>
      <c r="M464" s="162"/>
      <c r="T464" s="163"/>
      <c r="AT464" s="158" t="s">
        <v>219</v>
      </c>
      <c r="AU464" s="158" t="s">
        <v>80</v>
      </c>
      <c r="AV464" s="13" t="s">
        <v>82</v>
      </c>
      <c r="AW464" s="13" t="s">
        <v>34</v>
      </c>
      <c r="AX464" s="13" t="s">
        <v>73</v>
      </c>
      <c r="AY464" s="158" t="s">
        <v>206</v>
      </c>
    </row>
    <row r="465" spans="2:65" s="14" customFormat="1" x14ac:dyDescent="0.2">
      <c r="B465" s="164"/>
      <c r="D465" s="149" t="s">
        <v>219</v>
      </c>
      <c r="E465" s="165" t="s">
        <v>21</v>
      </c>
      <c r="F465" s="166" t="s">
        <v>236</v>
      </c>
      <c r="H465" s="167">
        <v>2</v>
      </c>
      <c r="I465" s="168"/>
      <c r="L465" s="164"/>
      <c r="M465" s="169"/>
      <c r="T465" s="170"/>
      <c r="AT465" s="165" t="s">
        <v>219</v>
      </c>
      <c r="AU465" s="165" t="s">
        <v>80</v>
      </c>
      <c r="AV465" s="14" t="s">
        <v>213</v>
      </c>
      <c r="AW465" s="14" t="s">
        <v>34</v>
      </c>
      <c r="AX465" s="14" t="s">
        <v>80</v>
      </c>
      <c r="AY465" s="165" t="s">
        <v>206</v>
      </c>
    </row>
    <row r="466" spans="2:65" s="1" customFormat="1" ht="16.5" customHeight="1" x14ac:dyDescent="0.2">
      <c r="B466" s="33"/>
      <c r="C466" s="132" t="s">
        <v>1337</v>
      </c>
      <c r="D466" s="132" t="s">
        <v>208</v>
      </c>
      <c r="E466" s="133" t="s">
        <v>1929</v>
      </c>
      <c r="F466" s="134" t="s">
        <v>1930</v>
      </c>
      <c r="G466" s="135" t="s">
        <v>723</v>
      </c>
      <c r="H466" s="136">
        <v>6</v>
      </c>
      <c r="I466" s="137">
        <v>2058</v>
      </c>
      <c r="J466" s="138">
        <f>ROUND(I466*H466,2)</f>
        <v>12348</v>
      </c>
      <c r="K466" s="134" t="s">
        <v>1100</v>
      </c>
      <c r="L466" s="33"/>
      <c r="M466" s="139" t="s">
        <v>21</v>
      </c>
      <c r="N466" s="140" t="s">
        <v>44</v>
      </c>
      <c r="P466" s="141">
        <f>O466*H466</f>
        <v>0</v>
      </c>
      <c r="Q466" s="141">
        <v>3.3E-3</v>
      </c>
      <c r="R466" s="141">
        <f>Q466*H466</f>
        <v>1.9799999999999998E-2</v>
      </c>
      <c r="S466" s="141">
        <v>0</v>
      </c>
      <c r="T466" s="142">
        <f>S466*H466</f>
        <v>0</v>
      </c>
      <c r="AR466" s="143" t="s">
        <v>213</v>
      </c>
      <c r="AT466" s="143" t="s">
        <v>208</v>
      </c>
      <c r="AU466" s="143" t="s">
        <v>80</v>
      </c>
      <c r="AY466" s="18" t="s">
        <v>206</v>
      </c>
      <c r="BE466" s="144">
        <f>IF(N466="základní",J466,0)</f>
        <v>12348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8" t="s">
        <v>80</v>
      </c>
      <c r="BK466" s="144">
        <f>ROUND(I466*H466,2)</f>
        <v>12348</v>
      </c>
      <c r="BL466" s="18" t="s">
        <v>213</v>
      </c>
      <c r="BM466" s="143" t="s">
        <v>1462</v>
      </c>
    </row>
    <row r="467" spans="2:65" s="12" customFormat="1" x14ac:dyDescent="0.2">
      <c r="B467" s="151"/>
      <c r="D467" s="149" t="s">
        <v>219</v>
      </c>
      <c r="E467" s="152" t="s">
        <v>21</v>
      </c>
      <c r="F467" s="153" t="s">
        <v>1546</v>
      </c>
      <c r="H467" s="152" t="s">
        <v>21</v>
      </c>
      <c r="I467" s="154"/>
      <c r="L467" s="151"/>
      <c r="M467" s="155"/>
      <c r="T467" s="156"/>
      <c r="AT467" s="152" t="s">
        <v>219</v>
      </c>
      <c r="AU467" s="152" t="s">
        <v>80</v>
      </c>
      <c r="AV467" s="12" t="s">
        <v>80</v>
      </c>
      <c r="AW467" s="12" t="s">
        <v>34</v>
      </c>
      <c r="AX467" s="12" t="s">
        <v>73</v>
      </c>
      <c r="AY467" s="152" t="s">
        <v>206</v>
      </c>
    </row>
    <row r="468" spans="2:65" s="13" customFormat="1" x14ac:dyDescent="0.2">
      <c r="B468" s="157"/>
      <c r="D468" s="149" t="s">
        <v>219</v>
      </c>
      <c r="E468" s="158" t="s">
        <v>21</v>
      </c>
      <c r="F468" s="159" t="s">
        <v>268</v>
      </c>
      <c r="H468" s="160">
        <v>6</v>
      </c>
      <c r="I468" s="161"/>
      <c r="L468" s="157"/>
      <c r="M468" s="162"/>
      <c r="T468" s="163"/>
      <c r="AT468" s="158" t="s">
        <v>219</v>
      </c>
      <c r="AU468" s="158" t="s">
        <v>80</v>
      </c>
      <c r="AV468" s="13" t="s">
        <v>82</v>
      </c>
      <c r="AW468" s="13" t="s">
        <v>34</v>
      </c>
      <c r="AX468" s="13" t="s">
        <v>73</v>
      </c>
      <c r="AY468" s="158" t="s">
        <v>206</v>
      </c>
    </row>
    <row r="469" spans="2:65" s="14" customFormat="1" x14ac:dyDescent="0.2">
      <c r="B469" s="164"/>
      <c r="D469" s="149" t="s">
        <v>219</v>
      </c>
      <c r="E469" s="165" t="s">
        <v>21</v>
      </c>
      <c r="F469" s="166" t="s">
        <v>236</v>
      </c>
      <c r="H469" s="167">
        <v>6</v>
      </c>
      <c r="I469" s="168"/>
      <c r="L469" s="164"/>
      <c r="M469" s="169"/>
      <c r="T469" s="170"/>
      <c r="AT469" s="165" t="s">
        <v>219</v>
      </c>
      <c r="AU469" s="165" t="s">
        <v>80</v>
      </c>
      <c r="AV469" s="14" t="s">
        <v>213</v>
      </c>
      <c r="AW469" s="14" t="s">
        <v>34</v>
      </c>
      <c r="AX469" s="14" t="s">
        <v>80</v>
      </c>
      <c r="AY469" s="165" t="s">
        <v>206</v>
      </c>
    </row>
    <row r="470" spans="2:65" s="1" customFormat="1" ht="16.5" customHeight="1" x14ac:dyDescent="0.2">
      <c r="B470" s="33"/>
      <c r="C470" s="132" t="s">
        <v>1008</v>
      </c>
      <c r="D470" s="132" t="s">
        <v>208</v>
      </c>
      <c r="E470" s="133" t="s">
        <v>1931</v>
      </c>
      <c r="F470" s="134" t="s">
        <v>1932</v>
      </c>
      <c r="G470" s="135" t="s">
        <v>723</v>
      </c>
      <c r="H470" s="136">
        <v>6</v>
      </c>
      <c r="I470" s="137">
        <v>2052</v>
      </c>
      <c r="J470" s="138">
        <f>ROUND(I470*H470,2)</f>
        <v>12312</v>
      </c>
      <c r="K470" s="134" t="s">
        <v>21</v>
      </c>
      <c r="L470" s="33"/>
      <c r="M470" s="139" t="s">
        <v>21</v>
      </c>
      <c r="N470" s="140" t="s">
        <v>44</v>
      </c>
      <c r="P470" s="141">
        <f>O470*H470</f>
        <v>0</v>
      </c>
      <c r="Q470" s="141">
        <v>6.8999999999999999E-3</v>
      </c>
      <c r="R470" s="141">
        <f>Q470*H470</f>
        <v>4.1399999999999999E-2</v>
      </c>
      <c r="S470" s="141">
        <v>0</v>
      </c>
      <c r="T470" s="142">
        <f>S470*H470</f>
        <v>0</v>
      </c>
      <c r="AR470" s="143" t="s">
        <v>213</v>
      </c>
      <c r="AT470" s="143" t="s">
        <v>208</v>
      </c>
      <c r="AU470" s="143" t="s">
        <v>80</v>
      </c>
      <c r="AY470" s="18" t="s">
        <v>206</v>
      </c>
      <c r="BE470" s="144">
        <f>IF(N470="základní",J470,0)</f>
        <v>12312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8" t="s">
        <v>80</v>
      </c>
      <c r="BK470" s="144">
        <f>ROUND(I470*H470,2)</f>
        <v>12312</v>
      </c>
      <c r="BL470" s="18" t="s">
        <v>213</v>
      </c>
      <c r="BM470" s="143" t="s">
        <v>1465</v>
      </c>
    </row>
    <row r="471" spans="2:65" s="12" customFormat="1" x14ac:dyDescent="0.2">
      <c r="B471" s="151"/>
      <c r="D471" s="149" t="s">
        <v>219</v>
      </c>
      <c r="E471" s="152" t="s">
        <v>21</v>
      </c>
      <c r="F471" s="153" t="s">
        <v>1546</v>
      </c>
      <c r="H471" s="152" t="s">
        <v>21</v>
      </c>
      <c r="I471" s="154"/>
      <c r="L471" s="151"/>
      <c r="M471" s="155"/>
      <c r="T471" s="156"/>
      <c r="AT471" s="152" t="s">
        <v>219</v>
      </c>
      <c r="AU471" s="152" t="s">
        <v>80</v>
      </c>
      <c r="AV471" s="12" t="s">
        <v>80</v>
      </c>
      <c r="AW471" s="12" t="s">
        <v>34</v>
      </c>
      <c r="AX471" s="12" t="s">
        <v>73</v>
      </c>
      <c r="AY471" s="152" t="s">
        <v>206</v>
      </c>
    </row>
    <row r="472" spans="2:65" s="13" customFormat="1" x14ac:dyDescent="0.2">
      <c r="B472" s="157"/>
      <c r="D472" s="149" t="s">
        <v>219</v>
      </c>
      <c r="E472" s="158" t="s">
        <v>21</v>
      </c>
      <c r="F472" s="159" t="s">
        <v>268</v>
      </c>
      <c r="H472" s="160">
        <v>6</v>
      </c>
      <c r="I472" s="161"/>
      <c r="L472" s="157"/>
      <c r="M472" s="162"/>
      <c r="T472" s="163"/>
      <c r="AT472" s="158" t="s">
        <v>219</v>
      </c>
      <c r="AU472" s="158" t="s">
        <v>80</v>
      </c>
      <c r="AV472" s="13" t="s">
        <v>82</v>
      </c>
      <c r="AW472" s="13" t="s">
        <v>34</v>
      </c>
      <c r="AX472" s="13" t="s">
        <v>73</v>
      </c>
      <c r="AY472" s="158" t="s">
        <v>206</v>
      </c>
    </row>
    <row r="473" spans="2:65" s="14" customFormat="1" x14ac:dyDescent="0.2">
      <c r="B473" s="164"/>
      <c r="D473" s="149" t="s">
        <v>219</v>
      </c>
      <c r="E473" s="165" t="s">
        <v>21</v>
      </c>
      <c r="F473" s="166" t="s">
        <v>236</v>
      </c>
      <c r="H473" s="167">
        <v>6</v>
      </c>
      <c r="I473" s="168"/>
      <c r="L473" s="164"/>
      <c r="M473" s="169"/>
      <c r="T473" s="170"/>
      <c r="AT473" s="165" t="s">
        <v>219</v>
      </c>
      <c r="AU473" s="165" t="s">
        <v>80</v>
      </c>
      <c r="AV473" s="14" t="s">
        <v>213</v>
      </c>
      <c r="AW473" s="14" t="s">
        <v>34</v>
      </c>
      <c r="AX473" s="14" t="s">
        <v>80</v>
      </c>
      <c r="AY473" s="165" t="s">
        <v>206</v>
      </c>
    </row>
    <row r="474" spans="2:65" s="1" customFormat="1" ht="16.5" customHeight="1" x14ac:dyDescent="0.2">
      <c r="B474" s="33"/>
      <c r="C474" s="132" t="s">
        <v>1471</v>
      </c>
      <c r="D474" s="132" t="s">
        <v>208</v>
      </c>
      <c r="E474" s="133" t="s">
        <v>1933</v>
      </c>
      <c r="F474" s="134" t="s">
        <v>1934</v>
      </c>
      <c r="G474" s="135" t="s">
        <v>723</v>
      </c>
      <c r="H474" s="136">
        <v>2</v>
      </c>
      <c r="I474" s="137">
        <v>4110</v>
      </c>
      <c r="J474" s="138">
        <f>ROUND(I474*H474,2)</f>
        <v>8220</v>
      </c>
      <c r="K474" s="134" t="s">
        <v>21</v>
      </c>
      <c r="L474" s="33"/>
      <c r="M474" s="139" t="s">
        <v>21</v>
      </c>
      <c r="N474" s="140" t="s">
        <v>44</v>
      </c>
      <c r="P474" s="141">
        <f>O474*H474</f>
        <v>0</v>
      </c>
      <c r="Q474" s="141">
        <v>2.4E-2</v>
      </c>
      <c r="R474" s="141">
        <f>Q474*H474</f>
        <v>4.8000000000000001E-2</v>
      </c>
      <c r="S474" s="141">
        <v>0</v>
      </c>
      <c r="T474" s="142">
        <f>S474*H474</f>
        <v>0</v>
      </c>
      <c r="AR474" s="143" t="s">
        <v>213</v>
      </c>
      <c r="AT474" s="143" t="s">
        <v>208</v>
      </c>
      <c r="AU474" s="143" t="s">
        <v>80</v>
      </c>
      <c r="AY474" s="18" t="s">
        <v>206</v>
      </c>
      <c r="BE474" s="144">
        <f>IF(N474="základní",J474,0)</f>
        <v>8220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80</v>
      </c>
      <c r="BK474" s="144">
        <f>ROUND(I474*H474,2)</f>
        <v>8220</v>
      </c>
      <c r="BL474" s="18" t="s">
        <v>213</v>
      </c>
      <c r="BM474" s="143" t="s">
        <v>1474</v>
      </c>
    </row>
    <row r="475" spans="2:65" s="12" customFormat="1" x14ac:dyDescent="0.2">
      <c r="B475" s="151"/>
      <c r="D475" s="149" t="s">
        <v>219</v>
      </c>
      <c r="E475" s="152" t="s">
        <v>21</v>
      </c>
      <c r="F475" s="153" t="s">
        <v>1546</v>
      </c>
      <c r="H475" s="152" t="s">
        <v>21</v>
      </c>
      <c r="I475" s="154"/>
      <c r="L475" s="151"/>
      <c r="M475" s="155"/>
      <c r="T475" s="156"/>
      <c r="AT475" s="152" t="s">
        <v>219</v>
      </c>
      <c r="AU475" s="152" t="s">
        <v>80</v>
      </c>
      <c r="AV475" s="12" t="s">
        <v>80</v>
      </c>
      <c r="AW475" s="12" t="s">
        <v>34</v>
      </c>
      <c r="AX475" s="12" t="s">
        <v>73</v>
      </c>
      <c r="AY475" s="152" t="s">
        <v>206</v>
      </c>
    </row>
    <row r="476" spans="2:65" s="13" customFormat="1" x14ac:dyDescent="0.2">
      <c r="B476" s="157"/>
      <c r="D476" s="149" t="s">
        <v>219</v>
      </c>
      <c r="E476" s="158" t="s">
        <v>21</v>
      </c>
      <c r="F476" s="159" t="s">
        <v>82</v>
      </c>
      <c r="H476" s="160">
        <v>2</v>
      </c>
      <c r="I476" s="161"/>
      <c r="L476" s="157"/>
      <c r="M476" s="162"/>
      <c r="T476" s="163"/>
      <c r="AT476" s="158" t="s">
        <v>219</v>
      </c>
      <c r="AU476" s="158" t="s">
        <v>80</v>
      </c>
      <c r="AV476" s="13" t="s">
        <v>82</v>
      </c>
      <c r="AW476" s="13" t="s">
        <v>34</v>
      </c>
      <c r="AX476" s="13" t="s">
        <v>73</v>
      </c>
      <c r="AY476" s="158" t="s">
        <v>206</v>
      </c>
    </row>
    <row r="477" spans="2:65" s="14" customFormat="1" x14ac:dyDescent="0.2">
      <c r="B477" s="164"/>
      <c r="D477" s="149" t="s">
        <v>219</v>
      </c>
      <c r="E477" s="165" t="s">
        <v>21</v>
      </c>
      <c r="F477" s="166" t="s">
        <v>236</v>
      </c>
      <c r="H477" s="167">
        <v>2</v>
      </c>
      <c r="I477" s="168"/>
      <c r="L477" s="164"/>
      <c r="M477" s="169"/>
      <c r="T477" s="170"/>
      <c r="AT477" s="165" t="s">
        <v>219</v>
      </c>
      <c r="AU477" s="165" t="s">
        <v>80</v>
      </c>
      <c r="AV477" s="14" t="s">
        <v>213</v>
      </c>
      <c r="AW477" s="14" t="s">
        <v>34</v>
      </c>
      <c r="AX477" s="14" t="s">
        <v>80</v>
      </c>
      <c r="AY477" s="165" t="s">
        <v>206</v>
      </c>
    </row>
    <row r="478" spans="2:65" s="1" customFormat="1" ht="16.5" customHeight="1" x14ac:dyDescent="0.2">
      <c r="B478" s="33"/>
      <c r="C478" s="132" t="s">
        <v>1011</v>
      </c>
      <c r="D478" s="132" t="s">
        <v>208</v>
      </c>
      <c r="E478" s="133" t="s">
        <v>1935</v>
      </c>
      <c r="F478" s="134" t="s">
        <v>1936</v>
      </c>
      <c r="G478" s="135" t="s">
        <v>723</v>
      </c>
      <c r="H478" s="136">
        <v>2</v>
      </c>
      <c r="I478" s="137">
        <v>22102.5</v>
      </c>
      <c r="J478" s="138">
        <f>ROUND(I478*H478,2)</f>
        <v>44205</v>
      </c>
      <c r="K478" s="134" t="s">
        <v>1100</v>
      </c>
      <c r="L478" s="33"/>
      <c r="M478" s="139" t="s">
        <v>21</v>
      </c>
      <c r="N478" s="140" t="s">
        <v>44</v>
      </c>
      <c r="P478" s="141">
        <f>O478*H478</f>
        <v>0</v>
      </c>
      <c r="Q478" s="141">
        <v>4.8000000000000001E-2</v>
      </c>
      <c r="R478" s="141">
        <f>Q478*H478</f>
        <v>9.6000000000000002E-2</v>
      </c>
      <c r="S478" s="141">
        <v>0</v>
      </c>
      <c r="T478" s="142">
        <f>S478*H478</f>
        <v>0</v>
      </c>
      <c r="AR478" s="143" t="s">
        <v>213</v>
      </c>
      <c r="AT478" s="143" t="s">
        <v>208</v>
      </c>
      <c r="AU478" s="143" t="s">
        <v>80</v>
      </c>
      <c r="AY478" s="18" t="s">
        <v>206</v>
      </c>
      <c r="BE478" s="144">
        <f>IF(N478="základní",J478,0)</f>
        <v>44205</v>
      </c>
      <c r="BF478" s="144">
        <f>IF(N478="snížená",J478,0)</f>
        <v>0</v>
      </c>
      <c r="BG478" s="144">
        <f>IF(N478="zákl. přenesená",J478,0)</f>
        <v>0</v>
      </c>
      <c r="BH478" s="144">
        <f>IF(N478="sníž. přenesená",J478,0)</f>
        <v>0</v>
      </c>
      <c r="BI478" s="144">
        <f>IF(N478="nulová",J478,0)</f>
        <v>0</v>
      </c>
      <c r="BJ478" s="18" t="s">
        <v>80</v>
      </c>
      <c r="BK478" s="144">
        <f>ROUND(I478*H478,2)</f>
        <v>44205</v>
      </c>
      <c r="BL478" s="18" t="s">
        <v>213</v>
      </c>
      <c r="BM478" s="143" t="s">
        <v>1479</v>
      </c>
    </row>
    <row r="479" spans="2:65" s="12" customFormat="1" x14ac:dyDescent="0.2">
      <c r="B479" s="151"/>
      <c r="D479" s="149" t="s">
        <v>219</v>
      </c>
      <c r="E479" s="152" t="s">
        <v>21</v>
      </c>
      <c r="F479" s="153" t="s">
        <v>1546</v>
      </c>
      <c r="H479" s="152" t="s">
        <v>21</v>
      </c>
      <c r="I479" s="154"/>
      <c r="L479" s="151"/>
      <c r="M479" s="155"/>
      <c r="T479" s="156"/>
      <c r="AT479" s="152" t="s">
        <v>219</v>
      </c>
      <c r="AU479" s="152" t="s">
        <v>80</v>
      </c>
      <c r="AV479" s="12" t="s">
        <v>80</v>
      </c>
      <c r="AW479" s="12" t="s">
        <v>34</v>
      </c>
      <c r="AX479" s="12" t="s">
        <v>73</v>
      </c>
      <c r="AY479" s="152" t="s">
        <v>206</v>
      </c>
    </row>
    <row r="480" spans="2:65" s="13" customFormat="1" x14ac:dyDescent="0.2">
      <c r="B480" s="157"/>
      <c r="D480" s="149" t="s">
        <v>219</v>
      </c>
      <c r="E480" s="158" t="s">
        <v>21</v>
      </c>
      <c r="F480" s="159" t="s">
        <v>82</v>
      </c>
      <c r="H480" s="160">
        <v>2</v>
      </c>
      <c r="I480" s="161"/>
      <c r="L480" s="157"/>
      <c r="M480" s="162"/>
      <c r="T480" s="163"/>
      <c r="AT480" s="158" t="s">
        <v>219</v>
      </c>
      <c r="AU480" s="158" t="s">
        <v>80</v>
      </c>
      <c r="AV480" s="13" t="s">
        <v>82</v>
      </c>
      <c r="AW480" s="13" t="s">
        <v>34</v>
      </c>
      <c r="AX480" s="13" t="s">
        <v>73</v>
      </c>
      <c r="AY480" s="158" t="s">
        <v>206</v>
      </c>
    </row>
    <row r="481" spans="2:65" s="14" customFormat="1" x14ac:dyDescent="0.2">
      <c r="B481" s="164"/>
      <c r="D481" s="149" t="s">
        <v>219</v>
      </c>
      <c r="E481" s="165" t="s">
        <v>21</v>
      </c>
      <c r="F481" s="166" t="s">
        <v>236</v>
      </c>
      <c r="H481" s="167">
        <v>2</v>
      </c>
      <c r="I481" s="168"/>
      <c r="L481" s="164"/>
      <c r="M481" s="169"/>
      <c r="T481" s="170"/>
      <c r="AT481" s="165" t="s">
        <v>219</v>
      </c>
      <c r="AU481" s="165" t="s">
        <v>80</v>
      </c>
      <c r="AV481" s="14" t="s">
        <v>213</v>
      </c>
      <c r="AW481" s="14" t="s">
        <v>34</v>
      </c>
      <c r="AX481" s="14" t="s">
        <v>80</v>
      </c>
      <c r="AY481" s="165" t="s">
        <v>206</v>
      </c>
    </row>
    <row r="482" spans="2:65" s="1" customFormat="1" ht="16.5" customHeight="1" x14ac:dyDescent="0.2">
      <c r="B482" s="33"/>
      <c r="C482" s="132" t="s">
        <v>1350</v>
      </c>
      <c r="D482" s="132" t="s">
        <v>208</v>
      </c>
      <c r="E482" s="133" t="s">
        <v>1937</v>
      </c>
      <c r="F482" s="134" t="s">
        <v>1938</v>
      </c>
      <c r="G482" s="135" t="s">
        <v>211</v>
      </c>
      <c r="H482" s="136">
        <v>0.60699999999999998</v>
      </c>
      <c r="I482" s="137">
        <v>3850</v>
      </c>
      <c r="J482" s="138">
        <f>ROUND(I482*H482,2)</f>
        <v>2336.9499999999998</v>
      </c>
      <c r="K482" s="134" t="s">
        <v>21</v>
      </c>
      <c r="L482" s="33"/>
      <c r="M482" s="139" t="s">
        <v>21</v>
      </c>
      <c r="N482" s="140" t="s">
        <v>44</v>
      </c>
      <c r="P482" s="141">
        <f>O482*H482</f>
        <v>0</v>
      </c>
      <c r="Q482" s="141">
        <v>2.5</v>
      </c>
      <c r="R482" s="141">
        <f>Q482*H482</f>
        <v>1.5175000000000001</v>
      </c>
      <c r="S482" s="141">
        <v>0</v>
      </c>
      <c r="T482" s="142">
        <f>S482*H482</f>
        <v>0</v>
      </c>
      <c r="AR482" s="143" t="s">
        <v>213</v>
      </c>
      <c r="AT482" s="143" t="s">
        <v>208</v>
      </c>
      <c r="AU482" s="143" t="s">
        <v>80</v>
      </c>
      <c r="AY482" s="18" t="s">
        <v>206</v>
      </c>
      <c r="BE482" s="144">
        <f>IF(N482="základní",J482,0)</f>
        <v>2336.9499999999998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8" t="s">
        <v>80</v>
      </c>
      <c r="BK482" s="144">
        <f>ROUND(I482*H482,2)</f>
        <v>2336.9499999999998</v>
      </c>
      <c r="BL482" s="18" t="s">
        <v>213</v>
      </c>
      <c r="BM482" s="143" t="s">
        <v>1486</v>
      </c>
    </row>
    <row r="483" spans="2:65" s="12" customFormat="1" x14ac:dyDescent="0.2">
      <c r="B483" s="151"/>
      <c r="D483" s="149" t="s">
        <v>219</v>
      </c>
      <c r="E483" s="152" t="s">
        <v>21</v>
      </c>
      <c r="F483" s="153" t="s">
        <v>1939</v>
      </c>
      <c r="H483" s="152" t="s">
        <v>21</v>
      </c>
      <c r="I483" s="154"/>
      <c r="L483" s="151"/>
      <c r="M483" s="155"/>
      <c r="T483" s="156"/>
      <c r="AT483" s="152" t="s">
        <v>219</v>
      </c>
      <c r="AU483" s="152" t="s">
        <v>80</v>
      </c>
      <c r="AV483" s="12" t="s">
        <v>80</v>
      </c>
      <c r="AW483" s="12" t="s">
        <v>34</v>
      </c>
      <c r="AX483" s="12" t="s">
        <v>73</v>
      </c>
      <c r="AY483" s="152" t="s">
        <v>206</v>
      </c>
    </row>
    <row r="484" spans="2:65" s="13" customFormat="1" x14ac:dyDescent="0.2">
      <c r="B484" s="157"/>
      <c r="D484" s="149" t="s">
        <v>219</v>
      </c>
      <c r="E484" s="158" t="s">
        <v>21</v>
      </c>
      <c r="F484" s="159" t="s">
        <v>1940</v>
      </c>
      <c r="H484" s="160">
        <v>0.60699999999999998</v>
      </c>
      <c r="I484" s="161"/>
      <c r="L484" s="157"/>
      <c r="M484" s="162"/>
      <c r="T484" s="163"/>
      <c r="AT484" s="158" t="s">
        <v>219</v>
      </c>
      <c r="AU484" s="158" t="s">
        <v>80</v>
      </c>
      <c r="AV484" s="13" t="s">
        <v>82</v>
      </c>
      <c r="AW484" s="13" t="s">
        <v>34</v>
      </c>
      <c r="AX484" s="13" t="s">
        <v>73</v>
      </c>
      <c r="AY484" s="158" t="s">
        <v>206</v>
      </c>
    </row>
    <row r="485" spans="2:65" s="14" customFormat="1" x14ac:dyDescent="0.2">
      <c r="B485" s="164"/>
      <c r="D485" s="149" t="s">
        <v>219</v>
      </c>
      <c r="E485" s="165" t="s">
        <v>21</v>
      </c>
      <c r="F485" s="166" t="s">
        <v>236</v>
      </c>
      <c r="H485" s="167">
        <v>0.60699999999999998</v>
      </c>
      <c r="I485" s="168"/>
      <c r="L485" s="164"/>
      <c r="M485" s="169"/>
      <c r="T485" s="170"/>
      <c r="AT485" s="165" t="s">
        <v>219</v>
      </c>
      <c r="AU485" s="165" t="s">
        <v>80</v>
      </c>
      <c r="AV485" s="14" t="s">
        <v>213</v>
      </c>
      <c r="AW485" s="14" t="s">
        <v>34</v>
      </c>
      <c r="AX485" s="14" t="s">
        <v>80</v>
      </c>
      <c r="AY485" s="165" t="s">
        <v>206</v>
      </c>
    </row>
    <row r="486" spans="2:65" s="1" customFormat="1" ht="16.5" customHeight="1" x14ac:dyDescent="0.2">
      <c r="B486" s="33"/>
      <c r="C486" s="132" t="s">
        <v>1014</v>
      </c>
      <c r="D486" s="132" t="s">
        <v>208</v>
      </c>
      <c r="E486" s="133" t="s">
        <v>1539</v>
      </c>
      <c r="F486" s="134" t="s">
        <v>1941</v>
      </c>
      <c r="G486" s="135" t="s">
        <v>327</v>
      </c>
      <c r="H486" s="136">
        <v>4.2999999999999997E-2</v>
      </c>
      <c r="I486" s="137">
        <v>2850</v>
      </c>
      <c r="J486" s="138">
        <f>ROUND(I486*H486,2)</f>
        <v>122.55</v>
      </c>
      <c r="K486" s="134" t="s">
        <v>1100</v>
      </c>
      <c r="L486" s="33"/>
      <c r="M486" s="139" t="s">
        <v>21</v>
      </c>
      <c r="N486" s="140" t="s">
        <v>44</v>
      </c>
      <c r="P486" s="141">
        <f>O486*H486</f>
        <v>0</v>
      </c>
      <c r="Q486" s="141">
        <v>1</v>
      </c>
      <c r="R486" s="141">
        <f>Q486*H486</f>
        <v>4.2999999999999997E-2</v>
      </c>
      <c r="S486" s="141">
        <v>0</v>
      </c>
      <c r="T486" s="142">
        <f>S486*H486</f>
        <v>0</v>
      </c>
      <c r="AR486" s="143" t="s">
        <v>213</v>
      </c>
      <c r="AT486" s="143" t="s">
        <v>208</v>
      </c>
      <c r="AU486" s="143" t="s">
        <v>80</v>
      </c>
      <c r="AY486" s="18" t="s">
        <v>206</v>
      </c>
      <c r="BE486" s="144">
        <f>IF(N486="základní",J486,0)</f>
        <v>122.55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8" t="s">
        <v>80</v>
      </c>
      <c r="BK486" s="144">
        <f>ROUND(I486*H486,2)</f>
        <v>122.55</v>
      </c>
      <c r="BL486" s="18" t="s">
        <v>213</v>
      </c>
      <c r="BM486" s="143" t="s">
        <v>1492</v>
      </c>
    </row>
    <row r="487" spans="2:65" s="1" customFormat="1" ht="16.5" customHeight="1" x14ac:dyDescent="0.2">
      <c r="B487" s="33"/>
      <c r="C487" s="132" t="s">
        <v>1408</v>
      </c>
      <c r="D487" s="132" t="s">
        <v>208</v>
      </c>
      <c r="E487" s="133" t="s">
        <v>1942</v>
      </c>
      <c r="F487" s="134" t="s">
        <v>1943</v>
      </c>
      <c r="G487" s="135" t="s">
        <v>723</v>
      </c>
      <c r="H487" s="136">
        <v>4</v>
      </c>
      <c r="I487" s="137">
        <v>1435.5</v>
      </c>
      <c r="J487" s="138">
        <f>ROUND(I487*H487,2)</f>
        <v>5742</v>
      </c>
      <c r="K487" s="134" t="s">
        <v>1100</v>
      </c>
      <c r="L487" s="33"/>
      <c r="M487" s="139" t="s">
        <v>21</v>
      </c>
      <c r="N487" s="140" t="s">
        <v>44</v>
      </c>
      <c r="P487" s="141">
        <f>O487*H487</f>
        <v>0</v>
      </c>
      <c r="Q487" s="141">
        <v>7.1999999999999998E-3</v>
      </c>
      <c r="R487" s="141">
        <f>Q487*H487</f>
        <v>2.8799999999999999E-2</v>
      </c>
      <c r="S487" s="141">
        <v>0</v>
      </c>
      <c r="T487" s="142">
        <f>S487*H487</f>
        <v>0</v>
      </c>
      <c r="AR487" s="143" t="s">
        <v>213</v>
      </c>
      <c r="AT487" s="143" t="s">
        <v>208</v>
      </c>
      <c r="AU487" s="143" t="s">
        <v>80</v>
      </c>
      <c r="AY487" s="18" t="s">
        <v>206</v>
      </c>
      <c r="BE487" s="144">
        <f>IF(N487="základní",J487,0)</f>
        <v>5742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80</v>
      </c>
      <c r="BK487" s="144">
        <f>ROUND(I487*H487,2)</f>
        <v>5742</v>
      </c>
      <c r="BL487" s="18" t="s">
        <v>213</v>
      </c>
      <c r="BM487" s="143" t="s">
        <v>1499</v>
      </c>
    </row>
    <row r="488" spans="2:65" s="12" customFormat="1" x14ac:dyDescent="0.2">
      <c r="B488" s="151"/>
      <c r="D488" s="149" t="s">
        <v>219</v>
      </c>
      <c r="E488" s="152" t="s">
        <v>21</v>
      </c>
      <c r="F488" s="153" t="s">
        <v>1810</v>
      </c>
      <c r="H488" s="152" t="s">
        <v>21</v>
      </c>
      <c r="I488" s="154"/>
      <c r="L488" s="151"/>
      <c r="M488" s="155"/>
      <c r="T488" s="156"/>
      <c r="AT488" s="152" t="s">
        <v>219</v>
      </c>
      <c r="AU488" s="152" t="s">
        <v>80</v>
      </c>
      <c r="AV488" s="12" t="s">
        <v>80</v>
      </c>
      <c r="AW488" s="12" t="s">
        <v>34</v>
      </c>
      <c r="AX488" s="12" t="s">
        <v>73</v>
      </c>
      <c r="AY488" s="152" t="s">
        <v>206</v>
      </c>
    </row>
    <row r="489" spans="2:65" s="13" customFormat="1" x14ac:dyDescent="0.2">
      <c r="B489" s="157"/>
      <c r="D489" s="149" t="s">
        <v>219</v>
      </c>
      <c r="E489" s="158" t="s">
        <v>21</v>
      </c>
      <c r="F489" s="159" t="s">
        <v>213</v>
      </c>
      <c r="H489" s="160">
        <v>4</v>
      </c>
      <c r="I489" s="161"/>
      <c r="L489" s="157"/>
      <c r="M489" s="162"/>
      <c r="T489" s="163"/>
      <c r="AT489" s="158" t="s">
        <v>219</v>
      </c>
      <c r="AU489" s="158" t="s">
        <v>80</v>
      </c>
      <c r="AV489" s="13" t="s">
        <v>82</v>
      </c>
      <c r="AW489" s="13" t="s">
        <v>34</v>
      </c>
      <c r="AX489" s="13" t="s">
        <v>73</v>
      </c>
      <c r="AY489" s="158" t="s">
        <v>206</v>
      </c>
    </row>
    <row r="490" spans="2:65" s="14" customFormat="1" x14ac:dyDescent="0.2">
      <c r="B490" s="164"/>
      <c r="D490" s="149" t="s">
        <v>219</v>
      </c>
      <c r="E490" s="165" t="s">
        <v>21</v>
      </c>
      <c r="F490" s="166" t="s">
        <v>236</v>
      </c>
      <c r="H490" s="167">
        <v>4</v>
      </c>
      <c r="I490" s="168"/>
      <c r="L490" s="164"/>
      <c r="M490" s="169"/>
      <c r="T490" s="170"/>
      <c r="AT490" s="165" t="s">
        <v>219</v>
      </c>
      <c r="AU490" s="165" t="s">
        <v>80</v>
      </c>
      <c r="AV490" s="14" t="s">
        <v>213</v>
      </c>
      <c r="AW490" s="14" t="s">
        <v>34</v>
      </c>
      <c r="AX490" s="14" t="s">
        <v>80</v>
      </c>
      <c r="AY490" s="165" t="s">
        <v>206</v>
      </c>
    </row>
    <row r="491" spans="2:65" s="1" customFormat="1" ht="16.5" customHeight="1" x14ac:dyDescent="0.2">
      <c r="B491" s="33"/>
      <c r="C491" s="132" t="s">
        <v>1017</v>
      </c>
      <c r="D491" s="132" t="s">
        <v>208</v>
      </c>
      <c r="E491" s="133" t="s">
        <v>1726</v>
      </c>
      <c r="F491" s="134" t="s">
        <v>1727</v>
      </c>
      <c r="G491" s="135" t="s">
        <v>327</v>
      </c>
      <c r="H491" s="136">
        <v>88.27</v>
      </c>
      <c r="I491" s="137">
        <v>313</v>
      </c>
      <c r="J491" s="138">
        <f>ROUND(I491*H491,2)</f>
        <v>27628.51</v>
      </c>
      <c r="K491" s="134" t="s">
        <v>21</v>
      </c>
      <c r="L491" s="33"/>
      <c r="M491" s="139" t="s">
        <v>21</v>
      </c>
      <c r="N491" s="140" t="s">
        <v>44</v>
      </c>
      <c r="P491" s="141">
        <f>O491*H491</f>
        <v>0</v>
      </c>
      <c r="Q491" s="141">
        <v>1</v>
      </c>
      <c r="R491" s="141">
        <f>Q491*H491</f>
        <v>88.27</v>
      </c>
      <c r="S491" s="141">
        <v>0</v>
      </c>
      <c r="T491" s="142">
        <f>S491*H491</f>
        <v>0</v>
      </c>
      <c r="AR491" s="143" t="s">
        <v>213</v>
      </c>
      <c r="AT491" s="143" t="s">
        <v>208</v>
      </c>
      <c r="AU491" s="143" t="s">
        <v>80</v>
      </c>
      <c r="AY491" s="18" t="s">
        <v>206</v>
      </c>
      <c r="BE491" s="144">
        <f>IF(N491="základní",J491,0)</f>
        <v>27628.51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80</v>
      </c>
      <c r="BK491" s="144">
        <f>ROUND(I491*H491,2)</f>
        <v>27628.51</v>
      </c>
      <c r="BL491" s="18" t="s">
        <v>213</v>
      </c>
      <c r="BM491" s="143" t="s">
        <v>1505</v>
      </c>
    </row>
    <row r="492" spans="2:65" s="12" customFormat="1" x14ac:dyDescent="0.2">
      <c r="B492" s="151"/>
      <c r="D492" s="149" t="s">
        <v>219</v>
      </c>
      <c r="E492" s="152" t="s">
        <v>21</v>
      </c>
      <c r="F492" s="153" t="s">
        <v>1729</v>
      </c>
      <c r="H492" s="152" t="s">
        <v>21</v>
      </c>
      <c r="I492" s="154"/>
      <c r="L492" s="151"/>
      <c r="M492" s="155"/>
      <c r="T492" s="156"/>
      <c r="AT492" s="152" t="s">
        <v>219</v>
      </c>
      <c r="AU492" s="152" t="s">
        <v>80</v>
      </c>
      <c r="AV492" s="12" t="s">
        <v>80</v>
      </c>
      <c r="AW492" s="12" t="s">
        <v>34</v>
      </c>
      <c r="AX492" s="12" t="s">
        <v>73</v>
      </c>
      <c r="AY492" s="152" t="s">
        <v>206</v>
      </c>
    </row>
    <row r="493" spans="2:65" s="13" customFormat="1" x14ac:dyDescent="0.2">
      <c r="B493" s="157"/>
      <c r="D493" s="149" t="s">
        <v>219</v>
      </c>
      <c r="E493" s="158" t="s">
        <v>21</v>
      </c>
      <c r="F493" s="159" t="s">
        <v>1944</v>
      </c>
      <c r="H493" s="160">
        <v>88.27</v>
      </c>
      <c r="I493" s="161"/>
      <c r="L493" s="157"/>
      <c r="M493" s="162"/>
      <c r="T493" s="163"/>
      <c r="AT493" s="158" t="s">
        <v>219</v>
      </c>
      <c r="AU493" s="158" t="s">
        <v>80</v>
      </c>
      <c r="AV493" s="13" t="s">
        <v>82</v>
      </c>
      <c r="AW493" s="13" t="s">
        <v>34</v>
      </c>
      <c r="AX493" s="13" t="s">
        <v>73</v>
      </c>
      <c r="AY493" s="158" t="s">
        <v>206</v>
      </c>
    </row>
    <row r="494" spans="2:65" s="14" customFormat="1" x14ac:dyDescent="0.2">
      <c r="B494" s="164"/>
      <c r="D494" s="149" t="s">
        <v>219</v>
      </c>
      <c r="E494" s="165" t="s">
        <v>21</v>
      </c>
      <c r="F494" s="166" t="s">
        <v>236</v>
      </c>
      <c r="H494" s="167">
        <v>88.27</v>
      </c>
      <c r="I494" s="168"/>
      <c r="L494" s="164"/>
      <c r="M494" s="169"/>
      <c r="T494" s="170"/>
      <c r="AT494" s="165" t="s">
        <v>219</v>
      </c>
      <c r="AU494" s="165" t="s">
        <v>80</v>
      </c>
      <c r="AV494" s="14" t="s">
        <v>213</v>
      </c>
      <c r="AW494" s="14" t="s">
        <v>34</v>
      </c>
      <c r="AX494" s="14" t="s">
        <v>80</v>
      </c>
      <c r="AY494" s="165" t="s">
        <v>206</v>
      </c>
    </row>
    <row r="495" spans="2:65" s="1" customFormat="1" ht="16.5" customHeight="1" x14ac:dyDescent="0.2">
      <c r="B495" s="33"/>
      <c r="C495" s="132" t="s">
        <v>972</v>
      </c>
      <c r="D495" s="132" t="s">
        <v>208</v>
      </c>
      <c r="E495" s="133" t="s">
        <v>1731</v>
      </c>
      <c r="F495" s="134" t="s">
        <v>1732</v>
      </c>
      <c r="G495" s="135" t="s">
        <v>327</v>
      </c>
      <c r="H495" s="136">
        <v>218.41300000000001</v>
      </c>
      <c r="I495" s="137">
        <v>450.5</v>
      </c>
      <c r="J495" s="138">
        <f>ROUND(I495*H495,2)</f>
        <v>98395.06</v>
      </c>
      <c r="K495" s="134" t="s">
        <v>21</v>
      </c>
      <c r="L495" s="33"/>
      <c r="M495" s="139" t="s">
        <v>21</v>
      </c>
      <c r="N495" s="140" t="s">
        <v>44</v>
      </c>
      <c r="P495" s="141">
        <f>O495*H495</f>
        <v>0</v>
      </c>
      <c r="Q495" s="141">
        <v>1</v>
      </c>
      <c r="R495" s="141">
        <f>Q495*H495</f>
        <v>218.41300000000001</v>
      </c>
      <c r="S495" s="141">
        <v>0</v>
      </c>
      <c r="T495" s="142">
        <f>S495*H495</f>
        <v>0</v>
      </c>
      <c r="AR495" s="143" t="s">
        <v>213</v>
      </c>
      <c r="AT495" s="143" t="s">
        <v>208</v>
      </c>
      <c r="AU495" s="143" t="s">
        <v>80</v>
      </c>
      <c r="AY495" s="18" t="s">
        <v>206</v>
      </c>
      <c r="BE495" s="144">
        <f>IF(N495="základní",J495,0)</f>
        <v>98395.06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80</v>
      </c>
      <c r="BK495" s="144">
        <f>ROUND(I495*H495,2)</f>
        <v>98395.06</v>
      </c>
      <c r="BL495" s="18" t="s">
        <v>213</v>
      </c>
      <c r="BM495" s="143" t="s">
        <v>1513</v>
      </c>
    </row>
    <row r="496" spans="2:65" s="12" customFormat="1" x14ac:dyDescent="0.2">
      <c r="B496" s="151"/>
      <c r="D496" s="149" t="s">
        <v>219</v>
      </c>
      <c r="E496" s="152" t="s">
        <v>21</v>
      </c>
      <c r="F496" s="153" t="s">
        <v>1945</v>
      </c>
      <c r="H496" s="152" t="s">
        <v>21</v>
      </c>
      <c r="I496" s="154"/>
      <c r="L496" s="151"/>
      <c r="M496" s="155"/>
      <c r="T496" s="156"/>
      <c r="AT496" s="152" t="s">
        <v>219</v>
      </c>
      <c r="AU496" s="152" t="s">
        <v>80</v>
      </c>
      <c r="AV496" s="12" t="s">
        <v>80</v>
      </c>
      <c r="AW496" s="12" t="s">
        <v>34</v>
      </c>
      <c r="AX496" s="12" t="s">
        <v>73</v>
      </c>
      <c r="AY496" s="152" t="s">
        <v>206</v>
      </c>
    </row>
    <row r="497" spans="2:51" s="13" customFormat="1" x14ac:dyDescent="0.2">
      <c r="B497" s="157"/>
      <c r="D497" s="149" t="s">
        <v>219</v>
      </c>
      <c r="E497" s="158" t="s">
        <v>21</v>
      </c>
      <c r="F497" s="159" t="s">
        <v>1946</v>
      </c>
      <c r="H497" s="160">
        <v>216.74299999999999</v>
      </c>
      <c r="I497" s="161"/>
      <c r="L497" s="157"/>
      <c r="M497" s="162"/>
      <c r="T497" s="163"/>
      <c r="AT497" s="158" t="s">
        <v>219</v>
      </c>
      <c r="AU497" s="158" t="s">
        <v>80</v>
      </c>
      <c r="AV497" s="13" t="s">
        <v>82</v>
      </c>
      <c r="AW497" s="13" t="s">
        <v>34</v>
      </c>
      <c r="AX497" s="13" t="s">
        <v>73</v>
      </c>
      <c r="AY497" s="158" t="s">
        <v>206</v>
      </c>
    </row>
    <row r="498" spans="2:51" s="12" customFormat="1" x14ac:dyDescent="0.2">
      <c r="B498" s="151"/>
      <c r="D498" s="149" t="s">
        <v>219</v>
      </c>
      <c r="E498" s="152" t="s">
        <v>21</v>
      </c>
      <c r="F498" s="153" t="s">
        <v>1947</v>
      </c>
      <c r="H498" s="152" t="s">
        <v>21</v>
      </c>
      <c r="I498" s="154"/>
      <c r="L498" s="151"/>
      <c r="M498" s="155"/>
      <c r="T498" s="156"/>
      <c r="AT498" s="152" t="s">
        <v>219</v>
      </c>
      <c r="AU498" s="152" t="s">
        <v>80</v>
      </c>
      <c r="AV498" s="12" t="s">
        <v>80</v>
      </c>
      <c r="AW498" s="12" t="s">
        <v>34</v>
      </c>
      <c r="AX498" s="12" t="s">
        <v>73</v>
      </c>
      <c r="AY498" s="152" t="s">
        <v>206</v>
      </c>
    </row>
    <row r="499" spans="2:51" s="13" customFormat="1" x14ac:dyDescent="0.2">
      <c r="B499" s="157"/>
      <c r="D499" s="149" t="s">
        <v>219</v>
      </c>
      <c r="E499" s="158" t="s">
        <v>21</v>
      </c>
      <c r="F499" s="159" t="s">
        <v>1948</v>
      </c>
      <c r="H499" s="160">
        <v>1.67</v>
      </c>
      <c r="I499" s="161"/>
      <c r="L499" s="157"/>
      <c r="M499" s="162"/>
      <c r="T499" s="163"/>
      <c r="AT499" s="158" t="s">
        <v>219</v>
      </c>
      <c r="AU499" s="158" t="s">
        <v>80</v>
      </c>
      <c r="AV499" s="13" t="s">
        <v>82</v>
      </c>
      <c r="AW499" s="13" t="s">
        <v>34</v>
      </c>
      <c r="AX499" s="13" t="s">
        <v>73</v>
      </c>
      <c r="AY499" s="158" t="s">
        <v>206</v>
      </c>
    </row>
    <row r="500" spans="2:51" s="14" customFormat="1" x14ac:dyDescent="0.2">
      <c r="B500" s="164"/>
      <c r="D500" s="149" t="s">
        <v>219</v>
      </c>
      <c r="E500" s="165" t="s">
        <v>21</v>
      </c>
      <c r="F500" s="166" t="s">
        <v>236</v>
      </c>
      <c r="H500" s="167">
        <v>218.41299999999998</v>
      </c>
      <c r="I500" s="168"/>
      <c r="L500" s="164"/>
      <c r="M500" s="191"/>
      <c r="N500" s="192"/>
      <c r="O500" s="192"/>
      <c r="P500" s="192"/>
      <c r="Q500" s="192"/>
      <c r="R500" s="192"/>
      <c r="S500" s="192"/>
      <c r="T500" s="193"/>
      <c r="AT500" s="165" t="s">
        <v>219</v>
      </c>
      <c r="AU500" s="165" t="s">
        <v>80</v>
      </c>
      <c r="AV500" s="14" t="s">
        <v>213</v>
      </c>
      <c r="AW500" s="14" t="s">
        <v>34</v>
      </c>
      <c r="AX500" s="14" t="s">
        <v>80</v>
      </c>
      <c r="AY500" s="165" t="s">
        <v>206</v>
      </c>
    </row>
    <row r="501" spans="2:51" s="1" customFormat="1" ht="6.95" customHeight="1" x14ac:dyDescent="0.2">
      <c r="B501" s="42"/>
      <c r="C501" s="43"/>
      <c r="D501" s="43"/>
      <c r="E501" s="43"/>
      <c r="F501" s="43"/>
      <c r="G501" s="43"/>
      <c r="H501" s="43"/>
      <c r="I501" s="43"/>
      <c r="J501" s="43"/>
      <c r="K501" s="43"/>
      <c r="L501" s="33"/>
    </row>
  </sheetData>
  <sheetProtection algorithmName="SHA-512" hashValue="MlacjfI0LVLNGzAwJeqVo5z7dC5D9sqdpRAEgq5mZfYbsAlNgzqZOnnAb15FpWUeLDTqChbPcFULVLjHdilcvg==" saltValue="Qz2nfchD0nRq5Lj7Zux5mb6MP+8UxcfcEbpbNCnoCS1SiAekeuv2iN/BU2bDxSbp+R8vmtcQJZ/yRN2O3Az7dA==" spinCount="100000" sheet="1" objects="1" scenarios="1" formatColumns="0" formatRows="0" autoFilter="0"/>
  <autoFilter ref="C101:K500" xr:uid="{00000000-0009-0000-0000-000006000000}"/>
  <mergeCells count="12">
    <mergeCell ref="E94:H94"/>
    <mergeCell ref="L2:V2"/>
    <mergeCell ref="E50:H50"/>
    <mergeCell ref="E52:H52"/>
    <mergeCell ref="E54:H54"/>
    <mergeCell ref="E90:H90"/>
    <mergeCell ref="E92:H9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8"/>
  <sheetViews>
    <sheetView showGridLines="0" topLeftCell="G89" zoomScale="90" zoomScaleNormal="90" workbookViewId="0">
      <selection activeCell="I107" sqref="I10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120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1949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1950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ROUND(J89, 2)</f>
        <v>1914593.28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ROUND((SUM(BE89:BE157)),  2)</f>
        <v>1914593.28</v>
      </c>
      <c r="I35" s="94">
        <v>0.21</v>
      </c>
      <c r="J35" s="84">
        <f>ROUND(((SUM(BE89:BE157))*I35),  2)</f>
        <v>402064.59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ROUND((SUM(BF89:BF157)),  2)</f>
        <v>0</v>
      </c>
      <c r="I36" s="94">
        <v>0.12</v>
      </c>
      <c r="J36" s="84">
        <f>ROUND(((SUM(BF89:BF157))*I36),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ROUND((SUM(BG89:BG157)),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ROUND((SUM(BH89:BH157)),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ROUND((SUM(BI89:BI157)),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2316657.87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1949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D.2.5 - Přípojka NN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J89</f>
        <v>1914593.2799999998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1951</v>
      </c>
      <c r="E64" s="106"/>
      <c r="F64" s="106"/>
      <c r="G64" s="106"/>
      <c r="H64" s="106"/>
      <c r="I64" s="106"/>
      <c r="J64" s="107">
        <f>J90</f>
        <v>356459.4</v>
      </c>
      <c r="L64" s="104"/>
    </row>
    <row r="65" spans="2:12" s="8" customFormat="1" ht="24.95" customHeight="1" x14ac:dyDescent="0.2">
      <c r="B65" s="104"/>
      <c r="D65" s="105" t="s">
        <v>1952</v>
      </c>
      <c r="E65" s="106"/>
      <c r="F65" s="106"/>
      <c r="G65" s="106"/>
      <c r="H65" s="106"/>
      <c r="I65" s="106"/>
      <c r="J65" s="107">
        <f>J101</f>
        <v>1067733.8799999999</v>
      </c>
      <c r="L65" s="104"/>
    </row>
    <row r="66" spans="2:12" s="8" customFormat="1" ht="24.95" customHeight="1" x14ac:dyDescent="0.2">
      <c r="B66" s="104"/>
      <c r="D66" s="105" t="s">
        <v>1953</v>
      </c>
      <c r="E66" s="106"/>
      <c r="F66" s="106"/>
      <c r="G66" s="106"/>
      <c r="H66" s="106"/>
      <c r="I66" s="106"/>
      <c r="J66" s="107">
        <f>J126</f>
        <v>299100</v>
      </c>
      <c r="L66" s="104"/>
    </row>
    <row r="67" spans="2:12" s="8" customFormat="1" ht="24.95" customHeight="1" x14ac:dyDescent="0.2">
      <c r="B67" s="104"/>
      <c r="D67" s="105" t="s">
        <v>1954</v>
      </c>
      <c r="E67" s="106"/>
      <c r="F67" s="106"/>
      <c r="G67" s="106"/>
      <c r="H67" s="106"/>
      <c r="I67" s="106"/>
      <c r="J67" s="107">
        <f>J145</f>
        <v>191300</v>
      </c>
      <c r="L67" s="104"/>
    </row>
    <row r="68" spans="2:12" s="1" customFormat="1" ht="21.75" customHeight="1" x14ac:dyDescent="0.2">
      <c r="B68" s="33"/>
      <c r="L68" s="33"/>
    </row>
    <row r="69" spans="2:12" s="1" customFormat="1" ht="6.9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5" customHeigh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5" customHeight="1" x14ac:dyDescent="0.2">
      <c r="B74" s="33"/>
      <c r="C74" s="22" t="s">
        <v>191</v>
      </c>
      <c r="L74" s="33"/>
    </row>
    <row r="75" spans="2:12" s="1" customFormat="1" ht="6.95" customHeight="1" x14ac:dyDescent="0.2">
      <c r="B75" s="33"/>
      <c r="L75" s="33"/>
    </row>
    <row r="76" spans="2:12" s="1" customFormat="1" ht="12" customHeight="1" x14ac:dyDescent="0.2">
      <c r="B76" s="33"/>
      <c r="C76" s="28" t="s">
        <v>16</v>
      </c>
      <c r="L76" s="33"/>
    </row>
    <row r="77" spans="2:12" s="1" customFormat="1" ht="26.25" customHeight="1" x14ac:dyDescent="0.2">
      <c r="B77" s="33"/>
      <c r="E77" s="315" t="str">
        <f>E7</f>
        <v>Novostavba Onkologické kliniky P4 - Přeložky, Přípojky, OS, Komunikace, chodníky a přístřešky, Sadové úpravy</v>
      </c>
      <c r="F77" s="316"/>
      <c r="G77" s="316"/>
      <c r="H77" s="316"/>
      <c r="L77" s="33"/>
    </row>
    <row r="78" spans="2:12" ht="12" customHeight="1" x14ac:dyDescent="0.2">
      <c r="B78" s="21"/>
      <c r="C78" s="28" t="s">
        <v>174</v>
      </c>
      <c r="L78" s="21"/>
    </row>
    <row r="79" spans="2:12" s="1" customFormat="1" ht="16.5" customHeight="1" x14ac:dyDescent="0.2">
      <c r="B79" s="33"/>
      <c r="E79" s="315" t="s">
        <v>1949</v>
      </c>
      <c r="F79" s="314"/>
      <c r="G79" s="314"/>
      <c r="H79" s="314"/>
      <c r="L79" s="33"/>
    </row>
    <row r="80" spans="2:12" s="1" customFormat="1" ht="12" customHeight="1" x14ac:dyDescent="0.2">
      <c r="B80" s="33"/>
      <c r="C80" s="28" t="s">
        <v>176</v>
      </c>
      <c r="L80" s="33"/>
    </row>
    <row r="81" spans="2:65" s="1" customFormat="1" ht="16.5" customHeight="1" x14ac:dyDescent="0.2">
      <c r="B81" s="33"/>
      <c r="E81" s="307" t="str">
        <f>E11</f>
        <v>D.2.5 - Přípojka NN</v>
      </c>
      <c r="F81" s="314"/>
      <c r="G81" s="314"/>
      <c r="H81" s="314"/>
      <c r="L81" s="33"/>
    </row>
    <row r="82" spans="2:65" s="1" customFormat="1" ht="6.95" customHeight="1" x14ac:dyDescent="0.2">
      <c r="B82" s="33"/>
      <c r="L82" s="33"/>
    </row>
    <row r="83" spans="2:65" s="1" customFormat="1" ht="12" customHeight="1" x14ac:dyDescent="0.2">
      <c r="B83" s="33"/>
      <c r="C83" s="28" t="s">
        <v>22</v>
      </c>
      <c r="F83" s="26" t="str">
        <f>F14</f>
        <v>Olomouc</v>
      </c>
      <c r="I83" s="28" t="s">
        <v>24</v>
      </c>
      <c r="J83" s="50" t="str">
        <f>IF(J14="","",J14)</f>
        <v>16. 2. 2024</v>
      </c>
      <c r="L83" s="33"/>
    </row>
    <row r="84" spans="2:65" s="1" customFormat="1" ht="6.95" customHeight="1" x14ac:dyDescent="0.2">
      <c r="B84" s="33"/>
      <c r="L84" s="33"/>
    </row>
    <row r="85" spans="2:65" s="1" customFormat="1" ht="25.7" customHeight="1" x14ac:dyDescent="0.2">
      <c r="B85" s="33"/>
      <c r="C85" s="28" t="s">
        <v>26</v>
      </c>
      <c r="F85" s="26" t="str">
        <f>E17</f>
        <v>Fakultní nemocnice Olomouc</v>
      </c>
      <c r="I85" s="28" t="s">
        <v>32</v>
      </c>
      <c r="J85" s="31" t="str">
        <f>E23</f>
        <v>Adam Rujbr Architects</v>
      </c>
      <c r="L85" s="33"/>
    </row>
    <row r="86" spans="2:65" s="1" customFormat="1" ht="15.2" customHeight="1" x14ac:dyDescent="0.2">
      <c r="B86" s="33"/>
      <c r="C86" s="28" t="s">
        <v>30</v>
      </c>
      <c r="F86" s="26" t="str">
        <f>IF(E20="","",E20)</f>
        <v>Vyplň údaj</v>
      </c>
      <c r="I86" s="28" t="s">
        <v>35</v>
      </c>
      <c r="J86" s="31" t="str">
        <f>E26</f>
        <v xml:space="preserve"> </v>
      </c>
      <c r="L86" s="33"/>
    </row>
    <row r="87" spans="2:65" s="1" customFormat="1" ht="10.35" customHeight="1" x14ac:dyDescent="0.2">
      <c r="B87" s="33"/>
      <c r="L87" s="33"/>
    </row>
    <row r="88" spans="2:65" s="10" customFormat="1" ht="29.25" customHeight="1" x14ac:dyDescent="0.2">
      <c r="B88" s="112"/>
      <c r="C88" s="113" t="s">
        <v>192</v>
      </c>
      <c r="D88" s="114" t="s">
        <v>58</v>
      </c>
      <c r="E88" s="114" t="s">
        <v>54</v>
      </c>
      <c r="F88" s="114" t="s">
        <v>55</v>
      </c>
      <c r="G88" s="114" t="s">
        <v>193</v>
      </c>
      <c r="H88" s="114" t="s">
        <v>194</v>
      </c>
      <c r="I88" s="114" t="s">
        <v>195</v>
      </c>
      <c r="J88" s="114" t="s">
        <v>180</v>
      </c>
      <c r="K88" s="115" t="s">
        <v>196</v>
      </c>
      <c r="L88" s="112"/>
      <c r="M88" s="57" t="s">
        <v>21</v>
      </c>
      <c r="N88" s="58" t="s">
        <v>43</v>
      </c>
      <c r="O88" s="58" t="s">
        <v>197</v>
      </c>
      <c r="P88" s="58" t="s">
        <v>198</v>
      </c>
      <c r="Q88" s="58" t="s">
        <v>199</v>
      </c>
      <c r="R88" s="58" t="s">
        <v>200</v>
      </c>
      <c r="S88" s="58" t="s">
        <v>201</v>
      </c>
      <c r="T88" s="59" t="s">
        <v>202</v>
      </c>
    </row>
    <row r="89" spans="2:65" s="1" customFormat="1" ht="22.9" customHeight="1" x14ac:dyDescent="0.25">
      <c r="B89" s="33"/>
      <c r="C89" s="62" t="s">
        <v>203</v>
      </c>
      <c r="J89" s="116">
        <f>BK89</f>
        <v>1914593.2799999998</v>
      </c>
      <c r="L89" s="33"/>
      <c r="M89" s="60"/>
      <c r="N89" s="51"/>
      <c r="O89" s="51"/>
      <c r="P89" s="117">
        <f>P90+P101+P126+P145</f>
        <v>0</v>
      </c>
      <c r="Q89" s="51"/>
      <c r="R89" s="117">
        <f>R90+R101+R126+R145</f>
        <v>0</v>
      </c>
      <c r="S89" s="51"/>
      <c r="T89" s="118">
        <f>T90+T101+T126+T145</f>
        <v>0</v>
      </c>
      <c r="AT89" s="18" t="s">
        <v>72</v>
      </c>
      <c r="AU89" s="18" t="s">
        <v>181</v>
      </c>
      <c r="BK89" s="119">
        <f>BK90+BK101+BK126+BK145</f>
        <v>1914593.2799999998</v>
      </c>
    </row>
    <row r="90" spans="2:65" s="11" customFormat="1" ht="25.9" customHeight="1" x14ac:dyDescent="0.2">
      <c r="B90" s="120"/>
      <c r="D90" s="121" t="s">
        <v>72</v>
      </c>
      <c r="E90" s="122" t="s">
        <v>1955</v>
      </c>
      <c r="F90" s="122" t="s">
        <v>1956</v>
      </c>
      <c r="I90" s="123"/>
      <c r="J90" s="124">
        <f>BK90</f>
        <v>356459.4</v>
      </c>
      <c r="L90" s="120"/>
      <c r="M90" s="125"/>
      <c r="P90" s="126">
        <f>SUM(P91:P100)</f>
        <v>0</v>
      </c>
      <c r="R90" s="126">
        <f>SUM(R91:R100)</f>
        <v>0</v>
      </c>
      <c r="T90" s="127">
        <f>SUM(T91:T100)</f>
        <v>0</v>
      </c>
      <c r="AR90" s="121" t="s">
        <v>80</v>
      </c>
      <c r="AT90" s="128" t="s">
        <v>72</v>
      </c>
      <c r="AU90" s="128" t="s">
        <v>73</v>
      </c>
      <c r="AY90" s="121" t="s">
        <v>206</v>
      </c>
      <c r="BK90" s="129">
        <f>SUM(BK91:BK100)</f>
        <v>356459.4</v>
      </c>
    </row>
    <row r="91" spans="2:65" s="1" customFormat="1" ht="16.5" customHeight="1" x14ac:dyDescent="0.2">
      <c r="B91" s="33"/>
      <c r="C91" s="132" t="s">
        <v>80</v>
      </c>
      <c r="D91" s="132" t="s">
        <v>208</v>
      </c>
      <c r="E91" s="133" t="s">
        <v>1957</v>
      </c>
      <c r="F91" s="134" t="s">
        <v>1958</v>
      </c>
      <c r="G91" s="135" t="s">
        <v>840</v>
      </c>
      <c r="H91" s="136">
        <v>1</v>
      </c>
      <c r="I91" s="137">
        <v>22590</v>
      </c>
      <c r="J91" s="138">
        <f t="shared" ref="J91:J96" si="0">ROUND(I91*H91,2)</f>
        <v>22590</v>
      </c>
      <c r="K91" s="134" t="s">
        <v>21</v>
      </c>
      <c r="L91" s="33"/>
      <c r="M91" s="139" t="s">
        <v>21</v>
      </c>
      <c r="N91" s="140" t="s">
        <v>44</v>
      </c>
      <c r="P91" s="141">
        <f t="shared" ref="P91:P96" si="1">O91*H91</f>
        <v>0</v>
      </c>
      <c r="Q91" s="141">
        <v>0</v>
      </c>
      <c r="R91" s="141">
        <f t="shared" ref="R91:R96" si="2">Q91*H91</f>
        <v>0</v>
      </c>
      <c r="S91" s="141">
        <v>0</v>
      </c>
      <c r="T91" s="142">
        <f t="shared" ref="T91:T96" si="3">S91*H91</f>
        <v>0</v>
      </c>
      <c r="AR91" s="143" t="s">
        <v>866</v>
      </c>
      <c r="AT91" s="143" t="s">
        <v>208</v>
      </c>
      <c r="AU91" s="143" t="s">
        <v>80</v>
      </c>
      <c r="AY91" s="18" t="s">
        <v>206</v>
      </c>
      <c r="BE91" s="144">
        <f t="shared" ref="BE91:BE96" si="4">IF(N91="základní",J91,0)</f>
        <v>22590</v>
      </c>
      <c r="BF91" s="144">
        <f t="shared" ref="BF91:BF96" si="5">IF(N91="snížená",J91,0)</f>
        <v>0</v>
      </c>
      <c r="BG91" s="144">
        <f t="shared" ref="BG91:BG96" si="6">IF(N91="zákl. přenesená",J91,0)</f>
        <v>0</v>
      </c>
      <c r="BH91" s="144">
        <f t="shared" ref="BH91:BH96" si="7">IF(N91="sníž. přenesená",J91,0)</f>
        <v>0</v>
      </c>
      <c r="BI91" s="144">
        <f t="shared" ref="BI91:BI96" si="8">IF(N91="nulová",J91,0)</f>
        <v>0</v>
      </c>
      <c r="BJ91" s="18" t="s">
        <v>80</v>
      </c>
      <c r="BK91" s="144">
        <f t="shared" ref="BK91:BK96" si="9">ROUND(I91*H91,2)</f>
        <v>22590</v>
      </c>
      <c r="BL91" s="18" t="s">
        <v>866</v>
      </c>
      <c r="BM91" s="143" t="s">
        <v>82</v>
      </c>
    </row>
    <row r="92" spans="2:65" s="1" customFormat="1" ht="16.5" customHeight="1" x14ac:dyDescent="0.2">
      <c r="B92" s="33"/>
      <c r="C92" s="132" t="s">
        <v>82</v>
      </c>
      <c r="D92" s="132" t="s">
        <v>208</v>
      </c>
      <c r="E92" s="133" t="s">
        <v>1959</v>
      </c>
      <c r="F92" s="134" t="s">
        <v>1960</v>
      </c>
      <c r="G92" s="135" t="s">
        <v>840</v>
      </c>
      <c r="H92" s="136">
        <v>1</v>
      </c>
      <c r="I92" s="137">
        <v>22590</v>
      </c>
      <c r="J92" s="138">
        <f t="shared" si="0"/>
        <v>22590</v>
      </c>
      <c r="K92" s="134" t="s">
        <v>21</v>
      </c>
      <c r="L92" s="33"/>
      <c r="M92" s="139" t="s">
        <v>21</v>
      </c>
      <c r="N92" s="140" t="s">
        <v>44</v>
      </c>
      <c r="P92" s="141">
        <f t="shared" si="1"/>
        <v>0</v>
      </c>
      <c r="Q92" s="141">
        <v>0</v>
      </c>
      <c r="R92" s="141">
        <f t="shared" si="2"/>
        <v>0</v>
      </c>
      <c r="S92" s="141">
        <v>0</v>
      </c>
      <c r="T92" s="142">
        <f t="shared" si="3"/>
        <v>0</v>
      </c>
      <c r="AR92" s="143" t="s">
        <v>866</v>
      </c>
      <c r="AT92" s="143" t="s">
        <v>208</v>
      </c>
      <c r="AU92" s="143" t="s">
        <v>80</v>
      </c>
      <c r="AY92" s="18" t="s">
        <v>206</v>
      </c>
      <c r="BE92" s="144">
        <f t="shared" si="4"/>
        <v>22590</v>
      </c>
      <c r="BF92" s="144">
        <f t="shared" si="5"/>
        <v>0</v>
      </c>
      <c r="BG92" s="144">
        <f t="shared" si="6"/>
        <v>0</v>
      </c>
      <c r="BH92" s="144">
        <f t="shared" si="7"/>
        <v>0</v>
      </c>
      <c r="BI92" s="144">
        <f t="shared" si="8"/>
        <v>0</v>
      </c>
      <c r="BJ92" s="18" t="s">
        <v>80</v>
      </c>
      <c r="BK92" s="144">
        <f t="shared" si="9"/>
        <v>22590</v>
      </c>
      <c r="BL92" s="18" t="s">
        <v>866</v>
      </c>
      <c r="BM92" s="143" t="s">
        <v>213</v>
      </c>
    </row>
    <row r="93" spans="2:65" s="1" customFormat="1" ht="16.5" customHeight="1" x14ac:dyDescent="0.2">
      <c r="B93" s="33"/>
      <c r="C93" s="132" t="s">
        <v>244</v>
      </c>
      <c r="D93" s="132" t="s">
        <v>208</v>
      </c>
      <c r="E93" s="133" t="s">
        <v>1961</v>
      </c>
      <c r="F93" s="134" t="s">
        <v>1962</v>
      </c>
      <c r="G93" s="135" t="s">
        <v>840</v>
      </c>
      <c r="H93" s="136">
        <v>1</v>
      </c>
      <c r="I93" s="137">
        <v>18180</v>
      </c>
      <c r="J93" s="138">
        <f t="shared" si="0"/>
        <v>18180</v>
      </c>
      <c r="K93" s="134" t="s">
        <v>21</v>
      </c>
      <c r="L93" s="33"/>
      <c r="M93" s="139" t="s">
        <v>21</v>
      </c>
      <c r="N93" s="140" t="s">
        <v>44</v>
      </c>
      <c r="P93" s="141">
        <f t="shared" si="1"/>
        <v>0</v>
      </c>
      <c r="Q93" s="141">
        <v>0</v>
      </c>
      <c r="R93" s="141">
        <f t="shared" si="2"/>
        <v>0</v>
      </c>
      <c r="S93" s="141">
        <v>0</v>
      </c>
      <c r="T93" s="142">
        <f t="shared" si="3"/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 t="shared" si="4"/>
        <v>18180</v>
      </c>
      <c r="BF93" s="144">
        <f t="shared" si="5"/>
        <v>0</v>
      </c>
      <c r="BG93" s="144">
        <f t="shared" si="6"/>
        <v>0</v>
      </c>
      <c r="BH93" s="144">
        <f t="shared" si="7"/>
        <v>0</v>
      </c>
      <c r="BI93" s="144">
        <f t="shared" si="8"/>
        <v>0</v>
      </c>
      <c r="BJ93" s="18" t="s">
        <v>80</v>
      </c>
      <c r="BK93" s="144">
        <f t="shared" si="9"/>
        <v>18180</v>
      </c>
      <c r="BL93" s="18" t="s">
        <v>866</v>
      </c>
      <c r="BM93" s="143" t="s">
        <v>268</v>
      </c>
    </row>
    <row r="94" spans="2:65" s="1" customFormat="1" ht="16.5" customHeight="1" x14ac:dyDescent="0.2">
      <c r="B94" s="33"/>
      <c r="C94" s="132" t="s">
        <v>213</v>
      </c>
      <c r="D94" s="132" t="s">
        <v>208</v>
      </c>
      <c r="E94" s="133" t="s">
        <v>1963</v>
      </c>
      <c r="F94" s="134" t="s">
        <v>1964</v>
      </c>
      <c r="G94" s="135" t="s">
        <v>840</v>
      </c>
      <c r="H94" s="136">
        <v>4</v>
      </c>
      <c r="I94" s="137">
        <v>31950</v>
      </c>
      <c r="J94" s="138">
        <f t="shared" si="0"/>
        <v>127800</v>
      </c>
      <c r="K94" s="134" t="s">
        <v>21</v>
      </c>
      <c r="L94" s="33"/>
      <c r="M94" s="139" t="s">
        <v>21</v>
      </c>
      <c r="N94" s="140" t="s">
        <v>44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866</v>
      </c>
      <c r="AT94" s="143" t="s">
        <v>208</v>
      </c>
      <c r="AU94" s="143" t="s">
        <v>80</v>
      </c>
      <c r="AY94" s="18" t="s">
        <v>206</v>
      </c>
      <c r="BE94" s="144">
        <f t="shared" si="4"/>
        <v>127800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8" t="s">
        <v>80</v>
      </c>
      <c r="BK94" s="144">
        <f t="shared" si="9"/>
        <v>127800</v>
      </c>
      <c r="BL94" s="18" t="s">
        <v>866</v>
      </c>
      <c r="BM94" s="143" t="s">
        <v>289</v>
      </c>
    </row>
    <row r="95" spans="2:65" s="1" customFormat="1" ht="16.5" customHeight="1" x14ac:dyDescent="0.2">
      <c r="B95" s="33"/>
      <c r="C95" s="132" t="s">
        <v>257</v>
      </c>
      <c r="D95" s="132" t="s">
        <v>208</v>
      </c>
      <c r="E95" s="133" t="s">
        <v>1965</v>
      </c>
      <c r="F95" s="134" t="s">
        <v>1966</v>
      </c>
      <c r="G95" s="135" t="s">
        <v>840</v>
      </c>
      <c r="H95" s="136">
        <v>1</v>
      </c>
      <c r="I95" s="137">
        <v>147299.4</v>
      </c>
      <c r="J95" s="138">
        <f t="shared" si="0"/>
        <v>147299.4</v>
      </c>
      <c r="K95" s="134" t="s">
        <v>21</v>
      </c>
      <c r="L95" s="33"/>
      <c r="M95" s="139" t="s">
        <v>21</v>
      </c>
      <c r="N95" s="140" t="s">
        <v>44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866</v>
      </c>
      <c r="AT95" s="143" t="s">
        <v>208</v>
      </c>
      <c r="AU95" s="143" t="s">
        <v>80</v>
      </c>
      <c r="AY95" s="18" t="s">
        <v>206</v>
      </c>
      <c r="BE95" s="144">
        <f t="shared" si="4"/>
        <v>147299.4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8" t="s">
        <v>80</v>
      </c>
      <c r="BK95" s="144">
        <f t="shared" si="9"/>
        <v>147299.4</v>
      </c>
      <c r="BL95" s="18" t="s">
        <v>866</v>
      </c>
      <c r="BM95" s="143" t="s">
        <v>304</v>
      </c>
    </row>
    <row r="96" spans="2:65" s="1" customFormat="1" ht="21.75" customHeight="1" x14ac:dyDescent="0.2">
      <c r="B96" s="33"/>
      <c r="C96" s="132" t="s">
        <v>268</v>
      </c>
      <c r="D96" s="132" t="s">
        <v>208</v>
      </c>
      <c r="E96" s="133" t="s">
        <v>1967</v>
      </c>
      <c r="F96" s="134" t="s">
        <v>1968</v>
      </c>
      <c r="G96" s="135" t="s">
        <v>840</v>
      </c>
      <c r="H96" s="136">
        <v>1</v>
      </c>
      <c r="I96" s="137">
        <v>18000</v>
      </c>
      <c r="J96" s="138">
        <f t="shared" si="0"/>
        <v>18000</v>
      </c>
      <c r="K96" s="134" t="s">
        <v>21</v>
      </c>
      <c r="L96" s="33"/>
      <c r="M96" s="139" t="s">
        <v>21</v>
      </c>
      <c r="N96" s="140" t="s">
        <v>44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866</v>
      </c>
      <c r="AT96" s="143" t="s">
        <v>208</v>
      </c>
      <c r="AU96" s="143" t="s">
        <v>80</v>
      </c>
      <c r="AY96" s="18" t="s">
        <v>206</v>
      </c>
      <c r="BE96" s="144">
        <f t="shared" si="4"/>
        <v>18000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8" t="s">
        <v>80</v>
      </c>
      <c r="BK96" s="144">
        <f t="shared" si="9"/>
        <v>18000</v>
      </c>
      <c r="BL96" s="18" t="s">
        <v>866</v>
      </c>
      <c r="BM96" s="143" t="s">
        <v>1969</v>
      </c>
    </row>
    <row r="97" spans="2:65" s="1" customFormat="1" ht="29.25" x14ac:dyDescent="0.2">
      <c r="B97" s="33"/>
      <c r="D97" s="149" t="s">
        <v>217</v>
      </c>
      <c r="F97" s="150" t="s">
        <v>1970</v>
      </c>
      <c r="I97" s="147"/>
      <c r="L97" s="33"/>
      <c r="M97" s="148"/>
      <c r="T97" s="54"/>
      <c r="AT97" s="18" t="s">
        <v>217</v>
      </c>
      <c r="AU97" s="18" t="s">
        <v>80</v>
      </c>
    </row>
    <row r="98" spans="2:65" s="12" customFormat="1" ht="22.5" x14ac:dyDescent="0.2">
      <c r="B98" s="151"/>
      <c r="D98" s="149" t="s">
        <v>219</v>
      </c>
      <c r="E98" s="152" t="s">
        <v>21</v>
      </c>
      <c r="F98" s="153" t="s">
        <v>1971</v>
      </c>
      <c r="H98" s="152" t="s">
        <v>21</v>
      </c>
      <c r="I98" s="154"/>
      <c r="L98" s="151"/>
      <c r="M98" s="155"/>
      <c r="T98" s="156"/>
      <c r="AT98" s="152" t="s">
        <v>219</v>
      </c>
      <c r="AU98" s="152" t="s">
        <v>80</v>
      </c>
      <c r="AV98" s="12" t="s">
        <v>80</v>
      </c>
      <c r="AW98" s="12" t="s">
        <v>34</v>
      </c>
      <c r="AX98" s="12" t="s">
        <v>73</v>
      </c>
      <c r="AY98" s="152" t="s">
        <v>206</v>
      </c>
    </row>
    <row r="99" spans="2:65" s="12" customFormat="1" x14ac:dyDescent="0.2">
      <c r="B99" s="151"/>
      <c r="D99" s="149" t="s">
        <v>219</v>
      </c>
      <c r="E99" s="152" t="s">
        <v>21</v>
      </c>
      <c r="F99" s="153" t="s">
        <v>1972</v>
      </c>
      <c r="H99" s="152" t="s">
        <v>21</v>
      </c>
      <c r="I99" s="154"/>
      <c r="L99" s="151"/>
      <c r="M99" s="155"/>
      <c r="T99" s="156"/>
      <c r="AT99" s="152" t="s">
        <v>219</v>
      </c>
      <c r="AU99" s="152" t="s">
        <v>80</v>
      </c>
      <c r="AV99" s="12" t="s">
        <v>80</v>
      </c>
      <c r="AW99" s="12" t="s">
        <v>34</v>
      </c>
      <c r="AX99" s="12" t="s">
        <v>73</v>
      </c>
      <c r="AY99" s="152" t="s">
        <v>206</v>
      </c>
    </row>
    <row r="100" spans="2:65" s="13" customFormat="1" x14ac:dyDescent="0.2">
      <c r="B100" s="157"/>
      <c r="D100" s="149" t="s">
        <v>219</v>
      </c>
      <c r="E100" s="158" t="s">
        <v>21</v>
      </c>
      <c r="F100" s="159" t="s">
        <v>80</v>
      </c>
      <c r="H100" s="160">
        <v>1</v>
      </c>
      <c r="I100" s="161"/>
      <c r="L100" s="157"/>
      <c r="M100" s="162"/>
      <c r="T100" s="163"/>
      <c r="AT100" s="158" t="s">
        <v>219</v>
      </c>
      <c r="AU100" s="158" t="s">
        <v>80</v>
      </c>
      <c r="AV100" s="13" t="s">
        <v>82</v>
      </c>
      <c r="AW100" s="13" t="s">
        <v>34</v>
      </c>
      <c r="AX100" s="13" t="s">
        <v>80</v>
      </c>
      <c r="AY100" s="158" t="s">
        <v>206</v>
      </c>
    </row>
    <row r="101" spans="2:65" s="11" customFormat="1" ht="25.9" customHeight="1" x14ac:dyDescent="0.2">
      <c r="B101" s="120"/>
      <c r="D101" s="121" t="s">
        <v>72</v>
      </c>
      <c r="E101" s="122" t="s">
        <v>1973</v>
      </c>
      <c r="F101" s="122" t="s">
        <v>1974</v>
      </c>
      <c r="I101" s="123"/>
      <c r="J101" s="124">
        <f>BK101</f>
        <v>1067733.8799999999</v>
      </c>
      <c r="L101" s="120"/>
      <c r="M101" s="125"/>
      <c r="P101" s="126">
        <f>SUM(P102:P125)</f>
        <v>0</v>
      </c>
      <c r="R101" s="126">
        <f>SUM(R102:R125)</f>
        <v>0</v>
      </c>
      <c r="T101" s="127">
        <f>SUM(T102:T125)</f>
        <v>0</v>
      </c>
      <c r="AR101" s="121" t="s">
        <v>80</v>
      </c>
      <c r="AT101" s="128" t="s">
        <v>72</v>
      </c>
      <c r="AU101" s="128" t="s">
        <v>73</v>
      </c>
      <c r="AY101" s="121" t="s">
        <v>206</v>
      </c>
      <c r="BK101" s="129">
        <f>SUM(BK102:BK125)</f>
        <v>1067733.8799999999</v>
      </c>
    </row>
    <row r="102" spans="2:65" s="1" customFormat="1" ht="16.5" customHeight="1" x14ac:dyDescent="0.2">
      <c r="B102" s="33"/>
      <c r="C102" s="132" t="s">
        <v>275</v>
      </c>
      <c r="D102" s="132" t="s">
        <v>208</v>
      </c>
      <c r="E102" s="133" t="s">
        <v>1975</v>
      </c>
      <c r="F102" s="134" t="s">
        <v>1976</v>
      </c>
      <c r="G102" s="135" t="s">
        <v>375</v>
      </c>
      <c r="H102" s="136">
        <v>596</v>
      </c>
      <c r="I102" s="137">
        <v>391.5</v>
      </c>
      <c r="J102" s="138">
        <f t="shared" ref="J102:J125" si="10">ROUND(I102*H102,2)</f>
        <v>233334</v>
      </c>
      <c r="K102" s="134" t="s">
        <v>21</v>
      </c>
      <c r="L102" s="33"/>
      <c r="M102" s="139" t="s">
        <v>21</v>
      </c>
      <c r="N102" s="140" t="s">
        <v>44</v>
      </c>
      <c r="P102" s="141">
        <f t="shared" ref="P102:P125" si="11">O102*H102</f>
        <v>0</v>
      </c>
      <c r="Q102" s="141">
        <v>0</v>
      </c>
      <c r="R102" s="141">
        <f t="shared" ref="R102:R125" si="12">Q102*H102</f>
        <v>0</v>
      </c>
      <c r="S102" s="141">
        <v>0</v>
      </c>
      <c r="T102" s="142">
        <f t="shared" ref="T102:T125" si="13">S102*H102</f>
        <v>0</v>
      </c>
      <c r="AR102" s="143" t="s">
        <v>866</v>
      </c>
      <c r="AT102" s="143" t="s">
        <v>208</v>
      </c>
      <c r="AU102" s="143" t="s">
        <v>80</v>
      </c>
      <c r="AY102" s="18" t="s">
        <v>206</v>
      </c>
      <c r="BE102" s="144">
        <f t="shared" ref="BE102:BE125" si="14">IF(N102="základní",J102,0)</f>
        <v>233334</v>
      </c>
      <c r="BF102" s="144">
        <f t="shared" ref="BF102:BF125" si="15">IF(N102="snížená",J102,0)</f>
        <v>0</v>
      </c>
      <c r="BG102" s="144">
        <f t="shared" ref="BG102:BG125" si="16">IF(N102="zákl. přenesená",J102,0)</f>
        <v>0</v>
      </c>
      <c r="BH102" s="144">
        <f t="shared" ref="BH102:BH125" si="17">IF(N102="sníž. přenesená",J102,0)</f>
        <v>0</v>
      </c>
      <c r="BI102" s="144">
        <f t="shared" ref="BI102:BI125" si="18">IF(N102="nulová",J102,0)</f>
        <v>0</v>
      </c>
      <c r="BJ102" s="18" t="s">
        <v>80</v>
      </c>
      <c r="BK102" s="144">
        <f t="shared" ref="BK102:BK125" si="19">ROUND(I102*H102,2)</f>
        <v>233334</v>
      </c>
      <c r="BL102" s="18" t="s">
        <v>866</v>
      </c>
      <c r="BM102" s="143" t="s">
        <v>8</v>
      </c>
    </row>
    <row r="103" spans="2:65" s="1" customFormat="1" ht="16.5" customHeight="1" x14ac:dyDescent="0.2">
      <c r="B103" s="33"/>
      <c r="C103" s="132" t="s">
        <v>289</v>
      </c>
      <c r="D103" s="132" t="s">
        <v>208</v>
      </c>
      <c r="E103" s="133" t="s">
        <v>1977</v>
      </c>
      <c r="F103" s="134" t="s">
        <v>1976</v>
      </c>
      <c r="G103" s="135" t="s">
        <v>375</v>
      </c>
      <c r="H103" s="136">
        <v>596</v>
      </c>
      <c r="I103" s="137">
        <v>391.5</v>
      </c>
      <c r="J103" s="138">
        <f t="shared" si="10"/>
        <v>233334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1"/>
        <v>0</v>
      </c>
      <c r="Q103" s="141">
        <v>0</v>
      </c>
      <c r="R103" s="141">
        <f t="shared" si="12"/>
        <v>0</v>
      </c>
      <c r="S103" s="141">
        <v>0</v>
      </c>
      <c r="T103" s="142">
        <f t="shared" si="13"/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 t="shared" si="14"/>
        <v>233334</v>
      </c>
      <c r="BF103" s="144">
        <f t="shared" si="15"/>
        <v>0</v>
      </c>
      <c r="BG103" s="144">
        <f t="shared" si="16"/>
        <v>0</v>
      </c>
      <c r="BH103" s="144">
        <f t="shared" si="17"/>
        <v>0</v>
      </c>
      <c r="BI103" s="144">
        <f t="shared" si="18"/>
        <v>0</v>
      </c>
      <c r="BJ103" s="18" t="s">
        <v>80</v>
      </c>
      <c r="BK103" s="144">
        <f t="shared" si="19"/>
        <v>233334</v>
      </c>
      <c r="BL103" s="18" t="s">
        <v>866</v>
      </c>
      <c r="BM103" s="143" t="s">
        <v>332</v>
      </c>
    </row>
    <row r="104" spans="2:65" s="1" customFormat="1" ht="16.5" customHeight="1" x14ac:dyDescent="0.2">
      <c r="B104" s="33"/>
      <c r="C104" s="132" t="s">
        <v>295</v>
      </c>
      <c r="D104" s="132" t="s">
        <v>208</v>
      </c>
      <c r="E104" s="133" t="s">
        <v>1978</v>
      </c>
      <c r="F104" s="134" t="s">
        <v>1976</v>
      </c>
      <c r="G104" s="135" t="s">
        <v>375</v>
      </c>
      <c r="H104" s="136">
        <v>596</v>
      </c>
      <c r="I104" s="137">
        <v>391.5</v>
      </c>
      <c r="J104" s="138">
        <f t="shared" si="10"/>
        <v>233334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1"/>
        <v>0</v>
      </c>
      <c r="Q104" s="141">
        <v>0</v>
      </c>
      <c r="R104" s="141">
        <f t="shared" si="12"/>
        <v>0</v>
      </c>
      <c r="S104" s="141">
        <v>0</v>
      </c>
      <c r="T104" s="142">
        <f t="shared" si="13"/>
        <v>0</v>
      </c>
      <c r="AR104" s="143" t="s">
        <v>866</v>
      </c>
      <c r="AT104" s="143" t="s">
        <v>208</v>
      </c>
      <c r="AU104" s="143" t="s">
        <v>80</v>
      </c>
      <c r="AY104" s="18" t="s">
        <v>206</v>
      </c>
      <c r="BE104" s="144">
        <f t="shared" si="14"/>
        <v>233334</v>
      </c>
      <c r="BF104" s="144">
        <f t="shared" si="15"/>
        <v>0</v>
      </c>
      <c r="BG104" s="144">
        <f t="shared" si="16"/>
        <v>0</v>
      </c>
      <c r="BH104" s="144">
        <f t="shared" si="17"/>
        <v>0</v>
      </c>
      <c r="BI104" s="144">
        <f t="shared" si="18"/>
        <v>0</v>
      </c>
      <c r="BJ104" s="18" t="s">
        <v>80</v>
      </c>
      <c r="BK104" s="144">
        <f t="shared" si="19"/>
        <v>233334</v>
      </c>
      <c r="BL104" s="18" t="s">
        <v>866</v>
      </c>
      <c r="BM104" s="143" t="s">
        <v>350</v>
      </c>
    </row>
    <row r="105" spans="2:65" s="1" customFormat="1" ht="16.5" customHeight="1" x14ac:dyDescent="0.2">
      <c r="B105" s="33"/>
      <c r="C105" s="132" t="s">
        <v>304</v>
      </c>
      <c r="D105" s="132" t="s">
        <v>208</v>
      </c>
      <c r="E105" s="133" t="s">
        <v>1979</v>
      </c>
      <c r="F105" s="134" t="s">
        <v>1980</v>
      </c>
      <c r="G105" s="135" t="s">
        <v>1099</v>
      </c>
      <c r="H105" s="136">
        <v>160</v>
      </c>
      <c r="I105" s="137">
        <v>390</v>
      </c>
      <c r="J105" s="138">
        <f t="shared" si="10"/>
        <v>62400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1"/>
        <v>0</v>
      </c>
      <c r="Q105" s="141">
        <v>0</v>
      </c>
      <c r="R105" s="141">
        <f t="shared" si="12"/>
        <v>0</v>
      </c>
      <c r="S105" s="141">
        <v>0</v>
      </c>
      <c r="T105" s="142">
        <f t="shared" si="13"/>
        <v>0</v>
      </c>
      <c r="AR105" s="143" t="s">
        <v>866</v>
      </c>
      <c r="AT105" s="143" t="s">
        <v>208</v>
      </c>
      <c r="AU105" s="143" t="s">
        <v>80</v>
      </c>
      <c r="AY105" s="18" t="s">
        <v>206</v>
      </c>
      <c r="BE105" s="144">
        <f t="shared" si="14"/>
        <v>62400</v>
      </c>
      <c r="BF105" s="144">
        <f t="shared" si="15"/>
        <v>0</v>
      </c>
      <c r="BG105" s="144">
        <f t="shared" si="16"/>
        <v>0</v>
      </c>
      <c r="BH105" s="144">
        <f t="shared" si="17"/>
        <v>0</v>
      </c>
      <c r="BI105" s="144">
        <f t="shared" si="18"/>
        <v>0</v>
      </c>
      <c r="BJ105" s="18" t="s">
        <v>80</v>
      </c>
      <c r="BK105" s="144">
        <f t="shared" si="19"/>
        <v>62400</v>
      </c>
      <c r="BL105" s="18" t="s">
        <v>866</v>
      </c>
      <c r="BM105" s="143" t="s">
        <v>365</v>
      </c>
    </row>
    <row r="106" spans="2:65" s="1" customFormat="1" ht="16.5" customHeight="1" x14ac:dyDescent="0.2">
      <c r="B106" s="33"/>
      <c r="C106" s="132" t="s">
        <v>313</v>
      </c>
      <c r="D106" s="132" t="s">
        <v>208</v>
      </c>
      <c r="E106" s="133" t="s">
        <v>1981</v>
      </c>
      <c r="F106" s="134" t="s">
        <v>1982</v>
      </c>
      <c r="G106" s="135" t="s">
        <v>1099</v>
      </c>
      <c r="H106" s="136">
        <v>100</v>
      </c>
      <c r="I106" s="137">
        <v>390</v>
      </c>
      <c r="J106" s="138">
        <f t="shared" si="10"/>
        <v>39000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1"/>
        <v>0</v>
      </c>
      <c r="Q106" s="141">
        <v>0</v>
      </c>
      <c r="R106" s="141">
        <f t="shared" si="12"/>
        <v>0</v>
      </c>
      <c r="S106" s="141">
        <v>0</v>
      </c>
      <c r="T106" s="142">
        <f t="shared" si="13"/>
        <v>0</v>
      </c>
      <c r="AR106" s="143" t="s">
        <v>866</v>
      </c>
      <c r="AT106" s="143" t="s">
        <v>208</v>
      </c>
      <c r="AU106" s="143" t="s">
        <v>80</v>
      </c>
      <c r="AY106" s="18" t="s">
        <v>206</v>
      </c>
      <c r="BE106" s="144">
        <f t="shared" si="14"/>
        <v>39000</v>
      </c>
      <c r="BF106" s="144">
        <f t="shared" si="15"/>
        <v>0</v>
      </c>
      <c r="BG106" s="144">
        <f t="shared" si="16"/>
        <v>0</v>
      </c>
      <c r="BH106" s="144">
        <f t="shared" si="17"/>
        <v>0</v>
      </c>
      <c r="BI106" s="144">
        <f t="shared" si="18"/>
        <v>0</v>
      </c>
      <c r="BJ106" s="18" t="s">
        <v>80</v>
      </c>
      <c r="BK106" s="144">
        <f t="shared" si="19"/>
        <v>39000</v>
      </c>
      <c r="BL106" s="18" t="s">
        <v>866</v>
      </c>
      <c r="BM106" s="143" t="s">
        <v>382</v>
      </c>
    </row>
    <row r="107" spans="2:65" s="1" customFormat="1" ht="16.5" customHeight="1" x14ac:dyDescent="0.2">
      <c r="B107" s="33"/>
      <c r="C107" s="132" t="s">
        <v>8</v>
      </c>
      <c r="D107" s="132" t="s">
        <v>208</v>
      </c>
      <c r="E107" s="133" t="s">
        <v>1983</v>
      </c>
      <c r="F107" s="134" t="s">
        <v>1984</v>
      </c>
      <c r="G107" s="135" t="s">
        <v>840</v>
      </c>
      <c r="H107" s="136">
        <v>16</v>
      </c>
      <c r="I107" s="137">
        <v>1381.5</v>
      </c>
      <c r="J107" s="138">
        <f t="shared" si="10"/>
        <v>22104</v>
      </c>
      <c r="K107" s="134" t="s">
        <v>21</v>
      </c>
      <c r="L107" s="33"/>
      <c r="M107" s="139" t="s">
        <v>21</v>
      </c>
      <c r="N107" s="140" t="s">
        <v>44</v>
      </c>
      <c r="P107" s="141">
        <f t="shared" si="11"/>
        <v>0</v>
      </c>
      <c r="Q107" s="141">
        <v>0</v>
      </c>
      <c r="R107" s="141">
        <f t="shared" si="12"/>
        <v>0</v>
      </c>
      <c r="S107" s="141">
        <v>0</v>
      </c>
      <c r="T107" s="142">
        <f t="shared" si="13"/>
        <v>0</v>
      </c>
      <c r="AR107" s="143" t="s">
        <v>866</v>
      </c>
      <c r="AT107" s="143" t="s">
        <v>208</v>
      </c>
      <c r="AU107" s="143" t="s">
        <v>80</v>
      </c>
      <c r="AY107" s="18" t="s">
        <v>206</v>
      </c>
      <c r="BE107" s="144">
        <f t="shared" si="14"/>
        <v>22104</v>
      </c>
      <c r="BF107" s="144">
        <f t="shared" si="15"/>
        <v>0</v>
      </c>
      <c r="BG107" s="144">
        <f t="shared" si="16"/>
        <v>0</v>
      </c>
      <c r="BH107" s="144">
        <f t="shared" si="17"/>
        <v>0</v>
      </c>
      <c r="BI107" s="144">
        <f t="shared" si="18"/>
        <v>0</v>
      </c>
      <c r="BJ107" s="18" t="s">
        <v>80</v>
      </c>
      <c r="BK107" s="144">
        <f t="shared" si="19"/>
        <v>22104</v>
      </c>
      <c r="BL107" s="18" t="s">
        <v>866</v>
      </c>
      <c r="BM107" s="143" t="s">
        <v>400</v>
      </c>
    </row>
    <row r="108" spans="2:65" s="1" customFormat="1" ht="16.5" customHeight="1" x14ac:dyDescent="0.2">
      <c r="B108" s="33"/>
      <c r="C108" s="132" t="s">
        <v>324</v>
      </c>
      <c r="D108" s="132" t="s">
        <v>208</v>
      </c>
      <c r="E108" s="133" t="s">
        <v>1985</v>
      </c>
      <c r="F108" s="134" t="s">
        <v>1986</v>
      </c>
      <c r="G108" s="135" t="s">
        <v>840</v>
      </c>
      <c r="H108" s="136">
        <v>23</v>
      </c>
      <c r="I108" s="137">
        <v>112.5</v>
      </c>
      <c r="J108" s="138">
        <f t="shared" si="10"/>
        <v>2587.5</v>
      </c>
      <c r="K108" s="134" t="s">
        <v>21</v>
      </c>
      <c r="L108" s="33"/>
      <c r="M108" s="139" t="s">
        <v>21</v>
      </c>
      <c r="N108" s="140" t="s">
        <v>44</v>
      </c>
      <c r="P108" s="141">
        <f t="shared" si="11"/>
        <v>0</v>
      </c>
      <c r="Q108" s="141">
        <v>0</v>
      </c>
      <c r="R108" s="141">
        <f t="shared" si="12"/>
        <v>0</v>
      </c>
      <c r="S108" s="141">
        <v>0</v>
      </c>
      <c r="T108" s="142">
        <f t="shared" si="13"/>
        <v>0</v>
      </c>
      <c r="AR108" s="143" t="s">
        <v>866</v>
      </c>
      <c r="AT108" s="143" t="s">
        <v>208</v>
      </c>
      <c r="AU108" s="143" t="s">
        <v>80</v>
      </c>
      <c r="AY108" s="18" t="s">
        <v>206</v>
      </c>
      <c r="BE108" s="144">
        <f t="shared" si="14"/>
        <v>2587.5</v>
      </c>
      <c r="BF108" s="144">
        <f t="shared" si="15"/>
        <v>0</v>
      </c>
      <c r="BG108" s="144">
        <f t="shared" si="16"/>
        <v>0</v>
      </c>
      <c r="BH108" s="144">
        <f t="shared" si="17"/>
        <v>0</v>
      </c>
      <c r="BI108" s="144">
        <f t="shared" si="18"/>
        <v>0</v>
      </c>
      <c r="BJ108" s="18" t="s">
        <v>80</v>
      </c>
      <c r="BK108" s="144">
        <f t="shared" si="19"/>
        <v>2587.5</v>
      </c>
      <c r="BL108" s="18" t="s">
        <v>866</v>
      </c>
      <c r="BM108" s="143" t="s">
        <v>415</v>
      </c>
    </row>
    <row r="109" spans="2:65" s="1" customFormat="1" ht="16.5" customHeight="1" x14ac:dyDescent="0.2">
      <c r="B109" s="33"/>
      <c r="C109" s="132" t="s">
        <v>332</v>
      </c>
      <c r="D109" s="132" t="s">
        <v>208</v>
      </c>
      <c r="E109" s="133" t="s">
        <v>1987</v>
      </c>
      <c r="F109" s="134" t="s">
        <v>1988</v>
      </c>
      <c r="G109" s="135" t="s">
        <v>375</v>
      </c>
      <c r="H109" s="136">
        <v>580</v>
      </c>
      <c r="I109" s="137">
        <v>148.5</v>
      </c>
      <c r="J109" s="138">
        <f t="shared" si="10"/>
        <v>86130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866</v>
      </c>
      <c r="AT109" s="143" t="s">
        <v>208</v>
      </c>
      <c r="AU109" s="143" t="s">
        <v>80</v>
      </c>
      <c r="AY109" s="18" t="s">
        <v>206</v>
      </c>
      <c r="BE109" s="144">
        <f t="shared" si="14"/>
        <v>86130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80</v>
      </c>
      <c r="BK109" s="144">
        <f t="shared" si="19"/>
        <v>86130</v>
      </c>
      <c r="BL109" s="18" t="s">
        <v>866</v>
      </c>
      <c r="BM109" s="143" t="s">
        <v>429</v>
      </c>
    </row>
    <row r="110" spans="2:65" s="1" customFormat="1" ht="16.5" customHeight="1" x14ac:dyDescent="0.2">
      <c r="B110" s="33"/>
      <c r="C110" s="132" t="s">
        <v>342</v>
      </c>
      <c r="D110" s="132" t="s">
        <v>208</v>
      </c>
      <c r="E110" s="133" t="s">
        <v>1989</v>
      </c>
      <c r="F110" s="134" t="s">
        <v>1990</v>
      </c>
      <c r="G110" s="135" t="s">
        <v>840</v>
      </c>
      <c r="H110" s="136">
        <v>4</v>
      </c>
      <c r="I110" s="137">
        <v>211.5</v>
      </c>
      <c r="J110" s="138">
        <f t="shared" si="10"/>
        <v>846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866</v>
      </c>
      <c r="AT110" s="143" t="s">
        <v>208</v>
      </c>
      <c r="AU110" s="143" t="s">
        <v>80</v>
      </c>
      <c r="AY110" s="18" t="s">
        <v>206</v>
      </c>
      <c r="BE110" s="144">
        <f t="shared" si="14"/>
        <v>846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80</v>
      </c>
      <c r="BK110" s="144">
        <f t="shared" si="19"/>
        <v>846</v>
      </c>
      <c r="BL110" s="18" t="s">
        <v>866</v>
      </c>
      <c r="BM110" s="143" t="s">
        <v>444</v>
      </c>
    </row>
    <row r="111" spans="2:65" s="1" customFormat="1" ht="16.5" customHeight="1" x14ac:dyDescent="0.2">
      <c r="B111" s="33"/>
      <c r="C111" s="132" t="s">
        <v>350</v>
      </c>
      <c r="D111" s="132" t="s">
        <v>208</v>
      </c>
      <c r="E111" s="133" t="s">
        <v>1991</v>
      </c>
      <c r="F111" s="134" t="s">
        <v>1992</v>
      </c>
      <c r="G111" s="135" t="s">
        <v>375</v>
      </c>
      <c r="H111" s="136">
        <v>110</v>
      </c>
      <c r="I111" s="137">
        <v>118.8</v>
      </c>
      <c r="J111" s="138">
        <f t="shared" si="10"/>
        <v>13068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866</v>
      </c>
      <c r="AT111" s="143" t="s">
        <v>208</v>
      </c>
      <c r="AU111" s="143" t="s">
        <v>80</v>
      </c>
      <c r="AY111" s="18" t="s">
        <v>206</v>
      </c>
      <c r="BE111" s="144">
        <f t="shared" si="14"/>
        <v>13068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80</v>
      </c>
      <c r="BK111" s="144">
        <f t="shared" si="19"/>
        <v>13068</v>
      </c>
      <c r="BL111" s="18" t="s">
        <v>866</v>
      </c>
      <c r="BM111" s="143" t="s">
        <v>462</v>
      </c>
    </row>
    <row r="112" spans="2:65" s="1" customFormat="1" ht="16.5" customHeight="1" x14ac:dyDescent="0.2">
      <c r="B112" s="33"/>
      <c r="C112" s="132" t="s">
        <v>359</v>
      </c>
      <c r="D112" s="132" t="s">
        <v>208</v>
      </c>
      <c r="E112" s="133" t="s">
        <v>1993</v>
      </c>
      <c r="F112" s="134" t="s">
        <v>1994</v>
      </c>
      <c r="G112" s="135" t="s">
        <v>840</v>
      </c>
      <c r="H112" s="136">
        <v>1</v>
      </c>
      <c r="I112" s="137">
        <v>513</v>
      </c>
      <c r="J112" s="138">
        <f t="shared" si="10"/>
        <v>513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866</v>
      </c>
      <c r="AT112" s="143" t="s">
        <v>208</v>
      </c>
      <c r="AU112" s="143" t="s">
        <v>80</v>
      </c>
      <c r="AY112" s="18" t="s">
        <v>206</v>
      </c>
      <c r="BE112" s="144">
        <f t="shared" si="14"/>
        <v>513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80</v>
      </c>
      <c r="BK112" s="144">
        <f t="shared" si="19"/>
        <v>513</v>
      </c>
      <c r="BL112" s="18" t="s">
        <v>866</v>
      </c>
      <c r="BM112" s="143" t="s">
        <v>643</v>
      </c>
    </row>
    <row r="113" spans="2:65" s="1" customFormat="1" ht="16.5" customHeight="1" x14ac:dyDescent="0.2">
      <c r="B113" s="33"/>
      <c r="C113" s="132" t="s">
        <v>365</v>
      </c>
      <c r="D113" s="132" t="s">
        <v>208</v>
      </c>
      <c r="E113" s="133" t="s">
        <v>1995</v>
      </c>
      <c r="F113" s="134" t="s">
        <v>1996</v>
      </c>
      <c r="G113" s="135" t="s">
        <v>375</v>
      </c>
      <c r="H113" s="136">
        <v>14</v>
      </c>
      <c r="I113" s="137">
        <v>297</v>
      </c>
      <c r="J113" s="138">
        <f t="shared" si="10"/>
        <v>4158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866</v>
      </c>
      <c r="AT113" s="143" t="s">
        <v>208</v>
      </c>
      <c r="AU113" s="143" t="s">
        <v>80</v>
      </c>
      <c r="AY113" s="18" t="s">
        <v>206</v>
      </c>
      <c r="BE113" s="144">
        <f t="shared" si="14"/>
        <v>4158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80</v>
      </c>
      <c r="BK113" s="144">
        <f t="shared" si="19"/>
        <v>4158</v>
      </c>
      <c r="BL113" s="18" t="s">
        <v>866</v>
      </c>
      <c r="BM113" s="143" t="s">
        <v>663</v>
      </c>
    </row>
    <row r="114" spans="2:65" s="1" customFormat="1" ht="16.5" customHeight="1" x14ac:dyDescent="0.2">
      <c r="B114" s="33"/>
      <c r="C114" s="132" t="s">
        <v>372</v>
      </c>
      <c r="D114" s="132" t="s">
        <v>208</v>
      </c>
      <c r="E114" s="133" t="s">
        <v>1997</v>
      </c>
      <c r="F114" s="134" t="s">
        <v>1998</v>
      </c>
      <c r="G114" s="135" t="s">
        <v>375</v>
      </c>
      <c r="H114" s="136">
        <v>290</v>
      </c>
      <c r="I114" s="137">
        <v>292.5</v>
      </c>
      <c r="J114" s="138">
        <f t="shared" si="10"/>
        <v>84825</v>
      </c>
      <c r="K114" s="134" t="s">
        <v>21</v>
      </c>
      <c r="L114" s="33"/>
      <c r="M114" s="139" t="s">
        <v>21</v>
      </c>
      <c r="N114" s="140" t="s">
        <v>44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866</v>
      </c>
      <c r="AT114" s="143" t="s">
        <v>208</v>
      </c>
      <c r="AU114" s="143" t="s">
        <v>80</v>
      </c>
      <c r="AY114" s="18" t="s">
        <v>206</v>
      </c>
      <c r="BE114" s="144">
        <f t="shared" si="14"/>
        <v>84825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80</v>
      </c>
      <c r="BK114" s="144">
        <f t="shared" si="19"/>
        <v>84825</v>
      </c>
      <c r="BL114" s="18" t="s">
        <v>866</v>
      </c>
      <c r="BM114" s="143" t="s">
        <v>681</v>
      </c>
    </row>
    <row r="115" spans="2:65" s="1" customFormat="1" ht="16.5" customHeight="1" x14ac:dyDescent="0.2">
      <c r="B115" s="33"/>
      <c r="C115" s="132" t="s">
        <v>382</v>
      </c>
      <c r="D115" s="132" t="s">
        <v>208</v>
      </c>
      <c r="E115" s="133" t="s">
        <v>1999</v>
      </c>
      <c r="F115" s="134" t="s">
        <v>2000</v>
      </c>
      <c r="G115" s="135" t="s">
        <v>840</v>
      </c>
      <c r="H115" s="136">
        <v>1</v>
      </c>
      <c r="I115" s="137">
        <v>112.5</v>
      </c>
      <c r="J115" s="138">
        <f t="shared" si="10"/>
        <v>112.5</v>
      </c>
      <c r="K115" s="134" t="s">
        <v>21</v>
      </c>
      <c r="L115" s="33"/>
      <c r="M115" s="139" t="s">
        <v>21</v>
      </c>
      <c r="N115" s="140" t="s">
        <v>44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866</v>
      </c>
      <c r="AT115" s="143" t="s">
        <v>208</v>
      </c>
      <c r="AU115" s="143" t="s">
        <v>80</v>
      </c>
      <c r="AY115" s="18" t="s">
        <v>206</v>
      </c>
      <c r="BE115" s="144">
        <f t="shared" si="14"/>
        <v>112.5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80</v>
      </c>
      <c r="BK115" s="144">
        <f t="shared" si="19"/>
        <v>112.5</v>
      </c>
      <c r="BL115" s="18" t="s">
        <v>866</v>
      </c>
      <c r="BM115" s="143" t="s">
        <v>693</v>
      </c>
    </row>
    <row r="116" spans="2:65" s="1" customFormat="1" ht="16.5" customHeight="1" x14ac:dyDescent="0.2">
      <c r="B116" s="33"/>
      <c r="C116" s="132" t="s">
        <v>7</v>
      </c>
      <c r="D116" s="132" t="s">
        <v>208</v>
      </c>
      <c r="E116" s="133" t="s">
        <v>2001</v>
      </c>
      <c r="F116" s="134" t="s">
        <v>2002</v>
      </c>
      <c r="G116" s="135" t="s">
        <v>375</v>
      </c>
      <c r="H116" s="136">
        <v>50</v>
      </c>
      <c r="I116" s="137">
        <v>603</v>
      </c>
      <c r="J116" s="138">
        <f t="shared" si="10"/>
        <v>30150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866</v>
      </c>
      <c r="AT116" s="143" t="s">
        <v>208</v>
      </c>
      <c r="AU116" s="143" t="s">
        <v>80</v>
      </c>
      <c r="AY116" s="18" t="s">
        <v>206</v>
      </c>
      <c r="BE116" s="144">
        <f t="shared" si="14"/>
        <v>30150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30150</v>
      </c>
      <c r="BL116" s="18" t="s">
        <v>866</v>
      </c>
      <c r="BM116" s="143" t="s">
        <v>706</v>
      </c>
    </row>
    <row r="117" spans="2:65" s="1" customFormat="1" ht="16.5" customHeight="1" x14ac:dyDescent="0.2">
      <c r="B117" s="33"/>
      <c r="C117" s="132" t="s">
        <v>400</v>
      </c>
      <c r="D117" s="132" t="s">
        <v>208</v>
      </c>
      <c r="E117" s="133" t="s">
        <v>2003</v>
      </c>
      <c r="F117" s="134" t="s">
        <v>2004</v>
      </c>
      <c r="G117" s="135" t="s">
        <v>840</v>
      </c>
      <c r="H117" s="136">
        <v>10</v>
      </c>
      <c r="I117" s="137">
        <v>90</v>
      </c>
      <c r="J117" s="138">
        <f t="shared" si="10"/>
        <v>900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866</v>
      </c>
      <c r="AT117" s="143" t="s">
        <v>208</v>
      </c>
      <c r="AU117" s="143" t="s">
        <v>80</v>
      </c>
      <c r="AY117" s="18" t="s">
        <v>206</v>
      </c>
      <c r="BE117" s="144">
        <f t="shared" si="14"/>
        <v>900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900</v>
      </c>
      <c r="BL117" s="18" t="s">
        <v>866</v>
      </c>
      <c r="BM117" s="143" t="s">
        <v>720</v>
      </c>
    </row>
    <row r="118" spans="2:65" s="1" customFormat="1" ht="16.5" customHeight="1" x14ac:dyDescent="0.2">
      <c r="B118" s="33"/>
      <c r="C118" s="132" t="s">
        <v>409</v>
      </c>
      <c r="D118" s="132" t="s">
        <v>208</v>
      </c>
      <c r="E118" s="133" t="s">
        <v>2005</v>
      </c>
      <c r="F118" s="134" t="s">
        <v>2006</v>
      </c>
      <c r="G118" s="135" t="s">
        <v>375</v>
      </c>
      <c r="H118" s="136">
        <v>50</v>
      </c>
      <c r="I118" s="137">
        <v>64.8</v>
      </c>
      <c r="J118" s="138">
        <f t="shared" si="10"/>
        <v>3240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866</v>
      </c>
      <c r="AT118" s="143" t="s">
        <v>208</v>
      </c>
      <c r="AU118" s="143" t="s">
        <v>80</v>
      </c>
      <c r="AY118" s="18" t="s">
        <v>206</v>
      </c>
      <c r="BE118" s="144">
        <f t="shared" si="14"/>
        <v>3240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3240</v>
      </c>
      <c r="BL118" s="18" t="s">
        <v>866</v>
      </c>
      <c r="BM118" s="143" t="s">
        <v>730</v>
      </c>
    </row>
    <row r="119" spans="2:65" s="1" customFormat="1" ht="16.5" customHeight="1" x14ac:dyDescent="0.2">
      <c r="B119" s="33"/>
      <c r="C119" s="132" t="s">
        <v>415</v>
      </c>
      <c r="D119" s="132" t="s">
        <v>208</v>
      </c>
      <c r="E119" s="133" t="s">
        <v>2007</v>
      </c>
      <c r="F119" s="134" t="s">
        <v>2008</v>
      </c>
      <c r="G119" s="135" t="s">
        <v>375</v>
      </c>
      <c r="H119" s="136">
        <v>80</v>
      </c>
      <c r="I119" s="137">
        <v>80.099999999999994</v>
      </c>
      <c r="J119" s="138">
        <f t="shared" si="10"/>
        <v>6408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866</v>
      </c>
      <c r="AT119" s="143" t="s">
        <v>208</v>
      </c>
      <c r="AU119" s="143" t="s">
        <v>80</v>
      </c>
      <c r="AY119" s="18" t="s">
        <v>206</v>
      </c>
      <c r="BE119" s="144">
        <f t="shared" si="14"/>
        <v>6408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6408</v>
      </c>
      <c r="BL119" s="18" t="s">
        <v>866</v>
      </c>
      <c r="BM119" s="143" t="s">
        <v>741</v>
      </c>
    </row>
    <row r="120" spans="2:65" s="1" customFormat="1" ht="16.5" customHeight="1" x14ac:dyDescent="0.2">
      <c r="B120" s="33"/>
      <c r="C120" s="132" t="s">
        <v>422</v>
      </c>
      <c r="D120" s="132" t="s">
        <v>208</v>
      </c>
      <c r="E120" s="133" t="s">
        <v>2009</v>
      </c>
      <c r="F120" s="134" t="s">
        <v>2010</v>
      </c>
      <c r="G120" s="135" t="s">
        <v>840</v>
      </c>
      <c r="H120" s="136">
        <v>1</v>
      </c>
      <c r="I120" s="137">
        <v>139.5</v>
      </c>
      <c r="J120" s="138">
        <f t="shared" si="10"/>
        <v>139.5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866</v>
      </c>
      <c r="AT120" s="143" t="s">
        <v>208</v>
      </c>
      <c r="AU120" s="143" t="s">
        <v>80</v>
      </c>
      <c r="AY120" s="18" t="s">
        <v>206</v>
      </c>
      <c r="BE120" s="144">
        <f t="shared" si="14"/>
        <v>139.5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139.5</v>
      </c>
      <c r="BL120" s="18" t="s">
        <v>866</v>
      </c>
      <c r="BM120" s="143" t="s">
        <v>760</v>
      </c>
    </row>
    <row r="121" spans="2:65" s="1" customFormat="1" ht="16.5" customHeight="1" x14ac:dyDescent="0.2">
      <c r="B121" s="33"/>
      <c r="C121" s="132" t="s">
        <v>429</v>
      </c>
      <c r="D121" s="132" t="s">
        <v>208</v>
      </c>
      <c r="E121" s="133" t="s">
        <v>2011</v>
      </c>
      <c r="F121" s="134" t="s">
        <v>2012</v>
      </c>
      <c r="G121" s="135" t="s">
        <v>840</v>
      </c>
      <c r="H121" s="136">
        <v>2</v>
      </c>
      <c r="I121" s="137">
        <v>189</v>
      </c>
      <c r="J121" s="138">
        <f t="shared" si="10"/>
        <v>378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866</v>
      </c>
      <c r="AT121" s="143" t="s">
        <v>208</v>
      </c>
      <c r="AU121" s="143" t="s">
        <v>80</v>
      </c>
      <c r="AY121" s="18" t="s">
        <v>206</v>
      </c>
      <c r="BE121" s="144">
        <f t="shared" si="14"/>
        <v>378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378</v>
      </c>
      <c r="BL121" s="18" t="s">
        <v>866</v>
      </c>
      <c r="BM121" s="143" t="s">
        <v>773</v>
      </c>
    </row>
    <row r="122" spans="2:65" s="1" customFormat="1" ht="16.5" customHeight="1" x14ac:dyDescent="0.2">
      <c r="B122" s="33"/>
      <c r="C122" s="132" t="s">
        <v>436</v>
      </c>
      <c r="D122" s="132" t="s">
        <v>208</v>
      </c>
      <c r="E122" s="133" t="s">
        <v>2013</v>
      </c>
      <c r="F122" s="134" t="s">
        <v>2014</v>
      </c>
      <c r="G122" s="135" t="s">
        <v>840</v>
      </c>
      <c r="H122" s="136">
        <v>2</v>
      </c>
      <c r="I122" s="137">
        <v>1529.69</v>
      </c>
      <c r="J122" s="138">
        <f t="shared" si="10"/>
        <v>3059.38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866</v>
      </c>
      <c r="AT122" s="143" t="s">
        <v>208</v>
      </c>
      <c r="AU122" s="143" t="s">
        <v>80</v>
      </c>
      <c r="AY122" s="18" t="s">
        <v>206</v>
      </c>
      <c r="BE122" s="144">
        <f t="shared" si="14"/>
        <v>3059.38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3059.38</v>
      </c>
      <c r="BL122" s="18" t="s">
        <v>866</v>
      </c>
      <c r="BM122" s="143" t="s">
        <v>787</v>
      </c>
    </row>
    <row r="123" spans="2:65" s="1" customFormat="1" ht="16.5" customHeight="1" x14ac:dyDescent="0.2">
      <c r="B123" s="33"/>
      <c r="C123" s="132" t="s">
        <v>444</v>
      </c>
      <c r="D123" s="132" t="s">
        <v>208</v>
      </c>
      <c r="E123" s="133" t="s">
        <v>2015</v>
      </c>
      <c r="F123" s="134" t="s">
        <v>2016</v>
      </c>
      <c r="G123" s="135" t="s">
        <v>375</v>
      </c>
      <c r="H123" s="136">
        <v>30</v>
      </c>
      <c r="I123" s="137">
        <v>103.5</v>
      </c>
      <c r="J123" s="138">
        <f t="shared" si="10"/>
        <v>3105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866</v>
      </c>
      <c r="AT123" s="143" t="s">
        <v>208</v>
      </c>
      <c r="AU123" s="143" t="s">
        <v>80</v>
      </c>
      <c r="AY123" s="18" t="s">
        <v>206</v>
      </c>
      <c r="BE123" s="144">
        <f t="shared" si="14"/>
        <v>3105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3105</v>
      </c>
      <c r="BL123" s="18" t="s">
        <v>866</v>
      </c>
      <c r="BM123" s="143" t="s">
        <v>799</v>
      </c>
    </row>
    <row r="124" spans="2:65" s="1" customFormat="1" ht="16.5" customHeight="1" x14ac:dyDescent="0.2">
      <c r="B124" s="33"/>
      <c r="C124" s="132" t="s">
        <v>453</v>
      </c>
      <c r="D124" s="132" t="s">
        <v>208</v>
      </c>
      <c r="E124" s="133" t="s">
        <v>2017</v>
      </c>
      <c r="F124" s="134" t="s">
        <v>2018</v>
      </c>
      <c r="G124" s="135" t="s">
        <v>840</v>
      </c>
      <c r="H124" s="136">
        <v>1</v>
      </c>
      <c r="I124" s="137">
        <v>558</v>
      </c>
      <c r="J124" s="138">
        <f t="shared" si="10"/>
        <v>558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866</v>
      </c>
      <c r="AT124" s="143" t="s">
        <v>208</v>
      </c>
      <c r="AU124" s="143" t="s">
        <v>80</v>
      </c>
      <c r="AY124" s="18" t="s">
        <v>206</v>
      </c>
      <c r="BE124" s="144">
        <f t="shared" si="14"/>
        <v>558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558</v>
      </c>
      <c r="BL124" s="18" t="s">
        <v>866</v>
      </c>
      <c r="BM124" s="143" t="s">
        <v>811</v>
      </c>
    </row>
    <row r="125" spans="2:65" s="1" customFormat="1" ht="16.5" customHeight="1" x14ac:dyDescent="0.2">
      <c r="B125" s="33"/>
      <c r="C125" s="132" t="s">
        <v>462</v>
      </c>
      <c r="D125" s="132" t="s">
        <v>208</v>
      </c>
      <c r="E125" s="133" t="s">
        <v>2019</v>
      </c>
      <c r="F125" s="134" t="s">
        <v>2020</v>
      </c>
      <c r="G125" s="135" t="s">
        <v>840</v>
      </c>
      <c r="H125" s="136">
        <v>1</v>
      </c>
      <c r="I125" s="137">
        <v>4050</v>
      </c>
      <c r="J125" s="138">
        <f t="shared" si="10"/>
        <v>4050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866</v>
      </c>
      <c r="AT125" s="143" t="s">
        <v>208</v>
      </c>
      <c r="AU125" s="143" t="s">
        <v>80</v>
      </c>
      <c r="AY125" s="18" t="s">
        <v>206</v>
      </c>
      <c r="BE125" s="144">
        <f t="shared" si="14"/>
        <v>4050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4050</v>
      </c>
      <c r="BL125" s="18" t="s">
        <v>866</v>
      </c>
      <c r="BM125" s="143" t="s">
        <v>825</v>
      </c>
    </row>
    <row r="126" spans="2:65" s="11" customFormat="1" ht="25.9" customHeight="1" x14ac:dyDescent="0.2">
      <c r="B126" s="120"/>
      <c r="D126" s="121" t="s">
        <v>72</v>
      </c>
      <c r="E126" s="122" t="s">
        <v>2021</v>
      </c>
      <c r="F126" s="122" t="s">
        <v>2022</v>
      </c>
      <c r="I126" s="123"/>
      <c r="J126" s="124">
        <f>BK126</f>
        <v>299100</v>
      </c>
      <c r="L126" s="120"/>
      <c r="M126" s="125"/>
      <c r="P126" s="126">
        <f>SUM(P127:P144)</f>
        <v>0</v>
      </c>
      <c r="R126" s="126">
        <f>SUM(R127:R144)</f>
        <v>0</v>
      </c>
      <c r="T126" s="127">
        <f>SUM(T127:T144)</f>
        <v>0</v>
      </c>
      <c r="AR126" s="121" t="s">
        <v>80</v>
      </c>
      <c r="AT126" s="128" t="s">
        <v>72</v>
      </c>
      <c r="AU126" s="128" t="s">
        <v>73</v>
      </c>
      <c r="AY126" s="121" t="s">
        <v>206</v>
      </c>
      <c r="BK126" s="129">
        <f>SUM(BK127:BK144)</f>
        <v>299100</v>
      </c>
    </row>
    <row r="127" spans="2:65" s="1" customFormat="1" ht="16.5" customHeight="1" x14ac:dyDescent="0.2">
      <c r="B127" s="33"/>
      <c r="C127" s="132" t="s">
        <v>646</v>
      </c>
      <c r="D127" s="132" t="s">
        <v>208</v>
      </c>
      <c r="E127" s="133" t="s">
        <v>2023</v>
      </c>
      <c r="F127" s="134" t="s">
        <v>2024</v>
      </c>
      <c r="G127" s="135" t="s">
        <v>375</v>
      </c>
      <c r="H127" s="136">
        <v>300</v>
      </c>
      <c r="I127" s="137">
        <v>160</v>
      </c>
      <c r="J127" s="138">
        <f t="shared" ref="J127:J132" si="20">ROUND(I127*H127,2)</f>
        <v>48000</v>
      </c>
      <c r="K127" s="134" t="s">
        <v>21</v>
      </c>
      <c r="L127" s="33"/>
      <c r="M127" s="139" t="s">
        <v>21</v>
      </c>
      <c r="N127" s="140" t="s">
        <v>44</v>
      </c>
      <c r="P127" s="141">
        <f t="shared" ref="P127:P132" si="21">O127*H127</f>
        <v>0</v>
      </c>
      <c r="Q127" s="141">
        <v>0</v>
      </c>
      <c r="R127" s="141">
        <f t="shared" ref="R127:R132" si="22">Q127*H127</f>
        <v>0</v>
      </c>
      <c r="S127" s="141">
        <v>0</v>
      </c>
      <c r="T127" s="142">
        <f t="shared" ref="T127:T132" si="23">S127*H127</f>
        <v>0</v>
      </c>
      <c r="AR127" s="143" t="s">
        <v>866</v>
      </c>
      <c r="AT127" s="143" t="s">
        <v>208</v>
      </c>
      <c r="AU127" s="143" t="s">
        <v>80</v>
      </c>
      <c r="AY127" s="18" t="s">
        <v>206</v>
      </c>
      <c r="BE127" s="144">
        <f t="shared" ref="BE127:BE132" si="24">IF(N127="základní",J127,0)</f>
        <v>48000</v>
      </c>
      <c r="BF127" s="144">
        <f t="shared" ref="BF127:BF132" si="25">IF(N127="snížená",J127,0)</f>
        <v>0</v>
      </c>
      <c r="BG127" s="144">
        <f t="shared" ref="BG127:BG132" si="26">IF(N127="zákl. přenesená",J127,0)</f>
        <v>0</v>
      </c>
      <c r="BH127" s="144">
        <f t="shared" ref="BH127:BH132" si="27">IF(N127="sníž. přenesená",J127,0)</f>
        <v>0</v>
      </c>
      <c r="BI127" s="144">
        <f t="shared" ref="BI127:BI132" si="28">IF(N127="nulová",J127,0)</f>
        <v>0</v>
      </c>
      <c r="BJ127" s="18" t="s">
        <v>80</v>
      </c>
      <c r="BK127" s="144">
        <f t="shared" ref="BK127:BK132" si="29">ROUND(I127*H127,2)</f>
        <v>48000</v>
      </c>
      <c r="BL127" s="18" t="s">
        <v>866</v>
      </c>
      <c r="BM127" s="143" t="s">
        <v>837</v>
      </c>
    </row>
    <row r="128" spans="2:65" s="1" customFormat="1" ht="16.5" customHeight="1" x14ac:dyDescent="0.2">
      <c r="B128" s="33"/>
      <c r="C128" s="132" t="s">
        <v>643</v>
      </c>
      <c r="D128" s="132" t="s">
        <v>208</v>
      </c>
      <c r="E128" s="133" t="s">
        <v>2025</v>
      </c>
      <c r="F128" s="134" t="s">
        <v>2026</v>
      </c>
      <c r="G128" s="135" t="s">
        <v>375</v>
      </c>
      <c r="H128" s="136">
        <v>60</v>
      </c>
      <c r="I128" s="137">
        <v>160</v>
      </c>
      <c r="J128" s="138">
        <f t="shared" si="20"/>
        <v>9600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866</v>
      </c>
      <c r="AT128" s="143" t="s">
        <v>208</v>
      </c>
      <c r="AU128" s="143" t="s">
        <v>80</v>
      </c>
      <c r="AY128" s="18" t="s">
        <v>206</v>
      </c>
      <c r="BE128" s="144">
        <f t="shared" si="24"/>
        <v>9600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80</v>
      </c>
      <c r="BK128" s="144">
        <f t="shared" si="29"/>
        <v>9600</v>
      </c>
      <c r="BL128" s="18" t="s">
        <v>866</v>
      </c>
      <c r="BM128" s="143" t="s">
        <v>847</v>
      </c>
    </row>
    <row r="129" spans="2:65" s="1" customFormat="1" ht="16.5" customHeight="1" x14ac:dyDescent="0.2">
      <c r="B129" s="33"/>
      <c r="C129" s="132" t="s">
        <v>656</v>
      </c>
      <c r="D129" s="132" t="s">
        <v>208</v>
      </c>
      <c r="E129" s="133" t="s">
        <v>2027</v>
      </c>
      <c r="F129" s="134" t="s">
        <v>2026</v>
      </c>
      <c r="G129" s="135" t="s">
        <v>375</v>
      </c>
      <c r="H129" s="136">
        <v>35</v>
      </c>
      <c r="I129" s="137">
        <v>160</v>
      </c>
      <c r="J129" s="138">
        <f t="shared" si="20"/>
        <v>5600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866</v>
      </c>
      <c r="AT129" s="143" t="s">
        <v>208</v>
      </c>
      <c r="AU129" s="143" t="s">
        <v>80</v>
      </c>
      <c r="AY129" s="18" t="s">
        <v>206</v>
      </c>
      <c r="BE129" s="144">
        <f t="shared" si="24"/>
        <v>5600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5600</v>
      </c>
      <c r="BL129" s="18" t="s">
        <v>866</v>
      </c>
      <c r="BM129" s="143" t="s">
        <v>866</v>
      </c>
    </row>
    <row r="130" spans="2:65" s="1" customFormat="1" ht="16.5" customHeight="1" x14ac:dyDescent="0.2">
      <c r="B130" s="33"/>
      <c r="C130" s="132" t="s">
        <v>663</v>
      </c>
      <c r="D130" s="132" t="s">
        <v>208</v>
      </c>
      <c r="E130" s="133" t="s">
        <v>2028</v>
      </c>
      <c r="F130" s="134" t="s">
        <v>2026</v>
      </c>
      <c r="G130" s="135" t="s">
        <v>375</v>
      </c>
      <c r="H130" s="136">
        <v>380</v>
      </c>
      <c r="I130" s="137">
        <v>160</v>
      </c>
      <c r="J130" s="138">
        <f t="shared" si="20"/>
        <v>60800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866</v>
      </c>
      <c r="AT130" s="143" t="s">
        <v>208</v>
      </c>
      <c r="AU130" s="143" t="s">
        <v>80</v>
      </c>
      <c r="AY130" s="18" t="s">
        <v>206</v>
      </c>
      <c r="BE130" s="144">
        <f t="shared" si="24"/>
        <v>60800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80</v>
      </c>
      <c r="BK130" s="144">
        <f t="shared" si="29"/>
        <v>60800</v>
      </c>
      <c r="BL130" s="18" t="s">
        <v>866</v>
      </c>
      <c r="BM130" s="143" t="s">
        <v>880</v>
      </c>
    </row>
    <row r="131" spans="2:65" s="1" customFormat="1" ht="16.5" customHeight="1" x14ac:dyDescent="0.2">
      <c r="B131" s="33"/>
      <c r="C131" s="132" t="s">
        <v>676</v>
      </c>
      <c r="D131" s="132" t="s">
        <v>208</v>
      </c>
      <c r="E131" s="133" t="s">
        <v>2029</v>
      </c>
      <c r="F131" s="134" t="s">
        <v>2030</v>
      </c>
      <c r="G131" s="135" t="s">
        <v>375</v>
      </c>
      <c r="H131" s="136">
        <v>700</v>
      </c>
      <c r="I131" s="137">
        <v>31.5</v>
      </c>
      <c r="J131" s="138">
        <f t="shared" si="20"/>
        <v>22050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866</v>
      </c>
      <c r="AT131" s="143" t="s">
        <v>208</v>
      </c>
      <c r="AU131" s="143" t="s">
        <v>80</v>
      </c>
      <c r="AY131" s="18" t="s">
        <v>206</v>
      </c>
      <c r="BE131" s="144">
        <f t="shared" si="24"/>
        <v>22050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80</v>
      </c>
      <c r="BK131" s="144">
        <f t="shared" si="29"/>
        <v>22050</v>
      </c>
      <c r="BL131" s="18" t="s">
        <v>866</v>
      </c>
      <c r="BM131" s="143" t="s">
        <v>522</v>
      </c>
    </row>
    <row r="132" spans="2:65" s="1" customFormat="1" ht="16.5" customHeight="1" x14ac:dyDescent="0.2">
      <c r="B132" s="33"/>
      <c r="C132" s="132" t="s">
        <v>681</v>
      </c>
      <c r="D132" s="132" t="s">
        <v>208</v>
      </c>
      <c r="E132" s="133" t="s">
        <v>2031</v>
      </c>
      <c r="F132" s="134" t="s">
        <v>2032</v>
      </c>
      <c r="G132" s="135" t="s">
        <v>375</v>
      </c>
      <c r="H132" s="136">
        <v>1200</v>
      </c>
      <c r="I132" s="137">
        <v>3.15</v>
      </c>
      <c r="J132" s="138">
        <f t="shared" si="20"/>
        <v>3780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866</v>
      </c>
      <c r="AT132" s="143" t="s">
        <v>208</v>
      </c>
      <c r="AU132" s="143" t="s">
        <v>80</v>
      </c>
      <c r="AY132" s="18" t="s">
        <v>206</v>
      </c>
      <c r="BE132" s="144">
        <f t="shared" si="24"/>
        <v>3780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80</v>
      </c>
      <c r="BK132" s="144">
        <f t="shared" si="29"/>
        <v>3780</v>
      </c>
      <c r="BL132" s="18" t="s">
        <v>866</v>
      </c>
      <c r="BM132" s="143" t="s">
        <v>549</v>
      </c>
    </row>
    <row r="133" spans="2:65" s="1" customFormat="1" ht="19.5" x14ac:dyDescent="0.2">
      <c r="B133" s="33"/>
      <c r="D133" s="149" t="s">
        <v>217</v>
      </c>
      <c r="F133" s="150" t="s">
        <v>2033</v>
      </c>
      <c r="I133" s="147"/>
      <c r="L133" s="33"/>
      <c r="M133" s="148"/>
      <c r="T133" s="54"/>
      <c r="AT133" s="18" t="s">
        <v>217</v>
      </c>
      <c r="AU133" s="18" t="s">
        <v>80</v>
      </c>
    </row>
    <row r="134" spans="2:65" s="1" customFormat="1" ht="16.5" customHeight="1" x14ac:dyDescent="0.2">
      <c r="B134" s="33"/>
      <c r="C134" s="132" t="s">
        <v>687</v>
      </c>
      <c r="D134" s="132" t="s">
        <v>208</v>
      </c>
      <c r="E134" s="133" t="s">
        <v>2034</v>
      </c>
      <c r="F134" s="134" t="s">
        <v>2035</v>
      </c>
      <c r="G134" s="135" t="s">
        <v>247</v>
      </c>
      <c r="H134" s="136">
        <v>30</v>
      </c>
      <c r="I134" s="137">
        <v>112.5</v>
      </c>
      <c r="J134" s="138">
        <f>ROUND(I134*H134,2)</f>
        <v>3375</v>
      </c>
      <c r="K134" s="134" t="s">
        <v>21</v>
      </c>
      <c r="L134" s="33"/>
      <c r="M134" s="139" t="s">
        <v>21</v>
      </c>
      <c r="N134" s="140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866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3375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3375</v>
      </c>
      <c r="BL134" s="18" t="s">
        <v>866</v>
      </c>
      <c r="BM134" s="143" t="s">
        <v>542</v>
      </c>
    </row>
    <row r="135" spans="2:65" s="1" customFormat="1" ht="29.25" x14ac:dyDescent="0.2">
      <c r="B135" s="33"/>
      <c r="D135" s="149" t="s">
        <v>217</v>
      </c>
      <c r="F135" s="150" t="s">
        <v>2036</v>
      </c>
      <c r="I135" s="147"/>
      <c r="L135" s="33"/>
      <c r="M135" s="148"/>
      <c r="T135" s="54"/>
      <c r="AT135" s="18" t="s">
        <v>217</v>
      </c>
      <c r="AU135" s="18" t="s">
        <v>80</v>
      </c>
    </row>
    <row r="136" spans="2:65" s="1" customFormat="1" ht="16.5" customHeight="1" x14ac:dyDescent="0.2">
      <c r="B136" s="33"/>
      <c r="C136" s="132" t="s">
        <v>693</v>
      </c>
      <c r="D136" s="132" t="s">
        <v>208</v>
      </c>
      <c r="E136" s="133" t="s">
        <v>2037</v>
      </c>
      <c r="F136" s="134" t="s">
        <v>2038</v>
      </c>
      <c r="G136" s="135" t="s">
        <v>247</v>
      </c>
      <c r="H136" s="136">
        <v>30</v>
      </c>
      <c r="I136" s="137">
        <v>256.5</v>
      </c>
      <c r="J136" s="138">
        <f>ROUND(I136*H136,2)</f>
        <v>7695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866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7695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7695</v>
      </c>
      <c r="BL136" s="18" t="s">
        <v>866</v>
      </c>
      <c r="BM136" s="143" t="s">
        <v>993</v>
      </c>
    </row>
    <row r="137" spans="2:65" s="1" customFormat="1" ht="19.5" x14ac:dyDescent="0.2">
      <c r="B137" s="33"/>
      <c r="D137" s="149" t="s">
        <v>217</v>
      </c>
      <c r="F137" s="150" t="s">
        <v>2039</v>
      </c>
      <c r="I137" s="147"/>
      <c r="L137" s="33"/>
      <c r="M137" s="148"/>
      <c r="T137" s="54"/>
      <c r="AT137" s="18" t="s">
        <v>217</v>
      </c>
      <c r="AU137" s="18" t="s">
        <v>80</v>
      </c>
    </row>
    <row r="138" spans="2:65" s="1" customFormat="1" ht="16.5" customHeight="1" x14ac:dyDescent="0.2">
      <c r="B138" s="33"/>
      <c r="C138" s="132" t="s">
        <v>699</v>
      </c>
      <c r="D138" s="132" t="s">
        <v>208</v>
      </c>
      <c r="E138" s="133" t="s">
        <v>2040</v>
      </c>
      <c r="F138" s="134" t="s">
        <v>2041</v>
      </c>
      <c r="G138" s="135" t="s">
        <v>375</v>
      </c>
      <c r="H138" s="136">
        <v>300</v>
      </c>
      <c r="I138" s="137">
        <v>75</v>
      </c>
      <c r="J138" s="138">
        <f t="shared" ref="J138:J144" si="30">ROUND(I138*H138,2)</f>
        <v>22500</v>
      </c>
      <c r="K138" s="134" t="s">
        <v>21</v>
      </c>
      <c r="L138" s="33"/>
      <c r="M138" s="139" t="s">
        <v>21</v>
      </c>
      <c r="N138" s="140" t="s">
        <v>44</v>
      </c>
      <c r="P138" s="141">
        <f t="shared" ref="P138:P144" si="31">O138*H138</f>
        <v>0</v>
      </c>
      <c r="Q138" s="141">
        <v>0</v>
      </c>
      <c r="R138" s="141">
        <f t="shared" ref="R138:R144" si="32">Q138*H138</f>
        <v>0</v>
      </c>
      <c r="S138" s="141">
        <v>0</v>
      </c>
      <c r="T138" s="142">
        <f t="shared" ref="T138:T144" si="33">S138*H138</f>
        <v>0</v>
      </c>
      <c r="AR138" s="143" t="s">
        <v>866</v>
      </c>
      <c r="AT138" s="143" t="s">
        <v>208</v>
      </c>
      <c r="AU138" s="143" t="s">
        <v>80</v>
      </c>
      <c r="AY138" s="18" t="s">
        <v>206</v>
      </c>
      <c r="BE138" s="144">
        <f t="shared" ref="BE138:BE144" si="34">IF(N138="základní",J138,0)</f>
        <v>22500</v>
      </c>
      <c r="BF138" s="144">
        <f t="shared" ref="BF138:BF144" si="35">IF(N138="snížená",J138,0)</f>
        <v>0</v>
      </c>
      <c r="BG138" s="144">
        <f t="shared" ref="BG138:BG144" si="36">IF(N138="zákl. přenesená",J138,0)</f>
        <v>0</v>
      </c>
      <c r="BH138" s="144">
        <f t="shared" ref="BH138:BH144" si="37">IF(N138="sníž. přenesená",J138,0)</f>
        <v>0</v>
      </c>
      <c r="BI138" s="144">
        <f t="shared" ref="BI138:BI144" si="38">IF(N138="nulová",J138,0)</f>
        <v>0</v>
      </c>
      <c r="BJ138" s="18" t="s">
        <v>80</v>
      </c>
      <c r="BK138" s="144">
        <f t="shared" ref="BK138:BK144" si="39">ROUND(I138*H138,2)</f>
        <v>22500</v>
      </c>
      <c r="BL138" s="18" t="s">
        <v>866</v>
      </c>
      <c r="BM138" s="143" t="s">
        <v>996</v>
      </c>
    </row>
    <row r="139" spans="2:65" s="1" customFormat="1" ht="16.5" customHeight="1" x14ac:dyDescent="0.2">
      <c r="B139" s="33"/>
      <c r="C139" s="132" t="s">
        <v>706</v>
      </c>
      <c r="D139" s="132" t="s">
        <v>208</v>
      </c>
      <c r="E139" s="133" t="s">
        <v>2042</v>
      </c>
      <c r="F139" s="134" t="s">
        <v>2043</v>
      </c>
      <c r="G139" s="135" t="s">
        <v>375</v>
      </c>
      <c r="H139" s="136">
        <v>60</v>
      </c>
      <c r="I139" s="137">
        <v>75</v>
      </c>
      <c r="J139" s="138">
        <f t="shared" si="30"/>
        <v>4500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31"/>
        <v>0</v>
      </c>
      <c r="Q139" s="141">
        <v>0</v>
      </c>
      <c r="R139" s="141">
        <f t="shared" si="32"/>
        <v>0</v>
      </c>
      <c r="S139" s="141">
        <v>0</v>
      </c>
      <c r="T139" s="142">
        <f t="shared" si="33"/>
        <v>0</v>
      </c>
      <c r="AR139" s="143" t="s">
        <v>866</v>
      </c>
      <c r="AT139" s="143" t="s">
        <v>208</v>
      </c>
      <c r="AU139" s="143" t="s">
        <v>80</v>
      </c>
      <c r="AY139" s="18" t="s">
        <v>206</v>
      </c>
      <c r="BE139" s="144">
        <f t="shared" si="34"/>
        <v>4500</v>
      </c>
      <c r="BF139" s="144">
        <f t="shared" si="35"/>
        <v>0</v>
      </c>
      <c r="BG139" s="144">
        <f t="shared" si="36"/>
        <v>0</v>
      </c>
      <c r="BH139" s="144">
        <f t="shared" si="37"/>
        <v>0</v>
      </c>
      <c r="BI139" s="144">
        <f t="shared" si="38"/>
        <v>0</v>
      </c>
      <c r="BJ139" s="18" t="s">
        <v>80</v>
      </c>
      <c r="BK139" s="144">
        <f t="shared" si="39"/>
        <v>4500</v>
      </c>
      <c r="BL139" s="18" t="s">
        <v>866</v>
      </c>
      <c r="BM139" s="143" t="s">
        <v>999</v>
      </c>
    </row>
    <row r="140" spans="2:65" s="1" customFormat="1" ht="16.5" customHeight="1" x14ac:dyDescent="0.2">
      <c r="B140" s="33"/>
      <c r="C140" s="132" t="s">
        <v>713</v>
      </c>
      <c r="D140" s="132" t="s">
        <v>208</v>
      </c>
      <c r="E140" s="133" t="s">
        <v>2044</v>
      </c>
      <c r="F140" s="134" t="s">
        <v>2043</v>
      </c>
      <c r="G140" s="135" t="s">
        <v>375</v>
      </c>
      <c r="H140" s="136">
        <v>35</v>
      </c>
      <c r="I140" s="137">
        <v>75</v>
      </c>
      <c r="J140" s="138">
        <f t="shared" si="30"/>
        <v>2625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31"/>
        <v>0</v>
      </c>
      <c r="Q140" s="141">
        <v>0</v>
      </c>
      <c r="R140" s="141">
        <f t="shared" si="32"/>
        <v>0</v>
      </c>
      <c r="S140" s="141">
        <v>0</v>
      </c>
      <c r="T140" s="142">
        <f t="shared" si="33"/>
        <v>0</v>
      </c>
      <c r="AR140" s="143" t="s">
        <v>866</v>
      </c>
      <c r="AT140" s="143" t="s">
        <v>208</v>
      </c>
      <c r="AU140" s="143" t="s">
        <v>80</v>
      </c>
      <c r="AY140" s="18" t="s">
        <v>206</v>
      </c>
      <c r="BE140" s="144">
        <f t="shared" si="34"/>
        <v>2625</v>
      </c>
      <c r="BF140" s="144">
        <f t="shared" si="35"/>
        <v>0</v>
      </c>
      <c r="BG140" s="144">
        <f t="shared" si="36"/>
        <v>0</v>
      </c>
      <c r="BH140" s="144">
        <f t="shared" si="37"/>
        <v>0</v>
      </c>
      <c r="BI140" s="144">
        <f t="shared" si="38"/>
        <v>0</v>
      </c>
      <c r="BJ140" s="18" t="s">
        <v>80</v>
      </c>
      <c r="BK140" s="144">
        <f t="shared" si="39"/>
        <v>2625</v>
      </c>
      <c r="BL140" s="18" t="s">
        <v>866</v>
      </c>
      <c r="BM140" s="143" t="s">
        <v>1002</v>
      </c>
    </row>
    <row r="141" spans="2:65" s="1" customFormat="1" ht="16.5" customHeight="1" x14ac:dyDescent="0.2">
      <c r="B141" s="33"/>
      <c r="C141" s="132" t="s">
        <v>720</v>
      </c>
      <c r="D141" s="132" t="s">
        <v>208</v>
      </c>
      <c r="E141" s="133" t="s">
        <v>2045</v>
      </c>
      <c r="F141" s="134" t="s">
        <v>2043</v>
      </c>
      <c r="G141" s="135" t="s">
        <v>375</v>
      </c>
      <c r="H141" s="136">
        <v>280</v>
      </c>
      <c r="I141" s="137">
        <v>75</v>
      </c>
      <c r="J141" s="138">
        <f t="shared" si="30"/>
        <v>21000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31"/>
        <v>0</v>
      </c>
      <c r="Q141" s="141">
        <v>0</v>
      </c>
      <c r="R141" s="141">
        <f t="shared" si="32"/>
        <v>0</v>
      </c>
      <c r="S141" s="141">
        <v>0</v>
      </c>
      <c r="T141" s="142">
        <f t="shared" si="33"/>
        <v>0</v>
      </c>
      <c r="AR141" s="143" t="s">
        <v>866</v>
      </c>
      <c r="AT141" s="143" t="s">
        <v>208</v>
      </c>
      <c r="AU141" s="143" t="s">
        <v>80</v>
      </c>
      <c r="AY141" s="18" t="s">
        <v>206</v>
      </c>
      <c r="BE141" s="144">
        <f t="shared" si="34"/>
        <v>21000</v>
      </c>
      <c r="BF141" s="144">
        <f t="shared" si="35"/>
        <v>0</v>
      </c>
      <c r="BG141" s="144">
        <f t="shared" si="36"/>
        <v>0</v>
      </c>
      <c r="BH141" s="144">
        <f t="shared" si="37"/>
        <v>0</v>
      </c>
      <c r="BI141" s="144">
        <f t="shared" si="38"/>
        <v>0</v>
      </c>
      <c r="BJ141" s="18" t="s">
        <v>80</v>
      </c>
      <c r="BK141" s="144">
        <f t="shared" si="39"/>
        <v>21000</v>
      </c>
      <c r="BL141" s="18" t="s">
        <v>866</v>
      </c>
      <c r="BM141" s="143" t="s">
        <v>1005</v>
      </c>
    </row>
    <row r="142" spans="2:65" s="1" customFormat="1" ht="16.5" customHeight="1" x14ac:dyDescent="0.2">
      <c r="B142" s="33"/>
      <c r="C142" s="132" t="s">
        <v>380</v>
      </c>
      <c r="D142" s="132" t="s">
        <v>208</v>
      </c>
      <c r="E142" s="133" t="s">
        <v>2046</v>
      </c>
      <c r="F142" s="134" t="s">
        <v>2047</v>
      </c>
      <c r="G142" s="135" t="s">
        <v>247</v>
      </c>
      <c r="H142" s="136">
        <v>150</v>
      </c>
      <c r="I142" s="137">
        <v>40.5</v>
      </c>
      <c r="J142" s="138">
        <f t="shared" si="30"/>
        <v>6075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31"/>
        <v>0</v>
      </c>
      <c r="Q142" s="141">
        <v>0</v>
      </c>
      <c r="R142" s="141">
        <f t="shared" si="32"/>
        <v>0</v>
      </c>
      <c r="S142" s="141">
        <v>0</v>
      </c>
      <c r="T142" s="142">
        <f t="shared" si="33"/>
        <v>0</v>
      </c>
      <c r="AR142" s="143" t="s">
        <v>866</v>
      </c>
      <c r="AT142" s="143" t="s">
        <v>208</v>
      </c>
      <c r="AU142" s="143" t="s">
        <v>80</v>
      </c>
      <c r="AY142" s="18" t="s">
        <v>206</v>
      </c>
      <c r="BE142" s="144">
        <f t="shared" si="34"/>
        <v>6075</v>
      </c>
      <c r="BF142" s="144">
        <f t="shared" si="35"/>
        <v>0</v>
      </c>
      <c r="BG142" s="144">
        <f t="shared" si="36"/>
        <v>0</v>
      </c>
      <c r="BH142" s="144">
        <f t="shared" si="37"/>
        <v>0</v>
      </c>
      <c r="BI142" s="144">
        <f t="shared" si="38"/>
        <v>0</v>
      </c>
      <c r="BJ142" s="18" t="s">
        <v>80</v>
      </c>
      <c r="BK142" s="144">
        <f t="shared" si="39"/>
        <v>6075</v>
      </c>
      <c r="BL142" s="18" t="s">
        <v>866</v>
      </c>
      <c r="BM142" s="143" t="s">
        <v>1008</v>
      </c>
    </row>
    <row r="143" spans="2:65" s="1" customFormat="1" ht="16.5" customHeight="1" x14ac:dyDescent="0.2">
      <c r="B143" s="33"/>
      <c r="C143" s="132" t="s">
        <v>730</v>
      </c>
      <c r="D143" s="132" t="s">
        <v>208</v>
      </c>
      <c r="E143" s="133" t="s">
        <v>2048</v>
      </c>
      <c r="F143" s="134" t="s">
        <v>2049</v>
      </c>
      <c r="G143" s="135" t="s">
        <v>375</v>
      </c>
      <c r="H143" s="136">
        <v>280</v>
      </c>
      <c r="I143" s="137">
        <v>50</v>
      </c>
      <c r="J143" s="138">
        <f t="shared" si="30"/>
        <v>14000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31"/>
        <v>0</v>
      </c>
      <c r="Q143" s="141">
        <v>0</v>
      </c>
      <c r="R143" s="141">
        <f t="shared" si="32"/>
        <v>0</v>
      </c>
      <c r="S143" s="141">
        <v>0</v>
      </c>
      <c r="T143" s="142">
        <f t="shared" si="33"/>
        <v>0</v>
      </c>
      <c r="AR143" s="143" t="s">
        <v>866</v>
      </c>
      <c r="AT143" s="143" t="s">
        <v>208</v>
      </c>
      <c r="AU143" s="143" t="s">
        <v>80</v>
      </c>
      <c r="AY143" s="18" t="s">
        <v>206</v>
      </c>
      <c r="BE143" s="144">
        <f t="shared" si="34"/>
        <v>14000</v>
      </c>
      <c r="BF143" s="144">
        <f t="shared" si="35"/>
        <v>0</v>
      </c>
      <c r="BG143" s="144">
        <f t="shared" si="36"/>
        <v>0</v>
      </c>
      <c r="BH143" s="144">
        <f t="shared" si="37"/>
        <v>0</v>
      </c>
      <c r="BI143" s="144">
        <f t="shared" si="38"/>
        <v>0</v>
      </c>
      <c r="BJ143" s="18" t="s">
        <v>80</v>
      </c>
      <c r="BK143" s="144">
        <f t="shared" si="39"/>
        <v>14000</v>
      </c>
      <c r="BL143" s="18" t="s">
        <v>866</v>
      </c>
      <c r="BM143" s="143" t="s">
        <v>1011</v>
      </c>
    </row>
    <row r="144" spans="2:65" s="1" customFormat="1" ht="24.2" customHeight="1" x14ac:dyDescent="0.2">
      <c r="B144" s="33"/>
      <c r="C144" s="132" t="s">
        <v>736</v>
      </c>
      <c r="D144" s="132" t="s">
        <v>208</v>
      </c>
      <c r="E144" s="133" t="s">
        <v>2050</v>
      </c>
      <c r="F144" s="134" t="s">
        <v>2051</v>
      </c>
      <c r="G144" s="135" t="s">
        <v>840</v>
      </c>
      <c r="H144" s="136">
        <v>15</v>
      </c>
      <c r="I144" s="137">
        <v>4500</v>
      </c>
      <c r="J144" s="138">
        <f t="shared" si="30"/>
        <v>67500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31"/>
        <v>0</v>
      </c>
      <c r="Q144" s="141">
        <v>0</v>
      </c>
      <c r="R144" s="141">
        <f t="shared" si="32"/>
        <v>0</v>
      </c>
      <c r="S144" s="141">
        <v>0</v>
      </c>
      <c r="T144" s="142">
        <f t="shared" si="33"/>
        <v>0</v>
      </c>
      <c r="AR144" s="143" t="s">
        <v>866</v>
      </c>
      <c r="AT144" s="143" t="s">
        <v>208</v>
      </c>
      <c r="AU144" s="143" t="s">
        <v>80</v>
      </c>
      <c r="AY144" s="18" t="s">
        <v>206</v>
      </c>
      <c r="BE144" s="144">
        <f t="shared" si="34"/>
        <v>67500</v>
      </c>
      <c r="BF144" s="144">
        <f t="shared" si="35"/>
        <v>0</v>
      </c>
      <c r="BG144" s="144">
        <f t="shared" si="36"/>
        <v>0</v>
      </c>
      <c r="BH144" s="144">
        <f t="shared" si="37"/>
        <v>0</v>
      </c>
      <c r="BI144" s="144">
        <f t="shared" si="38"/>
        <v>0</v>
      </c>
      <c r="BJ144" s="18" t="s">
        <v>80</v>
      </c>
      <c r="BK144" s="144">
        <f t="shared" si="39"/>
        <v>67500</v>
      </c>
      <c r="BL144" s="18" t="s">
        <v>866</v>
      </c>
      <c r="BM144" s="143" t="s">
        <v>1014</v>
      </c>
    </row>
    <row r="145" spans="2:65" s="11" customFormat="1" ht="25.9" customHeight="1" x14ac:dyDescent="0.2">
      <c r="B145" s="120"/>
      <c r="D145" s="121" t="s">
        <v>72</v>
      </c>
      <c r="E145" s="122" t="s">
        <v>2052</v>
      </c>
      <c r="F145" s="122" t="s">
        <v>2053</v>
      </c>
      <c r="I145" s="123"/>
      <c r="J145" s="124">
        <f>BK145</f>
        <v>191300</v>
      </c>
      <c r="L145" s="120"/>
      <c r="M145" s="125"/>
      <c r="P145" s="126">
        <f>SUM(P146:P157)</f>
        <v>0</v>
      </c>
      <c r="R145" s="126">
        <f>SUM(R146:R157)</f>
        <v>0</v>
      </c>
      <c r="T145" s="127">
        <f>SUM(T146:T157)</f>
        <v>0</v>
      </c>
      <c r="AR145" s="121" t="s">
        <v>80</v>
      </c>
      <c r="AT145" s="128" t="s">
        <v>72</v>
      </c>
      <c r="AU145" s="128" t="s">
        <v>73</v>
      </c>
      <c r="AY145" s="121" t="s">
        <v>206</v>
      </c>
      <c r="BK145" s="129">
        <f>SUM(BK146:BK157)</f>
        <v>191300</v>
      </c>
    </row>
    <row r="146" spans="2:65" s="1" customFormat="1" ht="16.5" customHeight="1" x14ac:dyDescent="0.2">
      <c r="B146" s="33"/>
      <c r="C146" s="132" t="s">
        <v>741</v>
      </c>
      <c r="D146" s="132" t="s">
        <v>208</v>
      </c>
      <c r="E146" s="133" t="s">
        <v>2054</v>
      </c>
      <c r="F146" s="134" t="s">
        <v>2055</v>
      </c>
      <c r="G146" s="135" t="s">
        <v>1099</v>
      </c>
      <c r="H146" s="136">
        <v>100</v>
      </c>
      <c r="I146" s="137">
        <v>36</v>
      </c>
      <c r="J146" s="138">
        <f t="shared" ref="J146:J151" si="40">ROUND(I146*H146,2)</f>
        <v>3600</v>
      </c>
      <c r="K146" s="134" t="s">
        <v>21</v>
      </c>
      <c r="L146" s="33"/>
      <c r="M146" s="139" t="s">
        <v>21</v>
      </c>
      <c r="N146" s="140" t="s">
        <v>44</v>
      </c>
      <c r="P146" s="141">
        <f t="shared" ref="P146:P151" si="41">O146*H146</f>
        <v>0</v>
      </c>
      <c r="Q146" s="141">
        <v>0</v>
      </c>
      <c r="R146" s="141">
        <f t="shared" ref="R146:R151" si="42">Q146*H146</f>
        <v>0</v>
      </c>
      <c r="S146" s="141">
        <v>0</v>
      </c>
      <c r="T146" s="142">
        <f t="shared" ref="T146:T151" si="43">S146*H146</f>
        <v>0</v>
      </c>
      <c r="AR146" s="143" t="s">
        <v>866</v>
      </c>
      <c r="AT146" s="143" t="s">
        <v>208</v>
      </c>
      <c r="AU146" s="143" t="s">
        <v>80</v>
      </c>
      <c r="AY146" s="18" t="s">
        <v>206</v>
      </c>
      <c r="BE146" s="144">
        <f t="shared" ref="BE146:BE151" si="44">IF(N146="základní",J146,0)</f>
        <v>3600</v>
      </c>
      <c r="BF146" s="144">
        <f t="shared" ref="BF146:BF151" si="45">IF(N146="snížená",J146,0)</f>
        <v>0</v>
      </c>
      <c r="BG146" s="144">
        <f t="shared" ref="BG146:BG151" si="46">IF(N146="zákl. přenesená",J146,0)</f>
        <v>0</v>
      </c>
      <c r="BH146" s="144">
        <f t="shared" ref="BH146:BH151" si="47">IF(N146="sníž. přenesená",J146,0)</f>
        <v>0</v>
      </c>
      <c r="BI146" s="144">
        <f t="shared" ref="BI146:BI151" si="48">IF(N146="nulová",J146,0)</f>
        <v>0</v>
      </c>
      <c r="BJ146" s="18" t="s">
        <v>80</v>
      </c>
      <c r="BK146" s="144">
        <f t="shared" ref="BK146:BK151" si="49">ROUND(I146*H146,2)</f>
        <v>3600</v>
      </c>
      <c r="BL146" s="18" t="s">
        <v>866</v>
      </c>
      <c r="BM146" s="143" t="s">
        <v>1017</v>
      </c>
    </row>
    <row r="147" spans="2:65" s="1" customFormat="1" ht="16.5" customHeight="1" x14ac:dyDescent="0.2">
      <c r="B147" s="33"/>
      <c r="C147" s="132" t="s">
        <v>747</v>
      </c>
      <c r="D147" s="132" t="s">
        <v>208</v>
      </c>
      <c r="E147" s="133" t="s">
        <v>2056</v>
      </c>
      <c r="F147" s="134" t="s">
        <v>2057</v>
      </c>
      <c r="G147" s="135" t="s">
        <v>1099</v>
      </c>
      <c r="H147" s="136">
        <v>150</v>
      </c>
      <c r="I147" s="137">
        <v>350</v>
      </c>
      <c r="J147" s="138">
        <f t="shared" si="40"/>
        <v>52500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41"/>
        <v>0</v>
      </c>
      <c r="Q147" s="141">
        <v>0</v>
      </c>
      <c r="R147" s="141">
        <f t="shared" si="42"/>
        <v>0</v>
      </c>
      <c r="S147" s="141">
        <v>0</v>
      </c>
      <c r="T147" s="142">
        <f t="shared" si="43"/>
        <v>0</v>
      </c>
      <c r="AR147" s="143" t="s">
        <v>866</v>
      </c>
      <c r="AT147" s="143" t="s">
        <v>208</v>
      </c>
      <c r="AU147" s="143" t="s">
        <v>80</v>
      </c>
      <c r="AY147" s="18" t="s">
        <v>206</v>
      </c>
      <c r="BE147" s="144">
        <f t="shared" si="44"/>
        <v>52500</v>
      </c>
      <c r="BF147" s="144">
        <f t="shared" si="45"/>
        <v>0</v>
      </c>
      <c r="BG147" s="144">
        <f t="shared" si="46"/>
        <v>0</v>
      </c>
      <c r="BH147" s="144">
        <f t="shared" si="47"/>
        <v>0</v>
      </c>
      <c r="BI147" s="144">
        <f t="shared" si="48"/>
        <v>0</v>
      </c>
      <c r="BJ147" s="18" t="s">
        <v>80</v>
      </c>
      <c r="BK147" s="144">
        <f t="shared" si="49"/>
        <v>52500</v>
      </c>
      <c r="BL147" s="18" t="s">
        <v>866</v>
      </c>
      <c r="BM147" s="143" t="s">
        <v>1020</v>
      </c>
    </row>
    <row r="148" spans="2:65" s="1" customFormat="1" ht="16.5" customHeight="1" x14ac:dyDescent="0.2">
      <c r="B148" s="33"/>
      <c r="C148" s="132" t="s">
        <v>760</v>
      </c>
      <c r="D148" s="132" t="s">
        <v>208</v>
      </c>
      <c r="E148" s="133" t="s">
        <v>2058</v>
      </c>
      <c r="F148" s="134" t="s">
        <v>2059</v>
      </c>
      <c r="G148" s="135" t="s">
        <v>1099</v>
      </c>
      <c r="H148" s="136">
        <v>100</v>
      </c>
      <c r="I148" s="137">
        <v>250</v>
      </c>
      <c r="J148" s="138">
        <f t="shared" si="40"/>
        <v>25000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41"/>
        <v>0</v>
      </c>
      <c r="Q148" s="141">
        <v>0</v>
      </c>
      <c r="R148" s="141">
        <f t="shared" si="42"/>
        <v>0</v>
      </c>
      <c r="S148" s="141">
        <v>0</v>
      </c>
      <c r="T148" s="142">
        <f t="shared" si="43"/>
        <v>0</v>
      </c>
      <c r="AR148" s="143" t="s">
        <v>866</v>
      </c>
      <c r="AT148" s="143" t="s">
        <v>208</v>
      </c>
      <c r="AU148" s="143" t="s">
        <v>80</v>
      </c>
      <c r="AY148" s="18" t="s">
        <v>206</v>
      </c>
      <c r="BE148" s="144">
        <f t="shared" si="44"/>
        <v>25000</v>
      </c>
      <c r="BF148" s="144">
        <f t="shared" si="45"/>
        <v>0</v>
      </c>
      <c r="BG148" s="144">
        <f t="shared" si="46"/>
        <v>0</v>
      </c>
      <c r="BH148" s="144">
        <f t="shared" si="47"/>
        <v>0</v>
      </c>
      <c r="BI148" s="144">
        <f t="shared" si="48"/>
        <v>0</v>
      </c>
      <c r="BJ148" s="18" t="s">
        <v>80</v>
      </c>
      <c r="BK148" s="144">
        <f t="shared" si="49"/>
        <v>25000</v>
      </c>
      <c r="BL148" s="18" t="s">
        <v>866</v>
      </c>
      <c r="BM148" s="143" t="s">
        <v>611</v>
      </c>
    </row>
    <row r="149" spans="2:65" s="1" customFormat="1" ht="16.5" customHeight="1" x14ac:dyDescent="0.2">
      <c r="B149" s="33"/>
      <c r="C149" s="132" t="s">
        <v>765</v>
      </c>
      <c r="D149" s="132" t="s">
        <v>208</v>
      </c>
      <c r="E149" s="133" t="s">
        <v>2060</v>
      </c>
      <c r="F149" s="134" t="s">
        <v>2061</v>
      </c>
      <c r="G149" s="135" t="s">
        <v>840</v>
      </c>
      <c r="H149" s="136">
        <v>1</v>
      </c>
      <c r="I149" s="137">
        <v>5400</v>
      </c>
      <c r="J149" s="138">
        <f t="shared" si="40"/>
        <v>5400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41"/>
        <v>0</v>
      </c>
      <c r="Q149" s="141">
        <v>0</v>
      </c>
      <c r="R149" s="141">
        <f t="shared" si="42"/>
        <v>0</v>
      </c>
      <c r="S149" s="141">
        <v>0</v>
      </c>
      <c r="T149" s="142">
        <f t="shared" si="43"/>
        <v>0</v>
      </c>
      <c r="AR149" s="143" t="s">
        <v>866</v>
      </c>
      <c r="AT149" s="143" t="s">
        <v>208</v>
      </c>
      <c r="AU149" s="143" t="s">
        <v>80</v>
      </c>
      <c r="AY149" s="18" t="s">
        <v>206</v>
      </c>
      <c r="BE149" s="144">
        <f t="shared" si="44"/>
        <v>5400</v>
      </c>
      <c r="BF149" s="144">
        <f t="shared" si="45"/>
        <v>0</v>
      </c>
      <c r="BG149" s="144">
        <f t="shared" si="46"/>
        <v>0</v>
      </c>
      <c r="BH149" s="144">
        <f t="shared" si="47"/>
        <v>0</v>
      </c>
      <c r="BI149" s="144">
        <f t="shared" si="48"/>
        <v>0</v>
      </c>
      <c r="BJ149" s="18" t="s">
        <v>80</v>
      </c>
      <c r="BK149" s="144">
        <f t="shared" si="49"/>
        <v>5400</v>
      </c>
      <c r="BL149" s="18" t="s">
        <v>866</v>
      </c>
      <c r="BM149" s="143" t="s">
        <v>1025</v>
      </c>
    </row>
    <row r="150" spans="2:65" s="1" customFormat="1" ht="21.75" customHeight="1" x14ac:dyDescent="0.2">
      <c r="B150" s="33"/>
      <c r="C150" s="132" t="s">
        <v>773</v>
      </c>
      <c r="D150" s="132" t="s">
        <v>208</v>
      </c>
      <c r="E150" s="133" t="s">
        <v>2062</v>
      </c>
      <c r="F150" s="134" t="s">
        <v>2063</v>
      </c>
      <c r="G150" s="135" t="s">
        <v>2064</v>
      </c>
      <c r="H150" s="136">
        <v>100</v>
      </c>
      <c r="I150" s="137">
        <v>100</v>
      </c>
      <c r="J150" s="138">
        <f t="shared" si="40"/>
        <v>10000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41"/>
        <v>0</v>
      </c>
      <c r="Q150" s="141">
        <v>0</v>
      </c>
      <c r="R150" s="141">
        <f t="shared" si="42"/>
        <v>0</v>
      </c>
      <c r="S150" s="141">
        <v>0</v>
      </c>
      <c r="T150" s="142">
        <f t="shared" si="43"/>
        <v>0</v>
      </c>
      <c r="AR150" s="143" t="s">
        <v>866</v>
      </c>
      <c r="AT150" s="143" t="s">
        <v>208</v>
      </c>
      <c r="AU150" s="143" t="s">
        <v>80</v>
      </c>
      <c r="AY150" s="18" t="s">
        <v>206</v>
      </c>
      <c r="BE150" s="144">
        <f t="shared" si="44"/>
        <v>10000</v>
      </c>
      <c r="BF150" s="144">
        <f t="shared" si="45"/>
        <v>0</v>
      </c>
      <c r="BG150" s="144">
        <f t="shared" si="46"/>
        <v>0</v>
      </c>
      <c r="BH150" s="144">
        <f t="shared" si="47"/>
        <v>0</v>
      </c>
      <c r="BI150" s="144">
        <f t="shared" si="48"/>
        <v>0</v>
      </c>
      <c r="BJ150" s="18" t="s">
        <v>80</v>
      </c>
      <c r="BK150" s="144">
        <f t="shared" si="49"/>
        <v>10000</v>
      </c>
      <c r="BL150" s="18" t="s">
        <v>866</v>
      </c>
      <c r="BM150" s="143" t="s">
        <v>1028</v>
      </c>
    </row>
    <row r="151" spans="2:65" s="1" customFormat="1" ht="16.5" customHeight="1" x14ac:dyDescent="0.2">
      <c r="B151" s="33"/>
      <c r="C151" s="132" t="s">
        <v>781</v>
      </c>
      <c r="D151" s="132" t="s">
        <v>208</v>
      </c>
      <c r="E151" s="133" t="s">
        <v>2065</v>
      </c>
      <c r="F151" s="134" t="s">
        <v>2066</v>
      </c>
      <c r="G151" s="135" t="s">
        <v>840</v>
      </c>
      <c r="H151" s="136">
        <v>1</v>
      </c>
      <c r="I151" s="137">
        <v>9000</v>
      </c>
      <c r="J151" s="138">
        <f t="shared" si="40"/>
        <v>9000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41"/>
        <v>0</v>
      </c>
      <c r="Q151" s="141">
        <v>0</v>
      </c>
      <c r="R151" s="141">
        <f t="shared" si="42"/>
        <v>0</v>
      </c>
      <c r="S151" s="141">
        <v>0</v>
      </c>
      <c r="T151" s="142">
        <f t="shared" si="43"/>
        <v>0</v>
      </c>
      <c r="AR151" s="143" t="s">
        <v>866</v>
      </c>
      <c r="AT151" s="143" t="s">
        <v>208</v>
      </c>
      <c r="AU151" s="143" t="s">
        <v>80</v>
      </c>
      <c r="AY151" s="18" t="s">
        <v>206</v>
      </c>
      <c r="BE151" s="144">
        <f t="shared" si="44"/>
        <v>9000</v>
      </c>
      <c r="BF151" s="144">
        <f t="shared" si="45"/>
        <v>0</v>
      </c>
      <c r="BG151" s="144">
        <f t="shared" si="46"/>
        <v>0</v>
      </c>
      <c r="BH151" s="144">
        <f t="shared" si="47"/>
        <v>0</v>
      </c>
      <c r="BI151" s="144">
        <f t="shared" si="48"/>
        <v>0</v>
      </c>
      <c r="BJ151" s="18" t="s">
        <v>80</v>
      </c>
      <c r="BK151" s="144">
        <f t="shared" si="49"/>
        <v>9000</v>
      </c>
      <c r="BL151" s="18" t="s">
        <v>866</v>
      </c>
      <c r="BM151" s="143" t="s">
        <v>1031</v>
      </c>
    </row>
    <row r="152" spans="2:65" s="1" customFormat="1" ht="48.75" x14ac:dyDescent="0.2">
      <c r="B152" s="33"/>
      <c r="D152" s="149" t="s">
        <v>217</v>
      </c>
      <c r="F152" s="150" t="s">
        <v>2067</v>
      </c>
      <c r="I152" s="147"/>
      <c r="L152" s="33"/>
      <c r="M152" s="148"/>
      <c r="T152" s="54"/>
      <c r="AT152" s="18" t="s">
        <v>217</v>
      </c>
      <c r="AU152" s="18" t="s">
        <v>80</v>
      </c>
    </row>
    <row r="153" spans="2:65" s="1" customFormat="1" ht="16.5" customHeight="1" x14ac:dyDescent="0.2">
      <c r="B153" s="33"/>
      <c r="C153" s="132" t="s">
        <v>787</v>
      </c>
      <c r="D153" s="132" t="s">
        <v>208</v>
      </c>
      <c r="E153" s="133" t="s">
        <v>2068</v>
      </c>
      <c r="F153" s="134" t="s">
        <v>2069</v>
      </c>
      <c r="G153" s="135" t="s">
        <v>1099</v>
      </c>
      <c r="H153" s="136">
        <v>10</v>
      </c>
      <c r="I153" s="137">
        <v>810</v>
      </c>
      <c r="J153" s="138">
        <f>ROUND(I153*H153,2)</f>
        <v>8100</v>
      </c>
      <c r="K153" s="134" t="s">
        <v>21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866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8100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8100</v>
      </c>
      <c r="BL153" s="18" t="s">
        <v>866</v>
      </c>
      <c r="BM153" s="143" t="s">
        <v>1034</v>
      </c>
    </row>
    <row r="154" spans="2:65" s="1" customFormat="1" ht="16.5" customHeight="1" x14ac:dyDescent="0.2">
      <c r="B154" s="33"/>
      <c r="C154" s="132" t="s">
        <v>792</v>
      </c>
      <c r="D154" s="132" t="s">
        <v>208</v>
      </c>
      <c r="E154" s="133" t="s">
        <v>2070</v>
      </c>
      <c r="F154" s="134" t="s">
        <v>2071</v>
      </c>
      <c r="G154" s="135" t="s">
        <v>840</v>
      </c>
      <c r="H154" s="136">
        <v>1</v>
      </c>
      <c r="I154" s="137">
        <v>1800</v>
      </c>
      <c r="J154" s="138">
        <f>ROUND(I154*H154,2)</f>
        <v>1800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866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1800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1800</v>
      </c>
      <c r="BL154" s="18" t="s">
        <v>866</v>
      </c>
      <c r="BM154" s="143" t="s">
        <v>1037</v>
      </c>
    </row>
    <row r="155" spans="2:65" s="1" customFormat="1" ht="16.5" customHeight="1" x14ac:dyDescent="0.2">
      <c r="B155" s="33"/>
      <c r="C155" s="132" t="s">
        <v>799</v>
      </c>
      <c r="D155" s="132" t="s">
        <v>208</v>
      </c>
      <c r="E155" s="133" t="s">
        <v>2072</v>
      </c>
      <c r="F155" s="134" t="s">
        <v>2073</v>
      </c>
      <c r="G155" s="135" t="s">
        <v>1099</v>
      </c>
      <c r="H155" s="136">
        <v>60</v>
      </c>
      <c r="I155" s="137">
        <v>390</v>
      </c>
      <c r="J155" s="138">
        <f>ROUND(I155*H155,2)</f>
        <v>23400</v>
      </c>
      <c r="K155" s="134" t="s">
        <v>21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866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23400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23400</v>
      </c>
      <c r="BL155" s="18" t="s">
        <v>866</v>
      </c>
      <c r="BM155" s="143" t="s">
        <v>1040</v>
      </c>
    </row>
    <row r="156" spans="2:65" s="1" customFormat="1" ht="16.5" customHeight="1" x14ac:dyDescent="0.2">
      <c r="B156" s="33"/>
      <c r="C156" s="132" t="s">
        <v>805</v>
      </c>
      <c r="D156" s="132" t="s">
        <v>208</v>
      </c>
      <c r="E156" s="133" t="s">
        <v>2074</v>
      </c>
      <c r="F156" s="134" t="s">
        <v>2075</v>
      </c>
      <c r="G156" s="135" t="s">
        <v>1099</v>
      </c>
      <c r="H156" s="136">
        <v>100</v>
      </c>
      <c r="I156" s="137">
        <v>390</v>
      </c>
      <c r="J156" s="138">
        <f>ROUND(I156*H156,2)</f>
        <v>39000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866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39000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39000</v>
      </c>
      <c r="BL156" s="18" t="s">
        <v>866</v>
      </c>
      <c r="BM156" s="143" t="s">
        <v>1043</v>
      </c>
    </row>
    <row r="157" spans="2:65" s="1" customFormat="1" ht="24.2" customHeight="1" x14ac:dyDescent="0.2">
      <c r="B157" s="33"/>
      <c r="C157" s="132" t="s">
        <v>811</v>
      </c>
      <c r="D157" s="132" t="s">
        <v>208</v>
      </c>
      <c r="E157" s="133" t="s">
        <v>2076</v>
      </c>
      <c r="F157" s="134" t="s">
        <v>2077</v>
      </c>
      <c r="G157" s="135" t="s">
        <v>840</v>
      </c>
      <c r="H157" s="136">
        <v>1</v>
      </c>
      <c r="I157" s="137">
        <v>13500</v>
      </c>
      <c r="J157" s="138">
        <f>ROUND(I157*H157,2)</f>
        <v>13500</v>
      </c>
      <c r="K157" s="134" t="s">
        <v>21</v>
      </c>
      <c r="L157" s="33"/>
      <c r="M157" s="194" t="s">
        <v>21</v>
      </c>
      <c r="N157" s="195" t="s">
        <v>44</v>
      </c>
      <c r="O157" s="189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AR157" s="143" t="s">
        <v>866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13500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13500</v>
      </c>
      <c r="BL157" s="18" t="s">
        <v>866</v>
      </c>
      <c r="BM157" s="143" t="s">
        <v>1048</v>
      </c>
    </row>
    <row r="158" spans="2:65" s="1" customFormat="1" ht="6.95" customHeight="1" x14ac:dyDescent="0.2">
      <c r="B158" s="42"/>
      <c r="C158" s="43"/>
      <c r="D158" s="43"/>
      <c r="E158" s="43"/>
      <c r="F158" s="43"/>
      <c r="G158" s="43"/>
      <c r="H158" s="43"/>
      <c r="I158" s="43"/>
      <c r="J158" s="43"/>
      <c r="K158" s="43"/>
      <c r="L158" s="33"/>
    </row>
  </sheetData>
  <sheetProtection algorithmName="SHA-512" hashValue="Nm1rf8DNZrJb/i2/F7L6msXVvj3p6Xsi6RYXkk3SJx6TKxnMCs44ARHFlt6lMNzUBtXvvdCvTtWWsD9CZ1lVYA==" saltValue="d6ok22e/b4lX83Qa6ntaug==" spinCount="100000" sheet="1" objects="1" scenarios="1" formatColumns="0" formatRows="0" autoFilter="0"/>
  <autoFilter ref="C88:K157" xr:uid="{00000000-0009-0000-0000-000007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20"/>
  <sheetViews>
    <sheetView showGridLines="0" topLeftCell="A142" zoomScale="90" zoomScaleNormal="90" workbookViewId="0">
      <selection activeCell="F165" sqref="F16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126</v>
      </c>
    </row>
    <row r="3" spans="2:46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 x14ac:dyDescent="0.2">
      <c r="B4" s="21"/>
      <c r="D4" s="22" t="s">
        <v>173</v>
      </c>
      <c r="L4" s="21"/>
      <c r="M4" s="91" t="s">
        <v>10</v>
      </c>
      <c r="AT4" s="18" t="s">
        <v>4</v>
      </c>
    </row>
    <row r="5" spans="2:46" ht="6.95" customHeight="1" x14ac:dyDescent="0.2">
      <c r="B5" s="21"/>
      <c r="L5" s="21"/>
    </row>
    <row r="6" spans="2:46" ht="12" customHeight="1" x14ac:dyDescent="0.2">
      <c r="B6" s="21"/>
      <c r="D6" s="28" t="s">
        <v>16</v>
      </c>
      <c r="L6" s="21"/>
    </row>
    <row r="7" spans="2:46" ht="26.25" customHeight="1" x14ac:dyDescent="0.2">
      <c r="B7" s="21"/>
      <c r="E7" s="315" t="str">
        <f>'Rekapitulace stavby'!K6</f>
        <v>Novostavba Onkologické kliniky P4 - Přeložky, Přípojky, OS, Komunikace, chodníky a přístřešky, Sadové úpravy</v>
      </c>
      <c r="F7" s="316"/>
      <c r="G7" s="316"/>
      <c r="H7" s="316"/>
      <c r="L7" s="21"/>
    </row>
    <row r="8" spans="2:46" ht="12" customHeight="1" x14ac:dyDescent="0.2">
      <c r="B8" s="21"/>
      <c r="D8" s="28" t="s">
        <v>174</v>
      </c>
      <c r="L8" s="21"/>
    </row>
    <row r="9" spans="2:46" s="1" customFormat="1" ht="16.5" customHeight="1" x14ac:dyDescent="0.2">
      <c r="B9" s="33"/>
      <c r="E9" s="315" t="s">
        <v>2078</v>
      </c>
      <c r="F9" s="314"/>
      <c r="G9" s="314"/>
      <c r="H9" s="314"/>
      <c r="L9" s="33"/>
    </row>
    <row r="10" spans="2:46" s="1" customFormat="1" ht="12" customHeight="1" x14ac:dyDescent="0.2">
      <c r="B10" s="33"/>
      <c r="D10" s="28" t="s">
        <v>176</v>
      </c>
      <c r="L10" s="33"/>
    </row>
    <row r="11" spans="2:46" s="1" customFormat="1" ht="16.5" customHeight="1" x14ac:dyDescent="0.2">
      <c r="B11" s="33"/>
      <c r="E11" s="307" t="s">
        <v>2079</v>
      </c>
      <c r="F11" s="314"/>
      <c r="G11" s="314"/>
      <c r="H11" s="314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 x14ac:dyDescent="0.2">
      <c r="B14" s="33"/>
      <c r="D14" s="28" t="s">
        <v>22</v>
      </c>
      <c r="F14" s="26" t="s">
        <v>23</v>
      </c>
      <c r="I14" s="28" t="s">
        <v>24</v>
      </c>
      <c r="J14" s="50" t="str">
        <f>'Rekapitulace stavby'!AN8</f>
        <v>16. 2. 2024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 x14ac:dyDescent="0.2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 x14ac:dyDescent="0.2">
      <c r="B20" s="33"/>
      <c r="E20" s="317" t="str">
        <f>'Rekapitulace stavby'!E14</f>
        <v>Vyplň údaj</v>
      </c>
      <c r="F20" s="296"/>
      <c r="G20" s="296"/>
      <c r="H20" s="296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 x14ac:dyDescent="0.2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8" t="s">
        <v>37</v>
      </c>
      <c r="L28" s="33"/>
    </row>
    <row r="29" spans="2:12" s="7" customFormat="1" ht="16.5" customHeight="1" x14ac:dyDescent="0.2">
      <c r="B29" s="92"/>
      <c r="E29" s="300" t="s">
        <v>21</v>
      </c>
      <c r="F29" s="300"/>
      <c r="G29" s="300"/>
      <c r="H29" s="300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39</v>
      </c>
      <c r="J32" s="64">
        <f>ROUND(J86, 2)</f>
        <v>1571638.36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41</v>
      </c>
      <c r="I34" s="36" t="s">
        <v>40</v>
      </c>
      <c r="J34" s="36" t="s">
        <v>42</v>
      </c>
      <c r="L34" s="33"/>
    </row>
    <row r="35" spans="2:12" s="1" customFormat="1" ht="14.45" customHeight="1" x14ac:dyDescent="0.2">
      <c r="B35" s="33"/>
      <c r="D35" s="53" t="s">
        <v>43</v>
      </c>
      <c r="E35" s="28" t="s">
        <v>44</v>
      </c>
      <c r="F35" s="84">
        <f>ROUND((SUM(BE86:BE219)),  2)</f>
        <v>1571638.36</v>
      </c>
      <c r="I35" s="94">
        <v>0.21</v>
      </c>
      <c r="J35" s="84">
        <f>ROUND(((SUM(BE86:BE219))*I35),  2)</f>
        <v>330044.06</v>
      </c>
      <c r="L35" s="33"/>
    </row>
    <row r="36" spans="2:12" s="1" customFormat="1" ht="14.45" customHeight="1" x14ac:dyDescent="0.2">
      <c r="B36" s="33"/>
      <c r="E36" s="28" t="s">
        <v>45</v>
      </c>
      <c r="F36" s="84">
        <f>ROUND((SUM(BF86:BF219)),  2)</f>
        <v>0</v>
      </c>
      <c r="I36" s="94">
        <v>0.12</v>
      </c>
      <c r="J36" s="84">
        <f>ROUND(((SUM(BF86:BF219))*I36),  2)</f>
        <v>0</v>
      </c>
      <c r="L36" s="33"/>
    </row>
    <row r="37" spans="2:12" s="1" customFormat="1" ht="14.45" hidden="1" customHeight="1" x14ac:dyDescent="0.2">
      <c r="B37" s="33"/>
      <c r="E37" s="28" t="s">
        <v>46</v>
      </c>
      <c r="F37" s="84">
        <f>ROUND((SUM(BG86:BG219)),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8" t="s">
        <v>47</v>
      </c>
      <c r="F38" s="84">
        <f>ROUND((SUM(BH86:BH219)),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8" t="s">
        <v>48</v>
      </c>
      <c r="F39" s="84">
        <f>ROUND((SUM(BI86:BI219)),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49</v>
      </c>
      <c r="E41" s="55"/>
      <c r="F41" s="55"/>
      <c r="G41" s="97" t="s">
        <v>50</v>
      </c>
      <c r="H41" s="98" t="s">
        <v>51</v>
      </c>
      <c r="I41" s="55"/>
      <c r="J41" s="99">
        <f>SUM(J32:J39)</f>
        <v>1901682.4200000002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2" t="s">
        <v>178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8" t="s">
        <v>16</v>
      </c>
      <c r="L49" s="33"/>
    </row>
    <row r="50" spans="2:47" s="1" customFormat="1" ht="26.25" customHeight="1" x14ac:dyDescent="0.2">
      <c r="B50" s="33"/>
      <c r="E50" s="315" t="str">
        <f>E7</f>
        <v>Novostavba Onkologické kliniky P4 - Přeložky, Přípojky, OS, Komunikace, chodníky a přístřešky, Sadové úpravy</v>
      </c>
      <c r="F50" s="316"/>
      <c r="G50" s="316"/>
      <c r="H50" s="316"/>
      <c r="L50" s="33"/>
    </row>
    <row r="51" spans="2:47" ht="12" customHeight="1" x14ac:dyDescent="0.2">
      <c r="B51" s="21"/>
      <c r="C51" s="28" t="s">
        <v>174</v>
      </c>
      <c r="L51" s="21"/>
    </row>
    <row r="52" spans="2:47" s="1" customFormat="1" ht="16.5" customHeight="1" x14ac:dyDescent="0.2">
      <c r="B52" s="33"/>
      <c r="E52" s="315" t="s">
        <v>2078</v>
      </c>
      <c r="F52" s="314"/>
      <c r="G52" s="314"/>
      <c r="H52" s="314"/>
      <c r="L52" s="33"/>
    </row>
    <row r="53" spans="2:47" s="1" customFormat="1" ht="12" customHeight="1" x14ac:dyDescent="0.2">
      <c r="B53" s="33"/>
      <c r="C53" s="28" t="s">
        <v>176</v>
      </c>
      <c r="L53" s="33"/>
    </row>
    <row r="54" spans="2:47" s="1" customFormat="1" ht="16.5" customHeight="1" x14ac:dyDescent="0.2">
      <c r="B54" s="33"/>
      <c r="E54" s="307" t="str">
        <f>E11</f>
        <v>D.2.6.a - Telefonní kabely z budovy XR do budovy P3</v>
      </c>
      <c r="F54" s="314"/>
      <c r="G54" s="314"/>
      <c r="H54" s="314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8" t="s">
        <v>22</v>
      </c>
      <c r="F56" s="26" t="str">
        <f>F14</f>
        <v>Olomouc</v>
      </c>
      <c r="I56" s="28" t="s">
        <v>24</v>
      </c>
      <c r="J56" s="50" t="str">
        <f>IF(J14="","",J14)</f>
        <v>16. 2. 2024</v>
      </c>
      <c r="L56" s="33"/>
    </row>
    <row r="57" spans="2:47" s="1" customFormat="1" ht="6.95" customHeight="1" x14ac:dyDescent="0.2">
      <c r="B57" s="33"/>
      <c r="L57" s="33"/>
    </row>
    <row r="58" spans="2:47" s="1" customFormat="1" ht="25.7" customHeight="1" x14ac:dyDescent="0.2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 x14ac:dyDescent="0.2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71</v>
      </c>
      <c r="J63" s="64">
        <f>J86</f>
        <v>1571638.36</v>
      </c>
      <c r="L63" s="33"/>
      <c r="AU63" s="18" t="s">
        <v>181</v>
      </c>
    </row>
    <row r="64" spans="2:47" s="8" customFormat="1" ht="24.95" customHeight="1" x14ac:dyDescent="0.2">
      <c r="B64" s="104"/>
      <c r="D64" s="105" t="s">
        <v>2080</v>
      </c>
      <c r="E64" s="106"/>
      <c r="F64" s="106"/>
      <c r="G64" s="106"/>
      <c r="H64" s="106"/>
      <c r="I64" s="106"/>
      <c r="J64" s="107">
        <f>J87</f>
        <v>1571638.36</v>
      </c>
      <c r="L64" s="104"/>
    </row>
    <row r="65" spans="2:12" s="1" customFormat="1" ht="21.75" customHeight="1" x14ac:dyDescent="0.2">
      <c r="B65" s="33"/>
      <c r="L65" s="33"/>
    </row>
    <row r="66" spans="2:12" s="1" customFormat="1" ht="6.9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5" customHeigh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5" customHeight="1" x14ac:dyDescent="0.2">
      <c r="B71" s="33"/>
      <c r="C71" s="22" t="s">
        <v>191</v>
      </c>
      <c r="L71" s="33"/>
    </row>
    <row r="72" spans="2:12" s="1" customFormat="1" ht="6.95" customHeight="1" x14ac:dyDescent="0.2">
      <c r="B72" s="33"/>
      <c r="L72" s="33"/>
    </row>
    <row r="73" spans="2:12" s="1" customFormat="1" ht="12" customHeight="1" x14ac:dyDescent="0.2">
      <c r="B73" s="33"/>
      <c r="C73" s="28" t="s">
        <v>16</v>
      </c>
      <c r="L73" s="33"/>
    </row>
    <row r="74" spans="2:12" s="1" customFormat="1" ht="26.25" customHeight="1" x14ac:dyDescent="0.2">
      <c r="B74" s="33"/>
      <c r="E74" s="315" t="str">
        <f>E7</f>
        <v>Novostavba Onkologické kliniky P4 - Přeložky, Přípojky, OS, Komunikace, chodníky a přístřešky, Sadové úpravy</v>
      </c>
      <c r="F74" s="316"/>
      <c r="G74" s="316"/>
      <c r="H74" s="316"/>
      <c r="L74" s="33"/>
    </row>
    <row r="75" spans="2:12" ht="12" customHeight="1" x14ac:dyDescent="0.2">
      <c r="B75" s="21"/>
      <c r="C75" s="28" t="s">
        <v>174</v>
      </c>
      <c r="L75" s="21"/>
    </row>
    <row r="76" spans="2:12" s="1" customFormat="1" ht="16.5" customHeight="1" x14ac:dyDescent="0.2">
      <c r="B76" s="33"/>
      <c r="E76" s="315" t="s">
        <v>2078</v>
      </c>
      <c r="F76" s="314"/>
      <c r="G76" s="314"/>
      <c r="H76" s="314"/>
      <c r="L76" s="33"/>
    </row>
    <row r="77" spans="2:12" s="1" customFormat="1" ht="12" customHeight="1" x14ac:dyDescent="0.2">
      <c r="B77" s="33"/>
      <c r="C77" s="28" t="s">
        <v>176</v>
      </c>
      <c r="L77" s="33"/>
    </row>
    <row r="78" spans="2:12" s="1" customFormat="1" ht="16.5" customHeight="1" x14ac:dyDescent="0.2">
      <c r="B78" s="33"/>
      <c r="E78" s="307" t="str">
        <f>E11</f>
        <v>D.2.6.a - Telefonní kabely z budovy XR do budovy P3</v>
      </c>
      <c r="F78" s="314"/>
      <c r="G78" s="314"/>
      <c r="H78" s="314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8" t="s">
        <v>22</v>
      </c>
      <c r="F80" s="26" t="str">
        <f>F14</f>
        <v>Olomouc</v>
      </c>
      <c r="I80" s="28" t="s">
        <v>24</v>
      </c>
      <c r="J80" s="50" t="str">
        <f>IF(J14="","",J14)</f>
        <v>16. 2. 2024</v>
      </c>
      <c r="L80" s="33"/>
    </row>
    <row r="81" spans="2:65" s="1" customFormat="1" ht="6.95" customHeight="1" x14ac:dyDescent="0.2">
      <c r="B81" s="33"/>
      <c r="L81" s="33"/>
    </row>
    <row r="82" spans="2:65" s="1" customFormat="1" ht="25.7" customHeight="1" x14ac:dyDescent="0.2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 x14ac:dyDescent="0.2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7" t="s">
        <v>21</v>
      </c>
      <c r="N85" s="58" t="s">
        <v>43</v>
      </c>
      <c r="O85" s="58" t="s">
        <v>197</v>
      </c>
      <c r="P85" s="58" t="s">
        <v>198</v>
      </c>
      <c r="Q85" s="58" t="s">
        <v>199</v>
      </c>
      <c r="R85" s="58" t="s">
        <v>200</v>
      </c>
      <c r="S85" s="58" t="s">
        <v>201</v>
      </c>
      <c r="T85" s="59" t="s">
        <v>202</v>
      </c>
    </row>
    <row r="86" spans="2:65" s="1" customFormat="1" ht="22.9" customHeight="1" x14ac:dyDescent="0.25">
      <c r="B86" s="33"/>
      <c r="C86" s="62" t="s">
        <v>203</v>
      </c>
      <c r="J86" s="116">
        <f>BK86</f>
        <v>1571638.36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72</v>
      </c>
      <c r="AU86" s="18" t="s">
        <v>181</v>
      </c>
      <c r="BK86" s="119">
        <f>BK87</f>
        <v>1571638.36</v>
      </c>
    </row>
    <row r="87" spans="2:65" s="11" customFormat="1" ht="25.9" customHeight="1" x14ac:dyDescent="0.2">
      <c r="B87" s="120"/>
      <c r="D87" s="121" t="s">
        <v>72</v>
      </c>
      <c r="E87" s="122" t="s">
        <v>2081</v>
      </c>
      <c r="F87" s="122" t="s">
        <v>2082</v>
      </c>
      <c r="I87" s="123"/>
      <c r="J87" s="124">
        <f>BK87</f>
        <v>1571638.36</v>
      </c>
      <c r="L87" s="120"/>
      <c r="M87" s="125"/>
      <c r="P87" s="126">
        <f>SUM(P88:P219)</f>
        <v>0</v>
      </c>
      <c r="R87" s="126">
        <f>SUM(R88:R219)</f>
        <v>0</v>
      </c>
      <c r="T87" s="127">
        <f>SUM(T88:T219)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SUM(BK88:BK219)</f>
        <v>1571638.36</v>
      </c>
    </row>
    <row r="88" spans="2:65" s="1" customFormat="1" ht="24.2" customHeight="1" x14ac:dyDescent="0.2">
      <c r="B88" s="33"/>
      <c r="C88" s="132" t="s">
        <v>80</v>
      </c>
      <c r="D88" s="132" t="s">
        <v>208</v>
      </c>
      <c r="E88" s="133" t="s">
        <v>2083</v>
      </c>
      <c r="F88" s="134" t="s">
        <v>2084</v>
      </c>
      <c r="G88" s="135" t="s">
        <v>2085</v>
      </c>
      <c r="H88" s="136">
        <v>1</v>
      </c>
      <c r="I88" s="137">
        <v>4472</v>
      </c>
      <c r="J88" s="138">
        <f>ROUND(I88*H88,2)</f>
        <v>4472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866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4472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4472</v>
      </c>
      <c r="BL88" s="18" t="s">
        <v>866</v>
      </c>
      <c r="BM88" s="143" t="s">
        <v>82</v>
      </c>
    </row>
    <row r="89" spans="2:65" s="1" customFormat="1" ht="24.2" customHeight="1" x14ac:dyDescent="0.2">
      <c r="B89" s="33"/>
      <c r="C89" s="178" t="s">
        <v>82</v>
      </c>
      <c r="D89" s="178" t="s">
        <v>437</v>
      </c>
      <c r="E89" s="179" t="s">
        <v>2086</v>
      </c>
      <c r="F89" s="180" t="s">
        <v>2087</v>
      </c>
      <c r="G89" s="181" t="s">
        <v>2085</v>
      </c>
      <c r="H89" s="182">
        <v>1</v>
      </c>
      <c r="I89" s="183">
        <v>14518.4</v>
      </c>
      <c r="J89" s="184">
        <f>ROUND(I89*H89,2)</f>
        <v>14518.4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1657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14518.4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14518.4</v>
      </c>
      <c r="BL89" s="18" t="s">
        <v>866</v>
      </c>
      <c r="BM89" s="143" t="s">
        <v>213</v>
      </c>
    </row>
    <row r="90" spans="2:65" s="12" customFormat="1" x14ac:dyDescent="0.2">
      <c r="B90" s="151"/>
      <c r="D90" s="149" t="s">
        <v>219</v>
      </c>
      <c r="E90" s="152" t="s">
        <v>21</v>
      </c>
      <c r="F90" s="153" t="s">
        <v>2088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 x14ac:dyDescent="0.2">
      <c r="B91" s="157"/>
      <c r="D91" s="149" t="s">
        <v>219</v>
      </c>
      <c r="E91" s="158" t="s">
        <v>21</v>
      </c>
      <c r="F91" s="159" t="s">
        <v>80</v>
      </c>
      <c r="H91" s="160">
        <v>1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 x14ac:dyDescent="0.2">
      <c r="B92" s="164"/>
      <c r="D92" s="149" t="s">
        <v>219</v>
      </c>
      <c r="E92" s="165" t="s">
        <v>21</v>
      </c>
      <c r="F92" s="166" t="s">
        <v>236</v>
      </c>
      <c r="H92" s="167">
        <v>1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21.75" customHeight="1" x14ac:dyDescent="0.2">
      <c r="B93" s="33"/>
      <c r="C93" s="132" t="s">
        <v>244</v>
      </c>
      <c r="D93" s="132" t="s">
        <v>208</v>
      </c>
      <c r="E93" s="133" t="s">
        <v>2089</v>
      </c>
      <c r="F93" s="134" t="s">
        <v>2090</v>
      </c>
      <c r="G93" s="135" t="s">
        <v>840</v>
      </c>
      <c r="H93" s="136">
        <v>1</v>
      </c>
      <c r="I93" s="137">
        <v>1560</v>
      </c>
      <c r="J93" s="138">
        <f>ROUND(I93*H93,2)</f>
        <v>1560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866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1560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1560</v>
      </c>
      <c r="BL93" s="18" t="s">
        <v>866</v>
      </c>
      <c r="BM93" s="143" t="s">
        <v>268</v>
      </c>
    </row>
    <row r="94" spans="2:65" s="1" customFormat="1" ht="21.75" customHeight="1" x14ac:dyDescent="0.2">
      <c r="B94" s="33"/>
      <c r="C94" s="178" t="s">
        <v>213</v>
      </c>
      <c r="D94" s="178" t="s">
        <v>437</v>
      </c>
      <c r="E94" s="179" t="s">
        <v>2091</v>
      </c>
      <c r="F94" s="180" t="s">
        <v>2092</v>
      </c>
      <c r="G94" s="181" t="s">
        <v>840</v>
      </c>
      <c r="H94" s="182">
        <v>1</v>
      </c>
      <c r="I94" s="183">
        <v>13156</v>
      </c>
      <c r="J94" s="184">
        <f>ROUND(I94*H94,2)</f>
        <v>13156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1657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13156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13156</v>
      </c>
      <c r="BL94" s="18" t="s">
        <v>866</v>
      </c>
      <c r="BM94" s="143" t="s">
        <v>289</v>
      </c>
    </row>
    <row r="95" spans="2:65" s="12" customFormat="1" x14ac:dyDescent="0.2">
      <c r="B95" s="151"/>
      <c r="D95" s="149" t="s">
        <v>219</v>
      </c>
      <c r="E95" s="152" t="s">
        <v>21</v>
      </c>
      <c r="F95" s="153" t="s">
        <v>2088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 x14ac:dyDescent="0.2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 x14ac:dyDescent="0.2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 x14ac:dyDescent="0.2">
      <c r="B98" s="33"/>
      <c r="C98" s="132" t="s">
        <v>257</v>
      </c>
      <c r="D98" s="132" t="s">
        <v>208</v>
      </c>
      <c r="E98" s="133" t="s">
        <v>2093</v>
      </c>
      <c r="F98" s="134" t="s">
        <v>2094</v>
      </c>
      <c r="G98" s="135" t="s">
        <v>840</v>
      </c>
      <c r="H98" s="136">
        <v>4</v>
      </c>
      <c r="I98" s="137">
        <v>46.8</v>
      </c>
      <c r="J98" s="138">
        <f>ROUND(I98*H98,2)</f>
        <v>187.2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866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187.2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187.2</v>
      </c>
      <c r="BL98" s="18" t="s">
        <v>866</v>
      </c>
      <c r="BM98" s="143" t="s">
        <v>304</v>
      </c>
    </row>
    <row r="99" spans="2:65" s="1" customFormat="1" ht="16.5" customHeight="1" x14ac:dyDescent="0.2">
      <c r="B99" s="33"/>
      <c r="C99" s="178" t="s">
        <v>268</v>
      </c>
      <c r="D99" s="178" t="s">
        <v>437</v>
      </c>
      <c r="E99" s="179" t="s">
        <v>2095</v>
      </c>
      <c r="F99" s="180" t="s">
        <v>2096</v>
      </c>
      <c r="G99" s="181" t="s">
        <v>840</v>
      </c>
      <c r="H99" s="182">
        <v>4</v>
      </c>
      <c r="I99" s="183">
        <v>850.72</v>
      </c>
      <c r="J99" s="184">
        <f>ROUND(I99*H99,2)</f>
        <v>3402.88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1657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3402.88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3402.88</v>
      </c>
      <c r="BL99" s="18" t="s">
        <v>866</v>
      </c>
      <c r="BM99" s="143" t="s">
        <v>8</v>
      </c>
    </row>
    <row r="100" spans="2:65" s="12" customFormat="1" x14ac:dyDescent="0.2">
      <c r="B100" s="151"/>
      <c r="D100" s="149" t="s">
        <v>219</v>
      </c>
      <c r="E100" s="152" t="s">
        <v>21</v>
      </c>
      <c r="F100" s="153" t="s">
        <v>2088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 x14ac:dyDescent="0.2">
      <c r="B101" s="157"/>
      <c r="D101" s="149" t="s">
        <v>219</v>
      </c>
      <c r="E101" s="158" t="s">
        <v>21</v>
      </c>
      <c r="F101" s="159" t="s">
        <v>213</v>
      </c>
      <c r="H101" s="160">
        <v>4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 x14ac:dyDescent="0.2">
      <c r="B102" s="164"/>
      <c r="D102" s="149" t="s">
        <v>219</v>
      </c>
      <c r="E102" s="165" t="s">
        <v>21</v>
      </c>
      <c r="F102" s="166" t="s">
        <v>236</v>
      </c>
      <c r="H102" s="167">
        <v>4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 x14ac:dyDescent="0.2">
      <c r="B103" s="33"/>
      <c r="C103" s="132" t="s">
        <v>275</v>
      </c>
      <c r="D103" s="132" t="s">
        <v>208</v>
      </c>
      <c r="E103" s="133" t="s">
        <v>2097</v>
      </c>
      <c r="F103" s="134" t="s">
        <v>2098</v>
      </c>
      <c r="G103" s="135" t="s">
        <v>840</v>
      </c>
      <c r="H103" s="136">
        <v>60</v>
      </c>
      <c r="I103" s="137">
        <v>29.12</v>
      </c>
      <c r="J103" s="138">
        <f>ROUND(I103*H103,2)</f>
        <v>1747.2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866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1747.2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1747.2</v>
      </c>
      <c r="BL103" s="18" t="s">
        <v>866</v>
      </c>
      <c r="BM103" s="143" t="s">
        <v>332</v>
      </c>
    </row>
    <row r="104" spans="2:65" s="1" customFormat="1" ht="16.5" customHeight="1" x14ac:dyDescent="0.2">
      <c r="B104" s="33"/>
      <c r="C104" s="178" t="s">
        <v>289</v>
      </c>
      <c r="D104" s="178" t="s">
        <v>437</v>
      </c>
      <c r="E104" s="179" t="s">
        <v>2099</v>
      </c>
      <c r="F104" s="180" t="s">
        <v>2100</v>
      </c>
      <c r="G104" s="181" t="s">
        <v>840</v>
      </c>
      <c r="H104" s="182">
        <v>60</v>
      </c>
      <c r="I104" s="183">
        <v>101.92</v>
      </c>
      <c r="J104" s="184">
        <f>ROUND(I104*H104,2)</f>
        <v>6115.2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1657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6115.2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6115.2</v>
      </c>
      <c r="BL104" s="18" t="s">
        <v>866</v>
      </c>
      <c r="BM104" s="143" t="s">
        <v>350</v>
      </c>
    </row>
    <row r="105" spans="2:65" s="12" customFormat="1" x14ac:dyDescent="0.2">
      <c r="B105" s="151"/>
      <c r="D105" s="149" t="s">
        <v>219</v>
      </c>
      <c r="E105" s="152" t="s">
        <v>21</v>
      </c>
      <c r="F105" s="153" t="s">
        <v>2088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 x14ac:dyDescent="0.2">
      <c r="B106" s="157"/>
      <c r="D106" s="149" t="s">
        <v>219</v>
      </c>
      <c r="E106" s="158" t="s">
        <v>21</v>
      </c>
      <c r="F106" s="159" t="s">
        <v>837</v>
      </c>
      <c r="H106" s="160">
        <v>60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 x14ac:dyDescent="0.2">
      <c r="B107" s="164"/>
      <c r="D107" s="149" t="s">
        <v>219</v>
      </c>
      <c r="E107" s="165" t="s">
        <v>21</v>
      </c>
      <c r="F107" s="166" t="s">
        <v>236</v>
      </c>
      <c r="H107" s="167">
        <v>60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 x14ac:dyDescent="0.2">
      <c r="B108" s="33"/>
      <c r="C108" s="132" t="s">
        <v>295</v>
      </c>
      <c r="D108" s="132" t="s">
        <v>208</v>
      </c>
      <c r="E108" s="133" t="s">
        <v>2101</v>
      </c>
      <c r="F108" s="134" t="s">
        <v>2102</v>
      </c>
      <c r="G108" s="135" t="s">
        <v>840</v>
      </c>
      <c r="H108" s="136">
        <v>9</v>
      </c>
      <c r="I108" s="137">
        <v>2496</v>
      </c>
      <c r="J108" s="138">
        <f>ROUND(I108*H108,2)</f>
        <v>22464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866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22464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22464</v>
      </c>
      <c r="BL108" s="18" t="s">
        <v>866</v>
      </c>
      <c r="BM108" s="143" t="s">
        <v>365</v>
      </c>
    </row>
    <row r="109" spans="2:65" s="1" customFormat="1" ht="16.5" customHeight="1" x14ac:dyDescent="0.2">
      <c r="B109" s="33"/>
      <c r="C109" s="178" t="s">
        <v>304</v>
      </c>
      <c r="D109" s="178" t="s">
        <v>437</v>
      </c>
      <c r="E109" s="179" t="s">
        <v>2103</v>
      </c>
      <c r="F109" s="180" t="s">
        <v>2104</v>
      </c>
      <c r="G109" s="181" t="s">
        <v>840</v>
      </c>
      <c r="H109" s="182">
        <v>9</v>
      </c>
      <c r="I109" s="183">
        <v>2267.1999999999998</v>
      </c>
      <c r="J109" s="184">
        <f>ROUND(I109*H109,2)</f>
        <v>20404.8</v>
      </c>
      <c r="K109" s="180" t="s">
        <v>21</v>
      </c>
      <c r="L109" s="185"/>
      <c r="M109" s="186" t="s">
        <v>21</v>
      </c>
      <c r="N109" s="187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1657</v>
      </c>
      <c r="AT109" s="143" t="s">
        <v>437</v>
      </c>
      <c r="AU109" s="143" t="s">
        <v>80</v>
      </c>
      <c r="AY109" s="18" t="s">
        <v>206</v>
      </c>
      <c r="BE109" s="144">
        <f>IF(N109="základní",J109,0)</f>
        <v>20404.8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20404.8</v>
      </c>
      <c r="BL109" s="18" t="s">
        <v>866</v>
      </c>
      <c r="BM109" s="143" t="s">
        <v>382</v>
      </c>
    </row>
    <row r="110" spans="2:65" s="12" customFormat="1" x14ac:dyDescent="0.2">
      <c r="B110" s="151"/>
      <c r="D110" s="149" t="s">
        <v>219</v>
      </c>
      <c r="E110" s="152" t="s">
        <v>21</v>
      </c>
      <c r="F110" s="153" t="s">
        <v>2088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 x14ac:dyDescent="0.2">
      <c r="B111" s="157"/>
      <c r="D111" s="149" t="s">
        <v>219</v>
      </c>
      <c r="E111" s="158" t="s">
        <v>21</v>
      </c>
      <c r="F111" s="159" t="s">
        <v>295</v>
      </c>
      <c r="H111" s="160">
        <v>9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 x14ac:dyDescent="0.2">
      <c r="B112" s="164"/>
      <c r="D112" s="149" t="s">
        <v>219</v>
      </c>
      <c r="E112" s="165" t="s">
        <v>21</v>
      </c>
      <c r="F112" s="166" t="s">
        <v>236</v>
      </c>
      <c r="H112" s="167">
        <v>9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 x14ac:dyDescent="0.2">
      <c r="B113" s="33"/>
      <c r="C113" s="132" t="s">
        <v>313</v>
      </c>
      <c r="D113" s="132" t="s">
        <v>208</v>
      </c>
      <c r="E113" s="133" t="s">
        <v>2105</v>
      </c>
      <c r="F113" s="134" t="s">
        <v>2106</v>
      </c>
      <c r="G113" s="135" t="s">
        <v>840</v>
      </c>
      <c r="H113" s="136">
        <v>1</v>
      </c>
      <c r="I113" s="137">
        <v>1768</v>
      </c>
      <c r="J113" s="138">
        <f>ROUND(I113*H113,2)</f>
        <v>1768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866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1768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1768</v>
      </c>
      <c r="BL113" s="18" t="s">
        <v>866</v>
      </c>
      <c r="BM113" s="143" t="s">
        <v>400</v>
      </c>
    </row>
    <row r="114" spans="2:65" s="1" customFormat="1" ht="16.5" customHeight="1" x14ac:dyDescent="0.2">
      <c r="B114" s="33"/>
      <c r="C114" s="178" t="s">
        <v>8</v>
      </c>
      <c r="D114" s="178" t="s">
        <v>437</v>
      </c>
      <c r="E114" s="179" t="s">
        <v>2107</v>
      </c>
      <c r="F114" s="180" t="s">
        <v>2108</v>
      </c>
      <c r="G114" s="181" t="s">
        <v>840</v>
      </c>
      <c r="H114" s="182">
        <v>1</v>
      </c>
      <c r="I114" s="183">
        <v>10870.08</v>
      </c>
      <c r="J114" s="184">
        <f>ROUND(I114*H114,2)</f>
        <v>10870.08</v>
      </c>
      <c r="K114" s="180" t="s">
        <v>21</v>
      </c>
      <c r="L114" s="185"/>
      <c r="M114" s="186" t="s">
        <v>21</v>
      </c>
      <c r="N114" s="187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1657</v>
      </c>
      <c r="AT114" s="143" t="s">
        <v>437</v>
      </c>
      <c r="AU114" s="143" t="s">
        <v>80</v>
      </c>
      <c r="AY114" s="18" t="s">
        <v>206</v>
      </c>
      <c r="BE114" s="144">
        <f>IF(N114="základní",J114,0)</f>
        <v>10870.08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10870.08</v>
      </c>
      <c r="BL114" s="18" t="s">
        <v>866</v>
      </c>
      <c r="BM114" s="143" t="s">
        <v>415</v>
      </c>
    </row>
    <row r="115" spans="2:65" s="12" customFormat="1" x14ac:dyDescent="0.2">
      <c r="B115" s="151"/>
      <c r="D115" s="149" t="s">
        <v>219</v>
      </c>
      <c r="E115" s="152" t="s">
        <v>21</v>
      </c>
      <c r="F115" s="153" t="s">
        <v>2088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80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 x14ac:dyDescent="0.2">
      <c r="B116" s="157"/>
      <c r="D116" s="149" t="s">
        <v>219</v>
      </c>
      <c r="E116" s="158" t="s">
        <v>21</v>
      </c>
      <c r="F116" s="159" t="s">
        <v>80</v>
      </c>
      <c r="H116" s="160">
        <v>1</v>
      </c>
      <c r="I116" s="161"/>
      <c r="L116" s="157"/>
      <c r="M116" s="162"/>
      <c r="T116" s="163"/>
      <c r="AT116" s="158" t="s">
        <v>219</v>
      </c>
      <c r="AU116" s="158" t="s">
        <v>80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4" customFormat="1" x14ac:dyDescent="0.2">
      <c r="B117" s="164"/>
      <c r="D117" s="149" t="s">
        <v>219</v>
      </c>
      <c r="E117" s="165" t="s">
        <v>21</v>
      </c>
      <c r="F117" s="166" t="s">
        <v>236</v>
      </c>
      <c r="H117" s="167">
        <v>1</v>
      </c>
      <c r="I117" s="168"/>
      <c r="L117" s="164"/>
      <c r="M117" s="169"/>
      <c r="T117" s="170"/>
      <c r="AT117" s="165" t="s">
        <v>219</v>
      </c>
      <c r="AU117" s="165" t="s">
        <v>80</v>
      </c>
      <c r="AV117" s="14" t="s">
        <v>213</v>
      </c>
      <c r="AW117" s="14" t="s">
        <v>34</v>
      </c>
      <c r="AX117" s="14" t="s">
        <v>80</v>
      </c>
      <c r="AY117" s="165" t="s">
        <v>206</v>
      </c>
    </row>
    <row r="118" spans="2:65" s="1" customFormat="1" ht="16.5" customHeight="1" x14ac:dyDescent="0.2">
      <c r="B118" s="33"/>
      <c r="C118" s="132" t="s">
        <v>324</v>
      </c>
      <c r="D118" s="132" t="s">
        <v>208</v>
      </c>
      <c r="E118" s="133" t="s">
        <v>2109</v>
      </c>
      <c r="F118" s="134" t="s">
        <v>2110</v>
      </c>
      <c r="G118" s="135" t="s">
        <v>375</v>
      </c>
      <c r="H118" s="136">
        <v>70</v>
      </c>
      <c r="I118" s="137">
        <v>312</v>
      </c>
      <c r="J118" s="138">
        <f>ROUND(I118*H118,2)</f>
        <v>21840</v>
      </c>
      <c r="K118" s="134" t="s">
        <v>21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866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21840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21840</v>
      </c>
      <c r="BL118" s="18" t="s">
        <v>866</v>
      </c>
      <c r="BM118" s="143" t="s">
        <v>429</v>
      </c>
    </row>
    <row r="119" spans="2:65" s="1" customFormat="1" ht="16.5" customHeight="1" x14ac:dyDescent="0.2">
      <c r="B119" s="33"/>
      <c r="C119" s="178" t="s">
        <v>332</v>
      </c>
      <c r="D119" s="178" t="s">
        <v>437</v>
      </c>
      <c r="E119" s="179" t="s">
        <v>2111</v>
      </c>
      <c r="F119" s="180" t="s">
        <v>2112</v>
      </c>
      <c r="G119" s="181" t="s">
        <v>375</v>
      </c>
      <c r="H119" s="182">
        <v>70</v>
      </c>
      <c r="I119" s="183">
        <v>426.16</v>
      </c>
      <c r="J119" s="184">
        <f>ROUND(I119*H119,2)</f>
        <v>29831.200000000001</v>
      </c>
      <c r="K119" s="180" t="s">
        <v>21</v>
      </c>
      <c r="L119" s="185"/>
      <c r="M119" s="186" t="s">
        <v>21</v>
      </c>
      <c r="N119" s="187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1657</v>
      </c>
      <c r="AT119" s="143" t="s">
        <v>437</v>
      </c>
      <c r="AU119" s="143" t="s">
        <v>80</v>
      </c>
      <c r="AY119" s="18" t="s">
        <v>206</v>
      </c>
      <c r="BE119" s="144">
        <f>IF(N119="základní",J119,0)</f>
        <v>29831.200000000001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29831.200000000001</v>
      </c>
      <c r="BL119" s="18" t="s">
        <v>866</v>
      </c>
      <c r="BM119" s="143" t="s">
        <v>444</v>
      </c>
    </row>
    <row r="120" spans="2:65" s="12" customFormat="1" x14ac:dyDescent="0.2">
      <c r="B120" s="151"/>
      <c r="D120" s="149" t="s">
        <v>219</v>
      </c>
      <c r="E120" s="152" t="s">
        <v>21</v>
      </c>
      <c r="F120" s="153" t="s">
        <v>2088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 x14ac:dyDescent="0.2">
      <c r="B121" s="157"/>
      <c r="D121" s="149" t="s">
        <v>219</v>
      </c>
      <c r="E121" s="158" t="s">
        <v>21</v>
      </c>
      <c r="F121" s="159" t="s">
        <v>549</v>
      </c>
      <c r="H121" s="160">
        <v>70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 x14ac:dyDescent="0.2">
      <c r="B122" s="164"/>
      <c r="D122" s="149" t="s">
        <v>219</v>
      </c>
      <c r="E122" s="165" t="s">
        <v>21</v>
      </c>
      <c r="F122" s="166" t="s">
        <v>236</v>
      </c>
      <c r="H122" s="167">
        <v>70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 x14ac:dyDescent="0.2">
      <c r="B123" s="33"/>
      <c r="C123" s="132" t="s">
        <v>342</v>
      </c>
      <c r="D123" s="132" t="s">
        <v>208</v>
      </c>
      <c r="E123" s="133" t="s">
        <v>2113</v>
      </c>
      <c r="F123" s="134" t="s">
        <v>2114</v>
      </c>
      <c r="G123" s="135" t="s">
        <v>375</v>
      </c>
      <c r="H123" s="136">
        <v>360</v>
      </c>
      <c r="I123" s="137">
        <v>18.72</v>
      </c>
      <c r="J123" s="138">
        <f>ROUND(I123*H123,2)</f>
        <v>6739.2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866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6739.2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6739.2</v>
      </c>
      <c r="BL123" s="18" t="s">
        <v>866</v>
      </c>
      <c r="BM123" s="143" t="s">
        <v>462</v>
      </c>
    </row>
    <row r="124" spans="2:65" s="1" customFormat="1" ht="16.5" customHeight="1" x14ac:dyDescent="0.2">
      <c r="B124" s="33"/>
      <c r="C124" s="178" t="s">
        <v>350</v>
      </c>
      <c r="D124" s="178" t="s">
        <v>437</v>
      </c>
      <c r="E124" s="179" t="s">
        <v>2115</v>
      </c>
      <c r="F124" s="180" t="s">
        <v>2116</v>
      </c>
      <c r="G124" s="181" t="s">
        <v>375</v>
      </c>
      <c r="H124" s="182">
        <v>360</v>
      </c>
      <c r="I124" s="183">
        <v>49.84</v>
      </c>
      <c r="J124" s="184">
        <f>ROUND(I124*H124,2)</f>
        <v>17942.400000000001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1657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17942.400000000001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17942.400000000001</v>
      </c>
      <c r="BL124" s="18" t="s">
        <v>866</v>
      </c>
      <c r="BM124" s="143" t="s">
        <v>643</v>
      </c>
    </row>
    <row r="125" spans="2:65" s="12" customFormat="1" x14ac:dyDescent="0.2">
      <c r="B125" s="151"/>
      <c r="D125" s="149" t="s">
        <v>219</v>
      </c>
      <c r="E125" s="152" t="s">
        <v>21</v>
      </c>
      <c r="F125" s="153" t="s">
        <v>2088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 x14ac:dyDescent="0.2">
      <c r="B126" s="157"/>
      <c r="D126" s="149" t="s">
        <v>219</v>
      </c>
      <c r="E126" s="158" t="s">
        <v>21</v>
      </c>
      <c r="F126" s="159" t="s">
        <v>2117</v>
      </c>
      <c r="H126" s="160">
        <v>360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 x14ac:dyDescent="0.2">
      <c r="B127" s="164"/>
      <c r="D127" s="149" t="s">
        <v>219</v>
      </c>
      <c r="E127" s="165" t="s">
        <v>21</v>
      </c>
      <c r="F127" s="166" t="s">
        <v>236</v>
      </c>
      <c r="H127" s="167">
        <v>360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16.5" customHeight="1" x14ac:dyDescent="0.2">
      <c r="B128" s="33"/>
      <c r="C128" s="132" t="s">
        <v>359</v>
      </c>
      <c r="D128" s="132" t="s">
        <v>208</v>
      </c>
      <c r="E128" s="133" t="s">
        <v>2118</v>
      </c>
      <c r="F128" s="134" t="s">
        <v>2119</v>
      </c>
      <c r="G128" s="135" t="s">
        <v>375</v>
      </c>
      <c r="H128" s="136">
        <v>1860</v>
      </c>
      <c r="I128" s="137">
        <v>83.2</v>
      </c>
      <c r="J128" s="138">
        <f>ROUND(I128*H128,2)</f>
        <v>154752</v>
      </c>
      <c r="K128" s="134" t="s">
        <v>21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866</v>
      </c>
      <c r="AT128" s="143" t="s">
        <v>208</v>
      </c>
      <c r="AU128" s="143" t="s">
        <v>80</v>
      </c>
      <c r="AY128" s="18" t="s">
        <v>206</v>
      </c>
      <c r="BE128" s="144">
        <f>IF(N128="základní",J128,0)</f>
        <v>154752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154752</v>
      </c>
      <c r="BL128" s="18" t="s">
        <v>866</v>
      </c>
      <c r="BM128" s="143" t="s">
        <v>663</v>
      </c>
    </row>
    <row r="129" spans="2:65" s="1" customFormat="1" ht="16.5" customHeight="1" x14ac:dyDescent="0.2">
      <c r="B129" s="33"/>
      <c r="C129" s="178" t="s">
        <v>365</v>
      </c>
      <c r="D129" s="178" t="s">
        <v>437</v>
      </c>
      <c r="E129" s="179" t="s">
        <v>2120</v>
      </c>
      <c r="F129" s="180" t="s">
        <v>2121</v>
      </c>
      <c r="G129" s="181" t="s">
        <v>375</v>
      </c>
      <c r="H129" s="182">
        <v>1860</v>
      </c>
      <c r="I129" s="183">
        <v>452.4</v>
      </c>
      <c r="J129" s="184">
        <f>ROUND(I129*H129,2)</f>
        <v>841464</v>
      </c>
      <c r="K129" s="180" t="s">
        <v>21</v>
      </c>
      <c r="L129" s="185"/>
      <c r="M129" s="186" t="s">
        <v>21</v>
      </c>
      <c r="N129" s="187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1657</v>
      </c>
      <c r="AT129" s="143" t="s">
        <v>437</v>
      </c>
      <c r="AU129" s="143" t="s">
        <v>80</v>
      </c>
      <c r="AY129" s="18" t="s">
        <v>206</v>
      </c>
      <c r="BE129" s="144">
        <f>IF(N129="základní",J129,0)</f>
        <v>841464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841464</v>
      </c>
      <c r="BL129" s="18" t="s">
        <v>866</v>
      </c>
      <c r="BM129" s="143" t="s">
        <v>681</v>
      </c>
    </row>
    <row r="130" spans="2:65" s="1" customFormat="1" ht="19.5" x14ac:dyDescent="0.2">
      <c r="B130" s="33"/>
      <c r="D130" s="149" t="s">
        <v>217</v>
      </c>
      <c r="F130" s="150" t="s">
        <v>2122</v>
      </c>
      <c r="I130" s="147"/>
      <c r="L130" s="33"/>
      <c r="M130" s="148"/>
      <c r="T130" s="54"/>
      <c r="AT130" s="18" t="s">
        <v>217</v>
      </c>
      <c r="AU130" s="18" t="s">
        <v>80</v>
      </c>
    </row>
    <row r="131" spans="2:65" s="1" customFormat="1" ht="16.5" customHeight="1" x14ac:dyDescent="0.2">
      <c r="B131" s="33"/>
      <c r="C131" s="132" t="s">
        <v>372</v>
      </c>
      <c r="D131" s="132" t="s">
        <v>208</v>
      </c>
      <c r="E131" s="133" t="s">
        <v>2123</v>
      </c>
      <c r="F131" s="134" t="s">
        <v>2124</v>
      </c>
      <c r="G131" s="135" t="s">
        <v>840</v>
      </c>
      <c r="H131" s="136">
        <v>2</v>
      </c>
      <c r="I131" s="137">
        <v>1976</v>
      </c>
      <c r="J131" s="138">
        <f>ROUND(I131*H131,2)</f>
        <v>3952</v>
      </c>
      <c r="K131" s="134" t="s">
        <v>21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866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3952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3952</v>
      </c>
      <c r="BL131" s="18" t="s">
        <v>866</v>
      </c>
      <c r="BM131" s="143" t="s">
        <v>693</v>
      </c>
    </row>
    <row r="132" spans="2:65" s="12" customFormat="1" x14ac:dyDescent="0.2">
      <c r="B132" s="151"/>
      <c r="D132" s="149" t="s">
        <v>219</v>
      </c>
      <c r="E132" s="152" t="s">
        <v>21</v>
      </c>
      <c r="F132" s="153" t="s">
        <v>2088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 x14ac:dyDescent="0.2">
      <c r="B133" s="157"/>
      <c r="D133" s="149" t="s">
        <v>219</v>
      </c>
      <c r="E133" s="158" t="s">
        <v>21</v>
      </c>
      <c r="F133" s="159" t="s">
        <v>82</v>
      </c>
      <c r="H133" s="160">
        <v>2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 x14ac:dyDescent="0.2">
      <c r="B134" s="164"/>
      <c r="D134" s="149" t="s">
        <v>219</v>
      </c>
      <c r="E134" s="165" t="s">
        <v>21</v>
      </c>
      <c r="F134" s="166" t="s">
        <v>236</v>
      </c>
      <c r="H134" s="167">
        <v>2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" customFormat="1" ht="16.5" customHeight="1" x14ac:dyDescent="0.2">
      <c r="B135" s="33"/>
      <c r="C135" s="132" t="s">
        <v>382</v>
      </c>
      <c r="D135" s="132" t="s">
        <v>208</v>
      </c>
      <c r="E135" s="133" t="s">
        <v>2125</v>
      </c>
      <c r="F135" s="134" t="s">
        <v>2126</v>
      </c>
      <c r="G135" s="135" t="s">
        <v>840</v>
      </c>
      <c r="H135" s="136">
        <v>2</v>
      </c>
      <c r="I135" s="137">
        <v>842.4</v>
      </c>
      <c r="J135" s="138">
        <f>ROUND(I135*H135,2)</f>
        <v>1684.8</v>
      </c>
      <c r="K135" s="134" t="s">
        <v>21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866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1684.8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1684.8</v>
      </c>
      <c r="BL135" s="18" t="s">
        <v>866</v>
      </c>
      <c r="BM135" s="143" t="s">
        <v>706</v>
      </c>
    </row>
    <row r="136" spans="2:65" s="12" customFormat="1" x14ac:dyDescent="0.2">
      <c r="B136" s="151"/>
      <c r="D136" s="149" t="s">
        <v>219</v>
      </c>
      <c r="E136" s="152" t="s">
        <v>21</v>
      </c>
      <c r="F136" s="153" t="s">
        <v>2088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80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 x14ac:dyDescent="0.2">
      <c r="B137" s="157"/>
      <c r="D137" s="149" t="s">
        <v>219</v>
      </c>
      <c r="E137" s="158" t="s">
        <v>21</v>
      </c>
      <c r="F137" s="159" t="s">
        <v>82</v>
      </c>
      <c r="H137" s="160">
        <v>2</v>
      </c>
      <c r="I137" s="161"/>
      <c r="L137" s="157"/>
      <c r="M137" s="162"/>
      <c r="T137" s="163"/>
      <c r="AT137" s="158" t="s">
        <v>219</v>
      </c>
      <c r="AU137" s="158" t="s">
        <v>80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4" customFormat="1" x14ac:dyDescent="0.2">
      <c r="B138" s="164"/>
      <c r="D138" s="149" t="s">
        <v>219</v>
      </c>
      <c r="E138" s="165" t="s">
        <v>21</v>
      </c>
      <c r="F138" s="166" t="s">
        <v>236</v>
      </c>
      <c r="H138" s="167">
        <v>2</v>
      </c>
      <c r="I138" s="168"/>
      <c r="L138" s="164"/>
      <c r="M138" s="169"/>
      <c r="T138" s="170"/>
      <c r="AT138" s="165" t="s">
        <v>219</v>
      </c>
      <c r="AU138" s="165" t="s">
        <v>80</v>
      </c>
      <c r="AV138" s="14" t="s">
        <v>213</v>
      </c>
      <c r="AW138" s="14" t="s">
        <v>34</v>
      </c>
      <c r="AX138" s="14" t="s">
        <v>80</v>
      </c>
      <c r="AY138" s="165" t="s">
        <v>206</v>
      </c>
    </row>
    <row r="139" spans="2:65" s="1" customFormat="1" ht="16.5" customHeight="1" x14ac:dyDescent="0.2">
      <c r="B139" s="33"/>
      <c r="C139" s="132" t="s">
        <v>7</v>
      </c>
      <c r="D139" s="132" t="s">
        <v>208</v>
      </c>
      <c r="E139" s="133" t="s">
        <v>2127</v>
      </c>
      <c r="F139" s="134" t="s">
        <v>2128</v>
      </c>
      <c r="G139" s="135" t="s">
        <v>375</v>
      </c>
      <c r="H139" s="136">
        <v>170</v>
      </c>
      <c r="I139" s="137">
        <v>1250</v>
      </c>
      <c r="J139" s="138">
        <f>ROUND(I139*H139,2)</f>
        <v>212500</v>
      </c>
      <c r="K139" s="134" t="s">
        <v>21</v>
      </c>
      <c r="L139" s="33"/>
      <c r="M139" s="139" t="s">
        <v>21</v>
      </c>
      <c r="N139" s="140" t="s">
        <v>44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866</v>
      </c>
      <c r="AT139" s="143" t="s">
        <v>208</v>
      </c>
      <c r="AU139" s="143" t="s">
        <v>80</v>
      </c>
      <c r="AY139" s="18" t="s">
        <v>206</v>
      </c>
      <c r="BE139" s="144">
        <f>IF(N139="základní",J139,0)</f>
        <v>212500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80</v>
      </c>
      <c r="BK139" s="144">
        <f>ROUND(I139*H139,2)</f>
        <v>212500</v>
      </c>
      <c r="BL139" s="18" t="s">
        <v>866</v>
      </c>
      <c r="BM139" s="143" t="s">
        <v>720</v>
      </c>
    </row>
    <row r="140" spans="2:65" s="1" customFormat="1" ht="19.5" x14ac:dyDescent="0.2">
      <c r="B140" s="33"/>
      <c r="D140" s="149" t="s">
        <v>217</v>
      </c>
      <c r="F140" s="150" t="s">
        <v>2129</v>
      </c>
      <c r="I140" s="147"/>
      <c r="L140" s="33"/>
      <c r="M140" s="148"/>
      <c r="T140" s="54"/>
      <c r="AT140" s="18" t="s">
        <v>217</v>
      </c>
      <c r="AU140" s="18" t="s">
        <v>80</v>
      </c>
    </row>
    <row r="141" spans="2:65" s="12" customFormat="1" x14ac:dyDescent="0.2">
      <c r="B141" s="151"/>
      <c r="D141" s="149" t="s">
        <v>219</v>
      </c>
      <c r="E141" s="152" t="s">
        <v>21</v>
      </c>
      <c r="F141" s="153" t="s">
        <v>2088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 x14ac:dyDescent="0.2">
      <c r="B142" s="157"/>
      <c r="D142" s="149" t="s">
        <v>219</v>
      </c>
      <c r="E142" s="158" t="s">
        <v>21</v>
      </c>
      <c r="F142" s="159" t="s">
        <v>1474</v>
      </c>
      <c r="H142" s="160">
        <v>170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 x14ac:dyDescent="0.2">
      <c r="B143" s="164"/>
      <c r="D143" s="149" t="s">
        <v>219</v>
      </c>
      <c r="E143" s="165" t="s">
        <v>21</v>
      </c>
      <c r="F143" s="166" t="s">
        <v>236</v>
      </c>
      <c r="H143" s="167">
        <v>170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16.5" customHeight="1" x14ac:dyDescent="0.2">
      <c r="B144" s="33"/>
      <c r="C144" s="132" t="s">
        <v>400</v>
      </c>
      <c r="D144" s="132" t="s">
        <v>208</v>
      </c>
      <c r="E144" s="133" t="s">
        <v>2130</v>
      </c>
      <c r="F144" s="134" t="s">
        <v>2131</v>
      </c>
      <c r="G144" s="135" t="s">
        <v>375</v>
      </c>
      <c r="H144" s="136">
        <v>175</v>
      </c>
      <c r="I144" s="137">
        <v>160</v>
      </c>
      <c r="J144" s="138">
        <f>ROUND(I144*H144,2)</f>
        <v>28000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866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28000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28000</v>
      </c>
      <c r="BL144" s="18" t="s">
        <v>866</v>
      </c>
      <c r="BM144" s="143" t="s">
        <v>730</v>
      </c>
    </row>
    <row r="145" spans="2:65" s="12" customFormat="1" x14ac:dyDescent="0.2">
      <c r="B145" s="151"/>
      <c r="D145" s="149" t="s">
        <v>219</v>
      </c>
      <c r="E145" s="152" t="s">
        <v>21</v>
      </c>
      <c r="F145" s="153" t="s">
        <v>2088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 x14ac:dyDescent="0.2">
      <c r="B146" s="157"/>
      <c r="D146" s="149" t="s">
        <v>219</v>
      </c>
      <c r="E146" s="158" t="s">
        <v>21</v>
      </c>
      <c r="F146" s="159" t="s">
        <v>2132</v>
      </c>
      <c r="H146" s="160">
        <v>175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 x14ac:dyDescent="0.2">
      <c r="B147" s="164"/>
      <c r="D147" s="149" t="s">
        <v>219</v>
      </c>
      <c r="E147" s="165" t="s">
        <v>21</v>
      </c>
      <c r="F147" s="166" t="s">
        <v>236</v>
      </c>
      <c r="H147" s="167">
        <v>175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16.5" customHeight="1" x14ac:dyDescent="0.2">
      <c r="B148" s="33"/>
      <c r="C148" s="132" t="s">
        <v>409</v>
      </c>
      <c r="D148" s="132" t="s">
        <v>208</v>
      </c>
      <c r="E148" s="133" t="s">
        <v>2133</v>
      </c>
      <c r="F148" s="134" t="s">
        <v>2134</v>
      </c>
      <c r="G148" s="135" t="s">
        <v>375</v>
      </c>
      <c r="H148" s="136">
        <v>175</v>
      </c>
      <c r="I148" s="137">
        <v>50</v>
      </c>
      <c r="J148" s="138">
        <f>ROUND(I148*H148,2)</f>
        <v>8750</v>
      </c>
      <c r="K148" s="134" t="s">
        <v>21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866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8750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8750</v>
      </c>
      <c r="BL148" s="18" t="s">
        <v>866</v>
      </c>
      <c r="BM148" s="143" t="s">
        <v>741</v>
      </c>
    </row>
    <row r="149" spans="2:65" s="12" customFormat="1" x14ac:dyDescent="0.2">
      <c r="B149" s="151"/>
      <c r="D149" s="149" t="s">
        <v>219</v>
      </c>
      <c r="E149" s="152" t="s">
        <v>21</v>
      </c>
      <c r="F149" s="153" t="s">
        <v>2088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 x14ac:dyDescent="0.2">
      <c r="B150" s="157"/>
      <c r="D150" s="149" t="s">
        <v>219</v>
      </c>
      <c r="E150" s="158" t="s">
        <v>21</v>
      </c>
      <c r="F150" s="159" t="s">
        <v>2132</v>
      </c>
      <c r="H150" s="160">
        <v>175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 x14ac:dyDescent="0.2">
      <c r="B151" s="164"/>
      <c r="D151" s="149" t="s">
        <v>219</v>
      </c>
      <c r="E151" s="165" t="s">
        <v>21</v>
      </c>
      <c r="F151" s="166" t="s">
        <v>236</v>
      </c>
      <c r="H151" s="167">
        <v>175</v>
      </c>
      <c r="I151" s="168"/>
      <c r="L151" s="164"/>
      <c r="M151" s="169"/>
      <c r="T151" s="170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" customFormat="1" ht="16.5" customHeight="1" x14ac:dyDescent="0.2">
      <c r="B152" s="33"/>
      <c r="C152" s="132" t="s">
        <v>415</v>
      </c>
      <c r="D152" s="132" t="s">
        <v>208</v>
      </c>
      <c r="E152" s="133" t="s">
        <v>2135</v>
      </c>
      <c r="F152" s="134" t="s">
        <v>2136</v>
      </c>
      <c r="G152" s="135" t="s">
        <v>375</v>
      </c>
      <c r="H152" s="136">
        <v>175</v>
      </c>
      <c r="I152" s="137">
        <v>50</v>
      </c>
      <c r="J152" s="138">
        <f>ROUND(I152*H152,2)</f>
        <v>8750</v>
      </c>
      <c r="K152" s="134" t="s">
        <v>21</v>
      </c>
      <c r="L152" s="33"/>
      <c r="M152" s="139" t="s">
        <v>21</v>
      </c>
      <c r="N152" s="140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866</v>
      </c>
      <c r="AT152" s="143" t="s">
        <v>208</v>
      </c>
      <c r="AU152" s="143" t="s">
        <v>80</v>
      </c>
      <c r="AY152" s="18" t="s">
        <v>206</v>
      </c>
      <c r="BE152" s="144">
        <f>IF(N152="základní",J152,0)</f>
        <v>8750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8750</v>
      </c>
      <c r="BL152" s="18" t="s">
        <v>866</v>
      </c>
      <c r="BM152" s="143" t="s">
        <v>760</v>
      </c>
    </row>
    <row r="153" spans="2:65" s="12" customFormat="1" x14ac:dyDescent="0.2">
      <c r="B153" s="151"/>
      <c r="D153" s="149" t="s">
        <v>219</v>
      </c>
      <c r="E153" s="152" t="s">
        <v>21</v>
      </c>
      <c r="F153" s="153" t="s">
        <v>2088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80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 x14ac:dyDescent="0.2">
      <c r="B154" s="157"/>
      <c r="D154" s="149" t="s">
        <v>219</v>
      </c>
      <c r="E154" s="158" t="s">
        <v>21</v>
      </c>
      <c r="F154" s="159" t="s">
        <v>2132</v>
      </c>
      <c r="H154" s="160">
        <v>175</v>
      </c>
      <c r="I154" s="161"/>
      <c r="L154" s="157"/>
      <c r="M154" s="162"/>
      <c r="T154" s="163"/>
      <c r="AT154" s="158" t="s">
        <v>219</v>
      </c>
      <c r="AU154" s="158" t="s">
        <v>80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4" customFormat="1" x14ac:dyDescent="0.2">
      <c r="B155" s="164"/>
      <c r="D155" s="149" t="s">
        <v>219</v>
      </c>
      <c r="E155" s="165" t="s">
        <v>21</v>
      </c>
      <c r="F155" s="166" t="s">
        <v>236</v>
      </c>
      <c r="H155" s="167">
        <v>175</v>
      </c>
      <c r="I155" s="168"/>
      <c r="L155" s="164"/>
      <c r="M155" s="169"/>
      <c r="T155" s="170"/>
      <c r="AT155" s="165" t="s">
        <v>219</v>
      </c>
      <c r="AU155" s="165" t="s">
        <v>80</v>
      </c>
      <c r="AV155" s="14" t="s">
        <v>213</v>
      </c>
      <c r="AW155" s="14" t="s">
        <v>34</v>
      </c>
      <c r="AX155" s="14" t="s">
        <v>80</v>
      </c>
      <c r="AY155" s="165" t="s">
        <v>206</v>
      </c>
    </row>
    <row r="156" spans="2:65" s="1" customFormat="1" ht="16.5" customHeight="1" x14ac:dyDescent="0.2">
      <c r="B156" s="33"/>
      <c r="C156" s="132" t="s">
        <v>422</v>
      </c>
      <c r="D156" s="132" t="s">
        <v>208</v>
      </c>
      <c r="E156" s="133" t="s">
        <v>2137</v>
      </c>
      <c r="F156" s="134" t="s">
        <v>2138</v>
      </c>
      <c r="G156" s="135" t="s">
        <v>375</v>
      </c>
      <c r="H156" s="136">
        <v>175</v>
      </c>
      <c r="I156" s="137">
        <v>25</v>
      </c>
      <c r="J156" s="138">
        <f>ROUND(I156*H156,2)</f>
        <v>4375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866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4375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4375</v>
      </c>
      <c r="BL156" s="18" t="s">
        <v>866</v>
      </c>
      <c r="BM156" s="143" t="s">
        <v>773</v>
      </c>
    </row>
    <row r="157" spans="2:65" s="12" customFormat="1" x14ac:dyDescent="0.2">
      <c r="B157" s="151"/>
      <c r="D157" s="149" t="s">
        <v>219</v>
      </c>
      <c r="E157" s="152" t="s">
        <v>21</v>
      </c>
      <c r="F157" s="153" t="s">
        <v>2088</v>
      </c>
      <c r="H157" s="152" t="s">
        <v>21</v>
      </c>
      <c r="I157" s="154"/>
      <c r="L157" s="151"/>
      <c r="M157" s="155"/>
      <c r="T157" s="156"/>
      <c r="AT157" s="152" t="s">
        <v>219</v>
      </c>
      <c r="AU157" s="152" t="s">
        <v>80</v>
      </c>
      <c r="AV157" s="12" t="s">
        <v>80</v>
      </c>
      <c r="AW157" s="12" t="s">
        <v>34</v>
      </c>
      <c r="AX157" s="12" t="s">
        <v>73</v>
      </c>
      <c r="AY157" s="152" t="s">
        <v>206</v>
      </c>
    </row>
    <row r="158" spans="2:65" s="13" customFormat="1" x14ac:dyDescent="0.2">
      <c r="B158" s="157"/>
      <c r="D158" s="149" t="s">
        <v>219</v>
      </c>
      <c r="E158" s="158" t="s">
        <v>21</v>
      </c>
      <c r="F158" s="159" t="s">
        <v>2132</v>
      </c>
      <c r="H158" s="160">
        <v>175</v>
      </c>
      <c r="I158" s="161"/>
      <c r="L158" s="157"/>
      <c r="M158" s="162"/>
      <c r="T158" s="163"/>
      <c r="AT158" s="158" t="s">
        <v>219</v>
      </c>
      <c r="AU158" s="158" t="s">
        <v>80</v>
      </c>
      <c r="AV158" s="13" t="s">
        <v>82</v>
      </c>
      <c r="AW158" s="13" t="s">
        <v>34</v>
      </c>
      <c r="AX158" s="13" t="s">
        <v>73</v>
      </c>
      <c r="AY158" s="158" t="s">
        <v>206</v>
      </c>
    </row>
    <row r="159" spans="2:65" s="14" customFormat="1" x14ac:dyDescent="0.2">
      <c r="B159" s="164"/>
      <c r="D159" s="149" t="s">
        <v>219</v>
      </c>
      <c r="E159" s="165" t="s">
        <v>21</v>
      </c>
      <c r="F159" s="166" t="s">
        <v>236</v>
      </c>
      <c r="H159" s="167">
        <v>175</v>
      </c>
      <c r="I159" s="168"/>
      <c r="L159" s="164"/>
      <c r="M159" s="169"/>
      <c r="T159" s="170"/>
      <c r="AT159" s="165" t="s">
        <v>219</v>
      </c>
      <c r="AU159" s="165" t="s">
        <v>80</v>
      </c>
      <c r="AV159" s="14" t="s">
        <v>213</v>
      </c>
      <c r="AW159" s="14" t="s">
        <v>34</v>
      </c>
      <c r="AX159" s="14" t="s">
        <v>80</v>
      </c>
      <c r="AY159" s="165" t="s">
        <v>206</v>
      </c>
    </row>
    <row r="160" spans="2:65" s="1" customFormat="1" ht="16.5" customHeight="1" x14ac:dyDescent="0.2">
      <c r="B160" s="33"/>
      <c r="C160" s="132" t="s">
        <v>429</v>
      </c>
      <c r="D160" s="132" t="s">
        <v>208</v>
      </c>
      <c r="E160" s="133" t="s">
        <v>2139</v>
      </c>
      <c r="F160" s="134" t="s">
        <v>2140</v>
      </c>
      <c r="G160" s="135" t="s">
        <v>375</v>
      </c>
      <c r="H160" s="136">
        <v>175</v>
      </c>
      <c r="I160" s="137">
        <v>6.24</v>
      </c>
      <c r="J160" s="138">
        <f>ROUND(I160*H160,2)</f>
        <v>1092</v>
      </c>
      <c r="K160" s="134" t="s">
        <v>21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866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1092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1092</v>
      </c>
      <c r="BL160" s="18" t="s">
        <v>866</v>
      </c>
      <c r="BM160" s="143" t="s">
        <v>787</v>
      </c>
    </row>
    <row r="161" spans="2:65" s="1" customFormat="1" ht="16.5" customHeight="1" x14ac:dyDescent="0.2">
      <c r="B161" s="33"/>
      <c r="C161" s="178" t="s">
        <v>436</v>
      </c>
      <c r="D161" s="178" t="s">
        <v>437</v>
      </c>
      <c r="E161" s="179" t="s">
        <v>2141</v>
      </c>
      <c r="F161" s="180" t="s">
        <v>2142</v>
      </c>
      <c r="G161" s="181" t="s">
        <v>375</v>
      </c>
      <c r="H161" s="182">
        <v>175</v>
      </c>
      <c r="I161" s="183">
        <v>3.04</v>
      </c>
      <c r="J161" s="184">
        <f>ROUND(I161*H161,2)</f>
        <v>532</v>
      </c>
      <c r="K161" s="180" t="s">
        <v>21</v>
      </c>
      <c r="L161" s="185"/>
      <c r="M161" s="186" t="s">
        <v>21</v>
      </c>
      <c r="N161" s="187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1657</v>
      </c>
      <c r="AT161" s="143" t="s">
        <v>437</v>
      </c>
      <c r="AU161" s="143" t="s">
        <v>80</v>
      </c>
      <c r="AY161" s="18" t="s">
        <v>206</v>
      </c>
      <c r="BE161" s="144">
        <f>IF(N161="základní",J161,0)</f>
        <v>532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532</v>
      </c>
      <c r="BL161" s="18" t="s">
        <v>866</v>
      </c>
      <c r="BM161" s="143" t="s">
        <v>799</v>
      </c>
    </row>
    <row r="162" spans="2:65" s="12" customFormat="1" x14ac:dyDescent="0.2">
      <c r="B162" s="151"/>
      <c r="D162" s="149" t="s">
        <v>219</v>
      </c>
      <c r="E162" s="152" t="s">
        <v>21</v>
      </c>
      <c r="F162" s="153" t="s">
        <v>2088</v>
      </c>
      <c r="H162" s="152" t="s">
        <v>21</v>
      </c>
      <c r="I162" s="154"/>
      <c r="L162" s="151"/>
      <c r="M162" s="155"/>
      <c r="T162" s="156"/>
      <c r="AT162" s="152" t="s">
        <v>219</v>
      </c>
      <c r="AU162" s="152" t="s">
        <v>80</v>
      </c>
      <c r="AV162" s="12" t="s">
        <v>80</v>
      </c>
      <c r="AW162" s="12" t="s">
        <v>34</v>
      </c>
      <c r="AX162" s="12" t="s">
        <v>73</v>
      </c>
      <c r="AY162" s="152" t="s">
        <v>206</v>
      </c>
    </row>
    <row r="163" spans="2:65" s="13" customFormat="1" x14ac:dyDescent="0.2">
      <c r="B163" s="157"/>
      <c r="D163" s="149" t="s">
        <v>219</v>
      </c>
      <c r="E163" s="158" t="s">
        <v>21</v>
      </c>
      <c r="F163" s="159" t="s">
        <v>2132</v>
      </c>
      <c r="H163" s="160">
        <v>175</v>
      </c>
      <c r="I163" s="161"/>
      <c r="L163" s="157"/>
      <c r="M163" s="162"/>
      <c r="T163" s="163"/>
      <c r="AT163" s="158" t="s">
        <v>219</v>
      </c>
      <c r="AU163" s="158" t="s">
        <v>80</v>
      </c>
      <c r="AV163" s="13" t="s">
        <v>82</v>
      </c>
      <c r="AW163" s="13" t="s">
        <v>34</v>
      </c>
      <c r="AX163" s="13" t="s">
        <v>73</v>
      </c>
      <c r="AY163" s="158" t="s">
        <v>206</v>
      </c>
    </row>
    <row r="164" spans="2:65" s="14" customFormat="1" x14ac:dyDescent="0.2">
      <c r="B164" s="164"/>
      <c r="D164" s="149" t="s">
        <v>219</v>
      </c>
      <c r="E164" s="165" t="s">
        <v>21</v>
      </c>
      <c r="F164" s="166" t="s">
        <v>236</v>
      </c>
      <c r="H164" s="167">
        <v>175</v>
      </c>
      <c r="I164" s="168"/>
      <c r="L164" s="164"/>
      <c r="M164" s="169"/>
      <c r="T164" s="170"/>
      <c r="AT164" s="165" t="s">
        <v>219</v>
      </c>
      <c r="AU164" s="165" t="s">
        <v>80</v>
      </c>
      <c r="AV164" s="14" t="s">
        <v>213</v>
      </c>
      <c r="AW164" s="14" t="s">
        <v>34</v>
      </c>
      <c r="AX164" s="14" t="s">
        <v>80</v>
      </c>
      <c r="AY164" s="165" t="s">
        <v>206</v>
      </c>
    </row>
    <row r="165" spans="2:65" s="1" customFormat="1" ht="16.5" customHeight="1" x14ac:dyDescent="0.2">
      <c r="B165" s="33"/>
      <c r="C165" s="132" t="s">
        <v>444</v>
      </c>
      <c r="D165" s="132" t="s">
        <v>208</v>
      </c>
      <c r="E165" s="133" t="s">
        <v>2143</v>
      </c>
      <c r="F165" s="134" t="s">
        <v>2144</v>
      </c>
      <c r="G165" s="135" t="s">
        <v>2085</v>
      </c>
      <c r="H165" s="136">
        <v>1</v>
      </c>
      <c r="I165" s="137">
        <v>12480</v>
      </c>
      <c r="J165" s="138">
        <f>ROUND(I165*H165,2)</f>
        <v>12480</v>
      </c>
      <c r="K165" s="134" t="s">
        <v>21</v>
      </c>
      <c r="L165" s="33"/>
      <c r="M165" s="139" t="s">
        <v>21</v>
      </c>
      <c r="N165" s="140" t="s">
        <v>44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866</v>
      </c>
      <c r="AT165" s="143" t="s">
        <v>208</v>
      </c>
      <c r="AU165" s="143" t="s">
        <v>80</v>
      </c>
      <c r="AY165" s="18" t="s">
        <v>206</v>
      </c>
      <c r="BE165" s="144">
        <f>IF(N165="základní",J165,0)</f>
        <v>12480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80</v>
      </c>
      <c r="BK165" s="144">
        <f>ROUND(I165*H165,2)</f>
        <v>12480</v>
      </c>
      <c r="BL165" s="18" t="s">
        <v>866</v>
      </c>
      <c r="BM165" s="143" t="s">
        <v>811</v>
      </c>
    </row>
    <row r="166" spans="2:65" s="12" customFormat="1" x14ac:dyDescent="0.2">
      <c r="B166" s="151"/>
      <c r="D166" s="149" t="s">
        <v>219</v>
      </c>
      <c r="E166" s="152" t="s">
        <v>21</v>
      </c>
      <c r="F166" s="153" t="s">
        <v>2088</v>
      </c>
      <c r="H166" s="152" t="s">
        <v>21</v>
      </c>
      <c r="I166" s="154"/>
      <c r="L166" s="151"/>
      <c r="M166" s="155"/>
      <c r="T166" s="156"/>
      <c r="AT166" s="152" t="s">
        <v>219</v>
      </c>
      <c r="AU166" s="152" t="s">
        <v>80</v>
      </c>
      <c r="AV166" s="12" t="s">
        <v>80</v>
      </c>
      <c r="AW166" s="12" t="s">
        <v>34</v>
      </c>
      <c r="AX166" s="12" t="s">
        <v>73</v>
      </c>
      <c r="AY166" s="152" t="s">
        <v>206</v>
      </c>
    </row>
    <row r="167" spans="2:65" s="13" customFormat="1" x14ac:dyDescent="0.2">
      <c r="B167" s="157"/>
      <c r="D167" s="149" t="s">
        <v>219</v>
      </c>
      <c r="E167" s="158" t="s">
        <v>21</v>
      </c>
      <c r="F167" s="159" t="s">
        <v>80</v>
      </c>
      <c r="H167" s="160">
        <v>1</v>
      </c>
      <c r="I167" s="161"/>
      <c r="L167" s="157"/>
      <c r="M167" s="162"/>
      <c r="T167" s="163"/>
      <c r="AT167" s="158" t="s">
        <v>219</v>
      </c>
      <c r="AU167" s="158" t="s">
        <v>80</v>
      </c>
      <c r="AV167" s="13" t="s">
        <v>82</v>
      </c>
      <c r="AW167" s="13" t="s">
        <v>34</v>
      </c>
      <c r="AX167" s="13" t="s">
        <v>73</v>
      </c>
      <c r="AY167" s="158" t="s">
        <v>206</v>
      </c>
    </row>
    <row r="168" spans="2:65" s="14" customFormat="1" x14ac:dyDescent="0.2">
      <c r="B168" s="164"/>
      <c r="D168" s="149" t="s">
        <v>219</v>
      </c>
      <c r="E168" s="165" t="s">
        <v>21</v>
      </c>
      <c r="F168" s="166" t="s">
        <v>236</v>
      </c>
      <c r="H168" s="167">
        <v>1</v>
      </c>
      <c r="I168" s="168"/>
      <c r="L168" s="164"/>
      <c r="M168" s="169"/>
      <c r="T168" s="170"/>
      <c r="AT168" s="165" t="s">
        <v>219</v>
      </c>
      <c r="AU168" s="165" t="s">
        <v>80</v>
      </c>
      <c r="AV168" s="14" t="s">
        <v>213</v>
      </c>
      <c r="AW168" s="14" t="s">
        <v>34</v>
      </c>
      <c r="AX168" s="14" t="s">
        <v>80</v>
      </c>
      <c r="AY168" s="165" t="s">
        <v>206</v>
      </c>
    </row>
    <row r="169" spans="2:65" s="1" customFormat="1" ht="16.5" customHeight="1" x14ac:dyDescent="0.2">
      <c r="B169" s="33"/>
      <c r="C169" s="132" t="s">
        <v>453</v>
      </c>
      <c r="D169" s="132" t="s">
        <v>208</v>
      </c>
      <c r="E169" s="133" t="s">
        <v>2145</v>
      </c>
      <c r="F169" s="134" t="s">
        <v>2146</v>
      </c>
      <c r="G169" s="135" t="s">
        <v>2085</v>
      </c>
      <c r="H169" s="136">
        <v>8</v>
      </c>
      <c r="I169" s="137">
        <v>1500</v>
      </c>
      <c r="J169" s="138">
        <f>ROUND(I169*H169,2)</f>
        <v>12000</v>
      </c>
      <c r="K169" s="134" t="s">
        <v>21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866</v>
      </c>
      <c r="AT169" s="143" t="s">
        <v>208</v>
      </c>
      <c r="AU169" s="143" t="s">
        <v>80</v>
      </c>
      <c r="AY169" s="18" t="s">
        <v>206</v>
      </c>
      <c r="BE169" s="144">
        <f>IF(N169="základní",J169,0)</f>
        <v>12000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12000</v>
      </c>
      <c r="BL169" s="18" t="s">
        <v>866</v>
      </c>
      <c r="BM169" s="143" t="s">
        <v>825</v>
      </c>
    </row>
    <row r="170" spans="2:65" s="1" customFormat="1" ht="16.5" customHeight="1" x14ac:dyDescent="0.2">
      <c r="B170" s="33"/>
      <c r="C170" s="178" t="s">
        <v>462</v>
      </c>
      <c r="D170" s="178" t="s">
        <v>437</v>
      </c>
      <c r="E170" s="179" t="s">
        <v>2147</v>
      </c>
      <c r="F170" s="180" t="s">
        <v>2148</v>
      </c>
      <c r="G170" s="181" t="s">
        <v>2085</v>
      </c>
      <c r="H170" s="182">
        <v>8</v>
      </c>
      <c r="I170" s="183">
        <v>1400</v>
      </c>
      <c r="J170" s="184">
        <f>ROUND(I170*H170,2)</f>
        <v>11200</v>
      </c>
      <c r="K170" s="180" t="s">
        <v>21</v>
      </c>
      <c r="L170" s="185"/>
      <c r="M170" s="186" t="s">
        <v>21</v>
      </c>
      <c r="N170" s="187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1657</v>
      </c>
      <c r="AT170" s="143" t="s">
        <v>437</v>
      </c>
      <c r="AU170" s="143" t="s">
        <v>80</v>
      </c>
      <c r="AY170" s="18" t="s">
        <v>206</v>
      </c>
      <c r="BE170" s="144">
        <f>IF(N170="základní",J170,0)</f>
        <v>11200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11200</v>
      </c>
      <c r="BL170" s="18" t="s">
        <v>866</v>
      </c>
      <c r="BM170" s="143" t="s">
        <v>837</v>
      </c>
    </row>
    <row r="171" spans="2:65" s="12" customFormat="1" x14ac:dyDescent="0.2">
      <c r="B171" s="151"/>
      <c r="D171" s="149" t="s">
        <v>219</v>
      </c>
      <c r="E171" s="152" t="s">
        <v>21</v>
      </c>
      <c r="F171" s="153" t="s">
        <v>2088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 x14ac:dyDescent="0.2">
      <c r="B172" s="157"/>
      <c r="D172" s="149" t="s">
        <v>219</v>
      </c>
      <c r="E172" s="158" t="s">
        <v>21</v>
      </c>
      <c r="F172" s="159" t="s">
        <v>289</v>
      </c>
      <c r="H172" s="160">
        <v>8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 x14ac:dyDescent="0.2">
      <c r="B173" s="164"/>
      <c r="D173" s="149" t="s">
        <v>219</v>
      </c>
      <c r="E173" s="165" t="s">
        <v>21</v>
      </c>
      <c r="F173" s="166" t="s">
        <v>236</v>
      </c>
      <c r="H173" s="167">
        <v>8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24.2" customHeight="1" x14ac:dyDescent="0.2">
      <c r="B174" s="33"/>
      <c r="C174" s="132" t="s">
        <v>646</v>
      </c>
      <c r="D174" s="132" t="s">
        <v>208</v>
      </c>
      <c r="E174" s="133" t="s">
        <v>2149</v>
      </c>
      <c r="F174" s="134" t="s">
        <v>2150</v>
      </c>
      <c r="G174" s="135" t="s">
        <v>2085</v>
      </c>
      <c r="H174" s="136">
        <v>5</v>
      </c>
      <c r="I174" s="137">
        <v>1560</v>
      </c>
      <c r="J174" s="138">
        <f>ROUND(I174*H174,2)</f>
        <v>7800</v>
      </c>
      <c r="K174" s="134" t="s">
        <v>21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866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7800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7800</v>
      </c>
      <c r="BL174" s="18" t="s">
        <v>866</v>
      </c>
      <c r="BM174" s="143" t="s">
        <v>847</v>
      </c>
    </row>
    <row r="175" spans="2:65" s="1" customFormat="1" ht="24.2" customHeight="1" x14ac:dyDescent="0.2">
      <c r="B175" s="33"/>
      <c r="C175" s="178" t="s">
        <v>643</v>
      </c>
      <c r="D175" s="178" t="s">
        <v>437</v>
      </c>
      <c r="E175" s="179" t="s">
        <v>2151</v>
      </c>
      <c r="F175" s="180" t="s">
        <v>2152</v>
      </c>
      <c r="G175" s="181" t="s">
        <v>2085</v>
      </c>
      <c r="H175" s="182">
        <v>5</v>
      </c>
      <c r="I175" s="183">
        <v>1404</v>
      </c>
      <c r="J175" s="184">
        <f>ROUND(I175*H175,2)</f>
        <v>7020</v>
      </c>
      <c r="K175" s="180" t="s">
        <v>21</v>
      </c>
      <c r="L175" s="185"/>
      <c r="M175" s="186" t="s">
        <v>21</v>
      </c>
      <c r="N175" s="187" t="s">
        <v>44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1657</v>
      </c>
      <c r="AT175" s="143" t="s">
        <v>437</v>
      </c>
      <c r="AU175" s="143" t="s">
        <v>80</v>
      </c>
      <c r="AY175" s="18" t="s">
        <v>206</v>
      </c>
      <c r="BE175" s="144">
        <f>IF(N175="základní",J175,0)</f>
        <v>7020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7020</v>
      </c>
      <c r="BL175" s="18" t="s">
        <v>866</v>
      </c>
      <c r="BM175" s="143" t="s">
        <v>866</v>
      </c>
    </row>
    <row r="176" spans="2:65" s="12" customFormat="1" x14ac:dyDescent="0.2">
      <c r="B176" s="151"/>
      <c r="D176" s="149" t="s">
        <v>219</v>
      </c>
      <c r="E176" s="152" t="s">
        <v>21</v>
      </c>
      <c r="F176" s="153" t="s">
        <v>2088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80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 x14ac:dyDescent="0.2">
      <c r="B177" s="157"/>
      <c r="D177" s="149" t="s">
        <v>219</v>
      </c>
      <c r="E177" s="158" t="s">
        <v>21</v>
      </c>
      <c r="F177" s="159" t="s">
        <v>257</v>
      </c>
      <c r="H177" s="160">
        <v>5</v>
      </c>
      <c r="I177" s="161"/>
      <c r="L177" s="157"/>
      <c r="M177" s="162"/>
      <c r="T177" s="163"/>
      <c r="AT177" s="158" t="s">
        <v>219</v>
      </c>
      <c r="AU177" s="158" t="s">
        <v>80</v>
      </c>
      <c r="AV177" s="13" t="s">
        <v>82</v>
      </c>
      <c r="AW177" s="13" t="s">
        <v>34</v>
      </c>
      <c r="AX177" s="13" t="s">
        <v>73</v>
      </c>
      <c r="AY177" s="158" t="s">
        <v>206</v>
      </c>
    </row>
    <row r="178" spans="2:65" s="14" customFormat="1" x14ac:dyDescent="0.2">
      <c r="B178" s="164"/>
      <c r="D178" s="149" t="s">
        <v>219</v>
      </c>
      <c r="E178" s="165" t="s">
        <v>21</v>
      </c>
      <c r="F178" s="166" t="s">
        <v>236</v>
      </c>
      <c r="H178" s="167">
        <v>5</v>
      </c>
      <c r="I178" s="168"/>
      <c r="L178" s="164"/>
      <c r="M178" s="169"/>
      <c r="T178" s="170"/>
      <c r="AT178" s="165" t="s">
        <v>219</v>
      </c>
      <c r="AU178" s="165" t="s">
        <v>80</v>
      </c>
      <c r="AV178" s="14" t="s">
        <v>213</v>
      </c>
      <c r="AW178" s="14" t="s">
        <v>34</v>
      </c>
      <c r="AX178" s="14" t="s">
        <v>80</v>
      </c>
      <c r="AY178" s="165" t="s">
        <v>206</v>
      </c>
    </row>
    <row r="179" spans="2:65" s="1" customFormat="1" ht="21.75" customHeight="1" x14ac:dyDescent="0.2">
      <c r="B179" s="33"/>
      <c r="C179" s="178" t="s">
        <v>656</v>
      </c>
      <c r="D179" s="178" t="s">
        <v>437</v>
      </c>
      <c r="E179" s="179" t="s">
        <v>2153</v>
      </c>
      <c r="F179" s="180" t="s">
        <v>2154</v>
      </c>
      <c r="G179" s="181" t="s">
        <v>2085</v>
      </c>
      <c r="H179" s="182">
        <v>1</v>
      </c>
      <c r="I179" s="183">
        <v>3744</v>
      </c>
      <c r="J179" s="184">
        <f>ROUND(I179*H179,2)</f>
        <v>3744</v>
      </c>
      <c r="K179" s="180" t="s">
        <v>21</v>
      </c>
      <c r="L179" s="185"/>
      <c r="M179" s="186" t="s">
        <v>21</v>
      </c>
      <c r="N179" s="187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1657</v>
      </c>
      <c r="AT179" s="143" t="s">
        <v>437</v>
      </c>
      <c r="AU179" s="143" t="s">
        <v>80</v>
      </c>
      <c r="AY179" s="18" t="s">
        <v>206</v>
      </c>
      <c r="BE179" s="144">
        <f>IF(N179="základní",J179,0)</f>
        <v>3744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3744</v>
      </c>
      <c r="BL179" s="18" t="s">
        <v>866</v>
      </c>
      <c r="BM179" s="143" t="s">
        <v>880</v>
      </c>
    </row>
    <row r="180" spans="2:65" s="12" customFormat="1" x14ac:dyDescent="0.2">
      <c r="B180" s="151"/>
      <c r="D180" s="149" t="s">
        <v>219</v>
      </c>
      <c r="E180" s="152" t="s">
        <v>21</v>
      </c>
      <c r="F180" s="153" t="s">
        <v>2088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 x14ac:dyDescent="0.2">
      <c r="B181" s="157"/>
      <c r="D181" s="149" t="s">
        <v>219</v>
      </c>
      <c r="E181" s="158" t="s">
        <v>21</v>
      </c>
      <c r="F181" s="159" t="s">
        <v>80</v>
      </c>
      <c r="H181" s="160">
        <v>1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 x14ac:dyDescent="0.2">
      <c r="B182" s="164"/>
      <c r="D182" s="149" t="s">
        <v>219</v>
      </c>
      <c r="E182" s="165" t="s">
        <v>21</v>
      </c>
      <c r="F182" s="166" t="s">
        <v>236</v>
      </c>
      <c r="H182" s="167">
        <v>1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16.5" customHeight="1" x14ac:dyDescent="0.2">
      <c r="B183" s="33"/>
      <c r="C183" s="132" t="s">
        <v>663</v>
      </c>
      <c r="D183" s="132" t="s">
        <v>208</v>
      </c>
      <c r="E183" s="133" t="s">
        <v>2155</v>
      </c>
      <c r="F183" s="134" t="s">
        <v>2156</v>
      </c>
      <c r="G183" s="135" t="s">
        <v>2085</v>
      </c>
      <c r="H183" s="136">
        <v>1</v>
      </c>
      <c r="I183" s="137">
        <v>5000</v>
      </c>
      <c r="J183" s="138">
        <f>ROUND(I183*H183,2)</f>
        <v>5000</v>
      </c>
      <c r="K183" s="134" t="s">
        <v>21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866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5000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5000</v>
      </c>
      <c r="BL183" s="18" t="s">
        <v>866</v>
      </c>
      <c r="BM183" s="143" t="s">
        <v>522</v>
      </c>
    </row>
    <row r="184" spans="2:65" s="12" customFormat="1" x14ac:dyDescent="0.2">
      <c r="B184" s="151"/>
      <c r="D184" s="149" t="s">
        <v>219</v>
      </c>
      <c r="E184" s="152" t="s">
        <v>21</v>
      </c>
      <c r="F184" s="153" t="s">
        <v>2088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 x14ac:dyDescent="0.2">
      <c r="B185" s="157"/>
      <c r="D185" s="149" t="s">
        <v>219</v>
      </c>
      <c r="E185" s="158" t="s">
        <v>21</v>
      </c>
      <c r="F185" s="159" t="s">
        <v>2157</v>
      </c>
      <c r="H185" s="160">
        <v>1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 x14ac:dyDescent="0.2">
      <c r="B186" s="164"/>
      <c r="D186" s="149" t="s">
        <v>219</v>
      </c>
      <c r="E186" s="165" t="s">
        <v>21</v>
      </c>
      <c r="F186" s="166" t="s">
        <v>236</v>
      </c>
      <c r="H186" s="167">
        <v>1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" customFormat="1" ht="16.5" customHeight="1" x14ac:dyDescent="0.2">
      <c r="B187" s="33"/>
      <c r="C187" s="132" t="s">
        <v>676</v>
      </c>
      <c r="D187" s="132" t="s">
        <v>208</v>
      </c>
      <c r="E187" s="133" t="s">
        <v>2158</v>
      </c>
      <c r="F187" s="134" t="s">
        <v>2159</v>
      </c>
      <c r="G187" s="135" t="s">
        <v>840</v>
      </c>
      <c r="H187" s="136">
        <v>600</v>
      </c>
      <c r="I187" s="137">
        <v>26</v>
      </c>
      <c r="J187" s="138">
        <f>ROUND(I187*H187,2)</f>
        <v>15600</v>
      </c>
      <c r="K187" s="134" t="s">
        <v>21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866</v>
      </c>
      <c r="AT187" s="143" t="s">
        <v>208</v>
      </c>
      <c r="AU187" s="143" t="s">
        <v>80</v>
      </c>
      <c r="AY187" s="18" t="s">
        <v>206</v>
      </c>
      <c r="BE187" s="144">
        <f>IF(N187="základní",J187,0)</f>
        <v>15600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15600</v>
      </c>
      <c r="BL187" s="18" t="s">
        <v>866</v>
      </c>
      <c r="BM187" s="143" t="s">
        <v>549</v>
      </c>
    </row>
    <row r="188" spans="2:65" s="12" customFormat="1" x14ac:dyDescent="0.2">
      <c r="B188" s="151"/>
      <c r="D188" s="149" t="s">
        <v>219</v>
      </c>
      <c r="E188" s="152" t="s">
        <v>21</v>
      </c>
      <c r="F188" s="153" t="s">
        <v>2088</v>
      </c>
      <c r="H188" s="152" t="s">
        <v>21</v>
      </c>
      <c r="I188" s="154"/>
      <c r="L188" s="151"/>
      <c r="M188" s="155"/>
      <c r="T188" s="156"/>
      <c r="AT188" s="152" t="s">
        <v>219</v>
      </c>
      <c r="AU188" s="152" t="s">
        <v>80</v>
      </c>
      <c r="AV188" s="12" t="s">
        <v>80</v>
      </c>
      <c r="AW188" s="12" t="s">
        <v>34</v>
      </c>
      <c r="AX188" s="12" t="s">
        <v>73</v>
      </c>
      <c r="AY188" s="152" t="s">
        <v>206</v>
      </c>
    </row>
    <row r="189" spans="2:65" s="13" customFormat="1" x14ac:dyDescent="0.2">
      <c r="B189" s="157"/>
      <c r="D189" s="149" t="s">
        <v>219</v>
      </c>
      <c r="E189" s="158" t="s">
        <v>21</v>
      </c>
      <c r="F189" s="159" t="s">
        <v>2160</v>
      </c>
      <c r="H189" s="160">
        <v>600</v>
      </c>
      <c r="I189" s="161"/>
      <c r="L189" s="157"/>
      <c r="M189" s="162"/>
      <c r="T189" s="163"/>
      <c r="AT189" s="158" t="s">
        <v>219</v>
      </c>
      <c r="AU189" s="158" t="s">
        <v>80</v>
      </c>
      <c r="AV189" s="13" t="s">
        <v>82</v>
      </c>
      <c r="AW189" s="13" t="s">
        <v>34</v>
      </c>
      <c r="AX189" s="13" t="s">
        <v>73</v>
      </c>
      <c r="AY189" s="158" t="s">
        <v>206</v>
      </c>
    </row>
    <row r="190" spans="2:65" s="14" customFormat="1" x14ac:dyDescent="0.2">
      <c r="B190" s="164"/>
      <c r="D190" s="149" t="s">
        <v>219</v>
      </c>
      <c r="E190" s="165" t="s">
        <v>21</v>
      </c>
      <c r="F190" s="166" t="s">
        <v>236</v>
      </c>
      <c r="H190" s="167">
        <v>600</v>
      </c>
      <c r="I190" s="168"/>
      <c r="L190" s="164"/>
      <c r="M190" s="169"/>
      <c r="T190" s="170"/>
      <c r="AT190" s="165" t="s">
        <v>219</v>
      </c>
      <c r="AU190" s="165" t="s">
        <v>80</v>
      </c>
      <c r="AV190" s="14" t="s">
        <v>213</v>
      </c>
      <c r="AW190" s="14" t="s">
        <v>34</v>
      </c>
      <c r="AX190" s="14" t="s">
        <v>80</v>
      </c>
      <c r="AY190" s="165" t="s">
        <v>206</v>
      </c>
    </row>
    <row r="191" spans="2:65" s="1" customFormat="1" ht="16.5" customHeight="1" x14ac:dyDescent="0.2">
      <c r="B191" s="33"/>
      <c r="C191" s="132" t="s">
        <v>681</v>
      </c>
      <c r="D191" s="132" t="s">
        <v>208</v>
      </c>
      <c r="E191" s="133" t="s">
        <v>2161</v>
      </c>
      <c r="F191" s="134" t="s">
        <v>2162</v>
      </c>
      <c r="G191" s="135" t="s">
        <v>2085</v>
      </c>
      <c r="H191" s="136">
        <v>1</v>
      </c>
      <c r="I191" s="137">
        <v>14976</v>
      </c>
      <c r="J191" s="138">
        <f>ROUND(I191*H191,2)</f>
        <v>14976</v>
      </c>
      <c r="K191" s="134" t="s">
        <v>21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866</v>
      </c>
      <c r="AT191" s="143" t="s">
        <v>208</v>
      </c>
      <c r="AU191" s="143" t="s">
        <v>80</v>
      </c>
      <c r="AY191" s="18" t="s">
        <v>206</v>
      </c>
      <c r="BE191" s="144">
        <f>IF(N191="základní",J191,0)</f>
        <v>14976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14976</v>
      </c>
      <c r="BL191" s="18" t="s">
        <v>866</v>
      </c>
      <c r="BM191" s="143" t="s">
        <v>542</v>
      </c>
    </row>
    <row r="192" spans="2:65" s="12" customFormat="1" x14ac:dyDescent="0.2">
      <c r="B192" s="151"/>
      <c r="D192" s="149" t="s">
        <v>219</v>
      </c>
      <c r="E192" s="152" t="s">
        <v>21</v>
      </c>
      <c r="F192" s="153" t="s">
        <v>2088</v>
      </c>
      <c r="H192" s="152" t="s">
        <v>21</v>
      </c>
      <c r="I192" s="154"/>
      <c r="L192" s="151"/>
      <c r="M192" s="155"/>
      <c r="T192" s="156"/>
      <c r="AT192" s="152" t="s">
        <v>219</v>
      </c>
      <c r="AU192" s="152" t="s">
        <v>80</v>
      </c>
      <c r="AV192" s="12" t="s">
        <v>80</v>
      </c>
      <c r="AW192" s="12" t="s">
        <v>34</v>
      </c>
      <c r="AX192" s="12" t="s">
        <v>73</v>
      </c>
      <c r="AY192" s="152" t="s">
        <v>206</v>
      </c>
    </row>
    <row r="193" spans="2:65" s="13" customFormat="1" x14ac:dyDescent="0.2">
      <c r="B193" s="157"/>
      <c r="D193" s="149" t="s">
        <v>219</v>
      </c>
      <c r="E193" s="158" t="s">
        <v>21</v>
      </c>
      <c r="F193" s="159" t="s">
        <v>80</v>
      </c>
      <c r="H193" s="160">
        <v>1</v>
      </c>
      <c r="I193" s="161"/>
      <c r="L193" s="157"/>
      <c r="M193" s="162"/>
      <c r="T193" s="163"/>
      <c r="AT193" s="158" t="s">
        <v>219</v>
      </c>
      <c r="AU193" s="158" t="s">
        <v>80</v>
      </c>
      <c r="AV193" s="13" t="s">
        <v>82</v>
      </c>
      <c r="AW193" s="13" t="s">
        <v>34</v>
      </c>
      <c r="AX193" s="13" t="s">
        <v>73</v>
      </c>
      <c r="AY193" s="158" t="s">
        <v>206</v>
      </c>
    </row>
    <row r="194" spans="2:65" s="14" customFormat="1" x14ac:dyDescent="0.2">
      <c r="B194" s="164"/>
      <c r="D194" s="149" t="s">
        <v>219</v>
      </c>
      <c r="E194" s="165" t="s">
        <v>21</v>
      </c>
      <c r="F194" s="166" t="s">
        <v>236</v>
      </c>
      <c r="H194" s="167">
        <v>1</v>
      </c>
      <c r="I194" s="168"/>
      <c r="L194" s="164"/>
      <c r="M194" s="169"/>
      <c r="T194" s="170"/>
      <c r="AT194" s="165" t="s">
        <v>219</v>
      </c>
      <c r="AU194" s="165" t="s">
        <v>80</v>
      </c>
      <c r="AV194" s="14" t="s">
        <v>213</v>
      </c>
      <c r="AW194" s="14" t="s">
        <v>34</v>
      </c>
      <c r="AX194" s="14" t="s">
        <v>80</v>
      </c>
      <c r="AY194" s="165" t="s">
        <v>206</v>
      </c>
    </row>
    <row r="195" spans="2:65" s="1" customFormat="1" ht="16.5" customHeight="1" x14ac:dyDescent="0.2">
      <c r="B195" s="33"/>
      <c r="C195" s="132" t="s">
        <v>687</v>
      </c>
      <c r="D195" s="132" t="s">
        <v>208</v>
      </c>
      <c r="E195" s="133" t="s">
        <v>2163</v>
      </c>
      <c r="F195" s="134" t="s">
        <v>2164</v>
      </c>
      <c r="G195" s="135" t="s">
        <v>2085</v>
      </c>
      <c r="H195" s="136">
        <v>1</v>
      </c>
      <c r="I195" s="137">
        <v>17472</v>
      </c>
      <c r="J195" s="138">
        <f>ROUND(I195*H195,2)</f>
        <v>17472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866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17472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17472</v>
      </c>
      <c r="BL195" s="18" t="s">
        <v>866</v>
      </c>
      <c r="BM195" s="143" t="s">
        <v>993</v>
      </c>
    </row>
    <row r="196" spans="2:65" s="12" customFormat="1" x14ac:dyDescent="0.2">
      <c r="B196" s="151"/>
      <c r="D196" s="149" t="s">
        <v>219</v>
      </c>
      <c r="E196" s="152" t="s">
        <v>21</v>
      </c>
      <c r="F196" s="153" t="s">
        <v>2088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 x14ac:dyDescent="0.2">
      <c r="B197" s="157"/>
      <c r="D197" s="149" t="s">
        <v>219</v>
      </c>
      <c r="E197" s="158" t="s">
        <v>21</v>
      </c>
      <c r="F197" s="159" t="s">
        <v>80</v>
      </c>
      <c r="H197" s="160">
        <v>1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 x14ac:dyDescent="0.2">
      <c r="B198" s="164"/>
      <c r="D198" s="149" t="s">
        <v>219</v>
      </c>
      <c r="E198" s="165" t="s">
        <v>21</v>
      </c>
      <c r="F198" s="166" t="s">
        <v>236</v>
      </c>
      <c r="H198" s="167">
        <v>1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16.5" customHeight="1" x14ac:dyDescent="0.2">
      <c r="B199" s="33"/>
      <c r="C199" s="132" t="s">
        <v>693</v>
      </c>
      <c r="D199" s="132" t="s">
        <v>208</v>
      </c>
      <c r="E199" s="133" t="s">
        <v>2165</v>
      </c>
      <c r="F199" s="134" t="s">
        <v>2166</v>
      </c>
      <c r="G199" s="135" t="s">
        <v>2085</v>
      </c>
      <c r="H199" s="136">
        <v>1</v>
      </c>
      <c r="I199" s="137">
        <v>1976</v>
      </c>
      <c r="J199" s="138">
        <f>ROUND(I199*H199,2)</f>
        <v>1976</v>
      </c>
      <c r="K199" s="134" t="s">
        <v>21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866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1976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1976</v>
      </c>
      <c r="BL199" s="18" t="s">
        <v>866</v>
      </c>
      <c r="BM199" s="143" t="s">
        <v>996</v>
      </c>
    </row>
    <row r="200" spans="2:65" s="1" customFormat="1" ht="16.5" customHeight="1" x14ac:dyDescent="0.2">
      <c r="B200" s="33"/>
      <c r="C200" s="178" t="s">
        <v>699</v>
      </c>
      <c r="D200" s="178" t="s">
        <v>437</v>
      </c>
      <c r="E200" s="179" t="s">
        <v>2167</v>
      </c>
      <c r="F200" s="180" t="s">
        <v>2168</v>
      </c>
      <c r="G200" s="181" t="s">
        <v>2085</v>
      </c>
      <c r="H200" s="182">
        <v>1</v>
      </c>
      <c r="I200" s="183">
        <v>2496</v>
      </c>
      <c r="J200" s="184">
        <f>ROUND(I200*H200,2)</f>
        <v>2496</v>
      </c>
      <c r="K200" s="180" t="s">
        <v>21</v>
      </c>
      <c r="L200" s="185"/>
      <c r="M200" s="186" t="s">
        <v>21</v>
      </c>
      <c r="N200" s="187" t="s">
        <v>44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1657</v>
      </c>
      <c r="AT200" s="143" t="s">
        <v>437</v>
      </c>
      <c r="AU200" s="143" t="s">
        <v>80</v>
      </c>
      <c r="AY200" s="18" t="s">
        <v>206</v>
      </c>
      <c r="BE200" s="144">
        <f>IF(N200="základní",J200,0)</f>
        <v>2496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2496</v>
      </c>
      <c r="BL200" s="18" t="s">
        <v>866</v>
      </c>
      <c r="BM200" s="143" t="s">
        <v>999</v>
      </c>
    </row>
    <row r="201" spans="2:65" s="12" customFormat="1" x14ac:dyDescent="0.2">
      <c r="B201" s="151"/>
      <c r="D201" s="149" t="s">
        <v>219</v>
      </c>
      <c r="E201" s="152" t="s">
        <v>21</v>
      </c>
      <c r="F201" s="153" t="s">
        <v>2088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 x14ac:dyDescent="0.2">
      <c r="B202" s="157"/>
      <c r="D202" s="149" t="s">
        <v>219</v>
      </c>
      <c r="E202" s="158" t="s">
        <v>21</v>
      </c>
      <c r="F202" s="159" t="s">
        <v>80</v>
      </c>
      <c r="H202" s="160">
        <v>1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 x14ac:dyDescent="0.2">
      <c r="B203" s="164"/>
      <c r="D203" s="149" t="s">
        <v>219</v>
      </c>
      <c r="E203" s="165" t="s">
        <v>21</v>
      </c>
      <c r="F203" s="166" t="s">
        <v>236</v>
      </c>
      <c r="H203" s="167">
        <v>1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" customFormat="1" ht="16.5" customHeight="1" x14ac:dyDescent="0.2">
      <c r="B204" s="33"/>
      <c r="C204" s="132" t="s">
        <v>706</v>
      </c>
      <c r="D204" s="132" t="s">
        <v>208</v>
      </c>
      <c r="E204" s="133" t="s">
        <v>2169</v>
      </c>
      <c r="F204" s="134" t="s">
        <v>2170</v>
      </c>
      <c r="G204" s="135" t="s">
        <v>2085</v>
      </c>
      <c r="H204" s="136">
        <v>1</v>
      </c>
      <c r="I204" s="137">
        <v>5928</v>
      </c>
      <c r="J204" s="138">
        <f>ROUND(I204*H204,2)</f>
        <v>5928</v>
      </c>
      <c r="K204" s="134" t="s">
        <v>21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866</v>
      </c>
      <c r="AT204" s="143" t="s">
        <v>208</v>
      </c>
      <c r="AU204" s="143" t="s">
        <v>80</v>
      </c>
      <c r="AY204" s="18" t="s">
        <v>206</v>
      </c>
      <c r="BE204" s="144">
        <f>IF(N204="základní",J204,0)</f>
        <v>5928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5928</v>
      </c>
      <c r="BL204" s="18" t="s">
        <v>866</v>
      </c>
      <c r="BM204" s="143" t="s">
        <v>1002</v>
      </c>
    </row>
    <row r="205" spans="2:65" s="12" customFormat="1" x14ac:dyDescent="0.2">
      <c r="B205" s="151"/>
      <c r="D205" s="149" t="s">
        <v>219</v>
      </c>
      <c r="E205" s="152" t="s">
        <v>21</v>
      </c>
      <c r="F205" s="153" t="s">
        <v>2088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80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3" customFormat="1" x14ac:dyDescent="0.2">
      <c r="B206" s="157"/>
      <c r="D206" s="149" t="s">
        <v>219</v>
      </c>
      <c r="E206" s="158" t="s">
        <v>21</v>
      </c>
      <c r="F206" s="159" t="s">
        <v>80</v>
      </c>
      <c r="H206" s="160">
        <v>1</v>
      </c>
      <c r="I206" s="161"/>
      <c r="L206" s="157"/>
      <c r="M206" s="162"/>
      <c r="T206" s="163"/>
      <c r="AT206" s="158" t="s">
        <v>219</v>
      </c>
      <c r="AU206" s="158" t="s">
        <v>80</v>
      </c>
      <c r="AV206" s="13" t="s">
        <v>82</v>
      </c>
      <c r="AW206" s="13" t="s">
        <v>34</v>
      </c>
      <c r="AX206" s="13" t="s">
        <v>73</v>
      </c>
      <c r="AY206" s="158" t="s">
        <v>206</v>
      </c>
    </row>
    <row r="207" spans="2:65" s="14" customFormat="1" x14ac:dyDescent="0.2">
      <c r="B207" s="164"/>
      <c r="D207" s="149" t="s">
        <v>219</v>
      </c>
      <c r="E207" s="165" t="s">
        <v>21</v>
      </c>
      <c r="F207" s="166" t="s">
        <v>236</v>
      </c>
      <c r="H207" s="167">
        <v>1</v>
      </c>
      <c r="I207" s="168"/>
      <c r="L207" s="164"/>
      <c r="M207" s="169"/>
      <c r="T207" s="170"/>
      <c r="AT207" s="165" t="s">
        <v>219</v>
      </c>
      <c r="AU207" s="165" t="s">
        <v>80</v>
      </c>
      <c r="AV207" s="14" t="s">
        <v>213</v>
      </c>
      <c r="AW207" s="14" t="s">
        <v>34</v>
      </c>
      <c r="AX207" s="14" t="s">
        <v>80</v>
      </c>
      <c r="AY207" s="165" t="s">
        <v>206</v>
      </c>
    </row>
    <row r="208" spans="2:65" s="1" customFormat="1" ht="16.5" customHeight="1" x14ac:dyDescent="0.2">
      <c r="B208" s="33"/>
      <c r="C208" s="132" t="s">
        <v>713</v>
      </c>
      <c r="D208" s="132" t="s">
        <v>208</v>
      </c>
      <c r="E208" s="133" t="s">
        <v>2171</v>
      </c>
      <c r="F208" s="134" t="s">
        <v>2172</v>
      </c>
      <c r="G208" s="135" t="s">
        <v>2085</v>
      </c>
      <c r="H208" s="136">
        <v>1</v>
      </c>
      <c r="I208" s="137">
        <v>4004</v>
      </c>
      <c r="J208" s="138">
        <f>ROUND(I208*H208,2)</f>
        <v>4004</v>
      </c>
      <c r="K208" s="134" t="s">
        <v>21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866</v>
      </c>
      <c r="AT208" s="143" t="s">
        <v>208</v>
      </c>
      <c r="AU208" s="143" t="s">
        <v>80</v>
      </c>
      <c r="AY208" s="18" t="s">
        <v>206</v>
      </c>
      <c r="BE208" s="144">
        <f>IF(N208="základní",J208,0)</f>
        <v>4004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4004</v>
      </c>
      <c r="BL208" s="18" t="s">
        <v>866</v>
      </c>
      <c r="BM208" s="143" t="s">
        <v>1005</v>
      </c>
    </row>
    <row r="209" spans="2:65" s="12" customFormat="1" x14ac:dyDescent="0.2">
      <c r="B209" s="151"/>
      <c r="D209" s="149" t="s">
        <v>219</v>
      </c>
      <c r="E209" s="152" t="s">
        <v>21</v>
      </c>
      <c r="F209" s="153" t="s">
        <v>2088</v>
      </c>
      <c r="H209" s="152" t="s">
        <v>21</v>
      </c>
      <c r="I209" s="154"/>
      <c r="L209" s="151"/>
      <c r="M209" s="155"/>
      <c r="T209" s="156"/>
      <c r="AT209" s="152" t="s">
        <v>219</v>
      </c>
      <c r="AU209" s="152" t="s">
        <v>80</v>
      </c>
      <c r="AV209" s="12" t="s">
        <v>80</v>
      </c>
      <c r="AW209" s="12" t="s">
        <v>34</v>
      </c>
      <c r="AX209" s="12" t="s">
        <v>73</v>
      </c>
      <c r="AY209" s="152" t="s">
        <v>206</v>
      </c>
    </row>
    <row r="210" spans="2:65" s="13" customFormat="1" x14ac:dyDescent="0.2">
      <c r="B210" s="157"/>
      <c r="D210" s="149" t="s">
        <v>219</v>
      </c>
      <c r="E210" s="158" t="s">
        <v>21</v>
      </c>
      <c r="F210" s="159" t="s">
        <v>80</v>
      </c>
      <c r="H210" s="160">
        <v>1</v>
      </c>
      <c r="I210" s="161"/>
      <c r="L210" s="157"/>
      <c r="M210" s="162"/>
      <c r="T210" s="163"/>
      <c r="AT210" s="158" t="s">
        <v>219</v>
      </c>
      <c r="AU210" s="158" t="s">
        <v>80</v>
      </c>
      <c r="AV210" s="13" t="s">
        <v>82</v>
      </c>
      <c r="AW210" s="13" t="s">
        <v>34</v>
      </c>
      <c r="AX210" s="13" t="s">
        <v>73</v>
      </c>
      <c r="AY210" s="158" t="s">
        <v>206</v>
      </c>
    </row>
    <row r="211" spans="2:65" s="14" customFormat="1" x14ac:dyDescent="0.2">
      <c r="B211" s="164"/>
      <c r="D211" s="149" t="s">
        <v>219</v>
      </c>
      <c r="E211" s="165" t="s">
        <v>21</v>
      </c>
      <c r="F211" s="166" t="s">
        <v>236</v>
      </c>
      <c r="H211" s="167">
        <v>1</v>
      </c>
      <c r="I211" s="168"/>
      <c r="L211" s="164"/>
      <c r="M211" s="169"/>
      <c r="T211" s="170"/>
      <c r="AT211" s="165" t="s">
        <v>219</v>
      </c>
      <c r="AU211" s="165" t="s">
        <v>80</v>
      </c>
      <c r="AV211" s="14" t="s">
        <v>213</v>
      </c>
      <c r="AW211" s="14" t="s">
        <v>34</v>
      </c>
      <c r="AX211" s="14" t="s">
        <v>80</v>
      </c>
      <c r="AY211" s="165" t="s">
        <v>206</v>
      </c>
    </row>
    <row r="212" spans="2:65" s="1" customFormat="1" ht="16.5" customHeight="1" x14ac:dyDescent="0.2">
      <c r="B212" s="33"/>
      <c r="C212" s="132" t="s">
        <v>720</v>
      </c>
      <c r="D212" s="132" t="s">
        <v>208</v>
      </c>
      <c r="E212" s="133" t="s">
        <v>2173</v>
      </c>
      <c r="F212" s="134" t="s">
        <v>2174</v>
      </c>
      <c r="G212" s="135" t="s">
        <v>2085</v>
      </c>
      <c r="H212" s="136">
        <v>1</v>
      </c>
      <c r="I212" s="137">
        <v>4992</v>
      </c>
      <c r="J212" s="138">
        <f>ROUND(I212*H212,2)</f>
        <v>4992</v>
      </c>
      <c r="K212" s="134" t="s">
        <v>21</v>
      </c>
      <c r="L212" s="33"/>
      <c r="M212" s="139" t="s">
        <v>21</v>
      </c>
      <c r="N212" s="140" t="s">
        <v>44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866</v>
      </c>
      <c r="AT212" s="143" t="s">
        <v>208</v>
      </c>
      <c r="AU212" s="143" t="s">
        <v>80</v>
      </c>
      <c r="AY212" s="18" t="s">
        <v>206</v>
      </c>
      <c r="BE212" s="144">
        <f>IF(N212="základní",J212,0)</f>
        <v>4992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80</v>
      </c>
      <c r="BK212" s="144">
        <f>ROUND(I212*H212,2)</f>
        <v>4992</v>
      </c>
      <c r="BL212" s="18" t="s">
        <v>866</v>
      </c>
      <c r="BM212" s="143" t="s">
        <v>1008</v>
      </c>
    </row>
    <row r="213" spans="2:65" s="12" customFormat="1" x14ac:dyDescent="0.2">
      <c r="B213" s="151"/>
      <c r="D213" s="149" t="s">
        <v>219</v>
      </c>
      <c r="E213" s="152" t="s">
        <v>21</v>
      </c>
      <c r="F213" s="153" t="s">
        <v>2088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80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 x14ac:dyDescent="0.2">
      <c r="B214" s="157"/>
      <c r="D214" s="149" t="s">
        <v>219</v>
      </c>
      <c r="E214" s="158" t="s">
        <v>21</v>
      </c>
      <c r="F214" s="159" t="s">
        <v>80</v>
      </c>
      <c r="H214" s="160">
        <v>1</v>
      </c>
      <c r="I214" s="161"/>
      <c r="L214" s="157"/>
      <c r="M214" s="162"/>
      <c r="T214" s="163"/>
      <c r="AT214" s="158" t="s">
        <v>219</v>
      </c>
      <c r="AU214" s="158" t="s">
        <v>80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4" customFormat="1" x14ac:dyDescent="0.2">
      <c r="B215" s="164"/>
      <c r="D215" s="149" t="s">
        <v>219</v>
      </c>
      <c r="E215" s="165" t="s">
        <v>21</v>
      </c>
      <c r="F215" s="166" t="s">
        <v>236</v>
      </c>
      <c r="H215" s="167">
        <v>1</v>
      </c>
      <c r="I215" s="168"/>
      <c r="L215" s="164"/>
      <c r="M215" s="169"/>
      <c r="T215" s="170"/>
      <c r="AT215" s="165" t="s">
        <v>219</v>
      </c>
      <c r="AU215" s="165" t="s">
        <v>80</v>
      </c>
      <c r="AV215" s="14" t="s">
        <v>213</v>
      </c>
      <c r="AW215" s="14" t="s">
        <v>34</v>
      </c>
      <c r="AX215" s="14" t="s">
        <v>80</v>
      </c>
      <c r="AY215" s="165" t="s">
        <v>206</v>
      </c>
    </row>
    <row r="216" spans="2:65" s="1" customFormat="1" ht="16.5" customHeight="1" x14ac:dyDescent="0.2">
      <c r="B216" s="33"/>
      <c r="C216" s="132" t="s">
        <v>380</v>
      </c>
      <c r="D216" s="132" t="s">
        <v>208</v>
      </c>
      <c r="E216" s="133" t="s">
        <v>2175</v>
      </c>
      <c r="F216" s="134" t="s">
        <v>2176</v>
      </c>
      <c r="G216" s="135" t="s">
        <v>2085</v>
      </c>
      <c r="H216" s="136">
        <v>1</v>
      </c>
      <c r="I216" s="137">
        <v>2080</v>
      </c>
      <c r="J216" s="138">
        <f>ROUND(I216*H216,2)</f>
        <v>2080</v>
      </c>
      <c r="K216" s="134" t="s">
        <v>21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866</v>
      </c>
      <c r="AT216" s="143" t="s">
        <v>208</v>
      </c>
      <c r="AU216" s="143" t="s">
        <v>80</v>
      </c>
      <c r="AY216" s="18" t="s">
        <v>206</v>
      </c>
      <c r="BE216" s="144">
        <f>IF(N216="základní",J216,0)</f>
        <v>2080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2080</v>
      </c>
      <c r="BL216" s="18" t="s">
        <v>866</v>
      </c>
      <c r="BM216" s="143" t="s">
        <v>1011</v>
      </c>
    </row>
    <row r="217" spans="2:65" s="12" customFormat="1" x14ac:dyDescent="0.2">
      <c r="B217" s="151"/>
      <c r="D217" s="149" t="s">
        <v>219</v>
      </c>
      <c r="E217" s="152" t="s">
        <v>21</v>
      </c>
      <c r="F217" s="153" t="s">
        <v>2088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80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3" customFormat="1" x14ac:dyDescent="0.2">
      <c r="B218" s="157"/>
      <c r="D218" s="149" t="s">
        <v>219</v>
      </c>
      <c r="E218" s="158" t="s">
        <v>21</v>
      </c>
      <c r="F218" s="159" t="s">
        <v>80</v>
      </c>
      <c r="H218" s="160">
        <v>1</v>
      </c>
      <c r="I218" s="161"/>
      <c r="L218" s="157"/>
      <c r="M218" s="162"/>
      <c r="T218" s="163"/>
      <c r="AT218" s="158" t="s">
        <v>219</v>
      </c>
      <c r="AU218" s="158" t="s">
        <v>80</v>
      </c>
      <c r="AV218" s="13" t="s">
        <v>82</v>
      </c>
      <c r="AW218" s="13" t="s">
        <v>34</v>
      </c>
      <c r="AX218" s="13" t="s">
        <v>73</v>
      </c>
      <c r="AY218" s="158" t="s">
        <v>206</v>
      </c>
    </row>
    <row r="219" spans="2:65" s="14" customFormat="1" x14ac:dyDescent="0.2">
      <c r="B219" s="164"/>
      <c r="D219" s="149" t="s">
        <v>219</v>
      </c>
      <c r="E219" s="165" t="s">
        <v>21</v>
      </c>
      <c r="F219" s="166" t="s">
        <v>236</v>
      </c>
      <c r="H219" s="167">
        <v>1</v>
      </c>
      <c r="I219" s="168"/>
      <c r="L219" s="164"/>
      <c r="M219" s="191"/>
      <c r="N219" s="192"/>
      <c r="O219" s="192"/>
      <c r="P219" s="192"/>
      <c r="Q219" s="192"/>
      <c r="R219" s="192"/>
      <c r="S219" s="192"/>
      <c r="T219" s="193"/>
      <c r="AT219" s="165" t="s">
        <v>219</v>
      </c>
      <c r="AU219" s="165" t="s">
        <v>80</v>
      </c>
      <c r="AV219" s="14" t="s">
        <v>213</v>
      </c>
      <c r="AW219" s="14" t="s">
        <v>34</v>
      </c>
      <c r="AX219" s="14" t="s">
        <v>80</v>
      </c>
      <c r="AY219" s="165" t="s">
        <v>206</v>
      </c>
    </row>
    <row r="220" spans="2:65" s="1" customFormat="1" ht="6.95" customHeight="1" x14ac:dyDescent="0.2">
      <c r="B220" s="42"/>
      <c r="C220" s="43"/>
      <c r="D220" s="43"/>
      <c r="E220" s="43"/>
      <c r="F220" s="43"/>
      <c r="G220" s="43"/>
      <c r="H220" s="43"/>
      <c r="I220" s="43"/>
      <c r="J220" s="43"/>
      <c r="K220" s="43"/>
      <c r="L220" s="33"/>
    </row>
  </sheetData>
  <sheetProtection algorithmName="SHA-512" hashValue="Ea6Ah2TCUzvQu7wSGaXu7+iFPhSHJOrnO6t0EleuynOmEpF10kRFB88LlhEXokwfX7w/KCMCZRIKmso+TQWVlA==" saltValue="3cuDJ7GPMzRnc/x/Nazy+dqVTo1XHufwdKglV6LJgcd1+ZBtl1DywP6tBmInpMfWkNt9rIdcxJcxHVsgDhGUJQ==" spinCount="100000" sheet="1" objects="1" scenarios="1" formatColumns="0" formatRows="0" autoFilter="0"/>
  <autoFilter ref="C85:K219" xr:uid="{00000000-0009-0000-0000-000008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D.1.1_2 - ASŘ+SKŘ soupis ...</vt:lpstr>
      <vt:lpstr>D.1.1_2 - ASŘ+SKŘ soupis ..._01</vt:lpstr>
      <vt:lpstr>D.2.1 - Chodníky, zpevněn...</vt:lpstr>
      <vt:lpstr>D.2.2 - Chodníky, zpevněn...</vt:lpstr>
      <vt:lpstr>D.2.3 - Přípojka a přelož...</vt:lpstr>
      <vt:lpstr>D.2.4 - Přípojka a přelož...</vt:lpstr>
      <vt:lpstr>D.2.5 - Přípojka NN</vt:lpstr>
      <vt:lpstr>D.2.6.a - Telefonní kabel...</vt:lpstr>
      <vt:lpstr>D.2.6.b - Optický kabel z...</vt:lpstr>
      <vt:lpstr>D.2.6.c - Optický kabel z...</vt:lpstr>
      <vt:lpstr>D.2.6.d - Optický kabel z...</vt:lpstr>
      <vt:lpstr>D.2.6.e - Napojení parkov...</vt:lpstr>
      <vt:lpstr>D.2.6.f - Přeložka SEK ME...</vt:lpstr>
      <vt:lpstr>D.2.6.g - Přemístění SEK ...</vt:lpstr>
      <vt:lpstr>D.2.8 - Doplnění a přelož...</vt:lpstr>
      <vt:lpstr>D.2.9 - Sadové úpravy</vt:lpstr>
      <vt:lpstr>D.2.10 - Přípojka a přelo...</vt:lpstr>
      <vt:lpstr>D.2.12 - Přípojka potrubn...</vt:lpstr>
      <vt:lpstr>VON.1 - Vedlejší a ostatn...</vt:lpstr>
      <vt:lpstr>Pokyny pro vyplnění</vt:lpstr>
      <vt:lpstr>'D.1.1_2 - ASŘ+SKŘ soupis ...'!Názvy_tisku</vt:lpstr>
      <vt:lpstr>'D.1.1_2 - ASŘ+SKŘ soupis ..._01'!Názvy_tisku</vt:lpstr>
      <vt:lpstr>'D.2.1 - Chodníky, zpevněn...'!Názvy_tisku</vt:lpstr>
      <vt:lpstr>'D.2.10 - Přípojka a přelo...'!Názvy_tisku</vt:lpstr>
      <vt:lpstr>'D.2.12 - Přípojka potrubn...'!Názvy_tisku</vt:lpstr>
      <vt:lpstr>'D.2.2 - Chodníky, zpevněn...'!Názvy_tisku</vt:lpstr>
      <vt:lpstr>'D.2.3 - Přípojka a přelož...'!Názvy_tisku</vt:lpstr>
      <vt:lpstr>'D.2.4 - Přípojka a přelož...'!Názvy_tisku</vt:lpstr>
      <vt:lpstr>'D.2.5 - Přípojka NN'!Názvy_tisku</vt:lpstr>
      <vt:lpstr>'D.2.6.a - Telefonní kabel...'!Názvy_tisku</vt:lpstr>
      <vt:lpstr>'D.2.6.b - Optický kabel z...'!Názvy_tisku</vt:lpstr>
      <vt:lpstr>'D.2.6.c - Optický kabel z...'!Názvy_tisku</vt:lpstr>
      <vt:lpstr>'D.2.6.d - Optický kabel z...'!Názvy_tisku</vt:lpstr>
      <vt:lpstr>'D.2.6.e - Napojení parkov...'!Názvy_tisku</vt:lpstr>
      <vt:lpstr>'D.2.6.f - Přeložka SEK ME...'!Názvy_tisku</vt:lpstr>
      <vt:lpstr>'D.2.6.g - Přemístění SEK ...'!Názvy_tisku</vt:lpstr>
      <vt:lpstr>'D.2.8 - Doplnění a přelož...'!Názvy_tisku</vt:lpstr>
      <vt:lpstr>'D.2.9 - Sadové úpravy'!Názvy_tisku</vt:lpstr>
      <vt:lpstr>'Rekapitulace stavby'!Názvy_tisku</vt:lpstr>
      <vt:lpstr>'VON.1 - Vedlejší a ostatn...'!Názvy_tisku</vt:lpstr>
      <vt:lpstr>'D.1.1_2 - ASŘ+SKŘ soupis ...'!Oblast_tisku</vt:lpstr>
      <vt:lpstr>'D.1.1_2 - ASŘ+SKŘ soupis ..._01'!Oblast_tisku</vt:lpstr>
      <vt:lpstr>'D.2.1 - Chodníky, zpevněn...'!Oblast_tisku</vt:lpstr>
      <vt:lpstr>'D.2.10 - Přípojka a přelo...'!Oblast_tisku</vt:lpstr>
      <vt:lpstr>'D.2.12 - Přípojka potrubn...'!Oblast_tisku</vt:lpstr>
      <vt:lpstr>'D.2.2 - Chodníky, zpevněn...'!Oblast_tisku</vt:lpstr>
      <vt:lpstr>'D.2.3 - Přípojka a přelož...'!Oblast_tisku</vt:lpstr>
      <vt:lpstr>'D.2.4 - Přípojka a přelož...'!Oblast_tisku</vt:lpstr>
      <vt:lpstr>'D.2.5 - Přípojka NN'!Oblast_tisku</vt:lpstr>
      <vt:lpstr>'D.2.6.a - Telefonní kabel...'!Oblast_tisku</vt:lpstr>
      <vt:lpstr>'D.2.6.b - Optický kabel z...'!Oblast_tisku</vt:lpstr>
      <vt:lpstr>'D.2.6.c - Optický kabel z...'!Oblast_tisku</vt:lpstr>
      <vt:lpstr>'D.2.6.d - Optický kabel z...'!Oblast_tisku</vt:lpstr>
      <vt:lpstr>'D.2.6.e - Napojení parkov...'!Oblast_tisku</vt:lpstr>
      <vt:lpstr>'D.2.6.f - Přeložka SEK ME...'!Oblast_tisku</vt:lpstr>
      <vt:lpstr>'D.2.6.g - Přemístění SEK ...'!Oblast_tisku</vt:lpstr>
      <vt:lpstr>'D.2.8 - Doplnění a přelož...'!Oblast_tisku</vt:lpstr>
      <vt:lpstr>'D.2.9 - Sadové úpravy'!Oblast_tisku</vt:lpstr>
      <vt:lpstr>'Pokyny pro vyplnění'!Oblast_tisku</vt:lpstr>
      <vt:lpstr>'Rekapitulace stavby'!Oblast_tisku</vt:lpstr>
      <vt:lpstr>'VON.1 - Vedlejší a ostatn...'!Oblast_tisku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LAPTOP-G7BOETH2\Pavel</dc:creator>
  <cp:lastModifiedBy>Dostálová Romana</cp:lastModifiedBy>
  <cp:lastPrinted>2024-06-21T06:13:33Z</cp:lastPrinted>
  <dcterms:created xsi:type="dcterms:W3CDTF">2024-04-26T06:46:56Z</dcterms:created>
  <dcterms:modified xsi:type="dcterms:W3CDTF">2024-06-21T06:13:42Z</dcterms:modified>
</cp:coreProperties>
</file>