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147" i="371" l="1"/>
  <c r="U147" i="371"/>
  <c r="T147" i="371"/>
  <c r="S147" i="371"/>
  <c r="R147" i="371"/>
  <c r="Q147" i="371"/>
  <c r="V146" i="371"/>
  <c r="U146" i="371"/>
  <c r="T146" i="371"/>
  <c r="S146" i="371"/>
  <c r="R146" i="371"/>
  <c r="Q146" i="371"/>
  <c r="V145" i="371"/>
  <c r="T145" i="371"/>
  <c r="U145" i="371" s="1"/>
  <c r="S145" i="371"/>
  <c r="R145" i="371"/>
  <c r="Q145" i="371"/>
  <c r="V144" i="371"/>
  <c r="U144" i="371"/>
  <c r="T144" i="371"/>
  <c r="S144" i="371"/>
  <c r="R144" i="371"/>
  <c r="Q144" i="371"/>
  <c r="V143" i="371"/>
  <c r="U143" i="371"/>
  <c r="T143" i="371"/>
  <c r="S143" i="371"/>
  <c r="R143" i="371"/>
  <c r="Q143" i="371"/>
  <c r="T142" i="371"/>
  <c r="V142" i="371" s="1"/>
  <c r="S142" i="371"/>
  <c r="R142" i="371"/>
  <c r="Q142" i="371"/>
  <c r="V141" i="371"/>
  <c r="U141" i="371"/>
  <c r="T141" i="371"/>
  <c r="S141" i="371"/>
  <c r="R141" i="371"/>
  <c r="Q141" i="371"/>
  <c r="V140" i="371"/>
  <c r="U140" i="371"/>
  <c r="T140" i="371"/>
  <c r="S140" i="371"/>
  <c r="R140" i="371"/>
  <c r="Q140" i="371"/>
  <c r="V139" i="371"/>
  <c r="U139" i="371"/>
  <c r="T139" i="371"/>
  <c r="S139" i="371"/>
  <c r="R139" i="371"/>
  <c r="Q139" i="371"/>
  <c r="V138" i="371"/>
  <c r="U138" i="371"/>
  <c r="T138" i="371"/>
  <c r="S138" i="371"/>
  <c r="R138" i="371"/>
  <c r="Q138" i="371"/>
  <c r="V137" i="371"/>
  <c r="T137" i="371"/>
  <c r="U137" i="371" s="1"/>
  <c r="S137" i="371"/>
  <c r="R137" i="371"/>
  <c r="Q137" i="371"/>
  <c r="T136" i="371"/>
  <c r="V136" i="371" s="1"/>
  <c r="S136" i="371"/>
  <c r="R136" i="371"/>
  <c r="Q136" i="371"/>
  <c r="V135" i="371"/>
  <c r="U135" i="371"/>
  <c r="T135" i="371"/>
  <c r="S135" i="371"/>
  <c r="R135" i="371"/>
  <c r="Q135" i="371"/>
  <c r="V134" i="371"/>
  <c r="U134" i="371"/>
  <c r="T134" i="371"/>
  <c r="S134" i="371"/>
  <c r="R134" i="371"/>
  <c r="Q134" i="371"/>
  <c r="V133" i="371"/>
  <c r="U133" i="371"/>
  <c r="T133" i="371"/>
  <c r="S133" i="371"/>
  <c r="R133" i="371"/>
  <c r="Q133" i="371"/>
  <c r="V132" i="371"/>
  <c r="U132" i="371"/>
  <c r="T132" i="371"/>
  <c r="S132" i="371"/>
  <c r="R132" i="371"/>
  <c r="Q132" i="371"/>
  <c r="V131" i="371"/>
  <c r="U131" i="371"/>
  <c r="T131" i="371"/>
  <c r="S131" i="371"/>
  <c r="R131" i="371"/>
  <c r="Q131" i="371"/>
  <c r="V130" i="371"/>
  <c r="U130" i="371"/>
  <c r="T130" i="371"/>
  <c r="S130" i="371"/>
  <c r="R130" i="371"/>
  <c r="Q130" i="371"/>
  <c r="T129" i="371"/>
  <c r="V129" i="371" s="1"/>
  <c r="S129" i="371"/>
  <c r="R129" i="371"/>
  <c r="Q129" i="371"/>
  <c r="V128" i="371"/>
  <c r="U128" i="371"/>
  <c r="T128" i="371"/>
  <c r="S128" i="371"/>
  <c r="R128" i="371"/>
  <c r="Q128" i="371"/>
  <c r="V127" i="371"/>
  <c r="U127" i="371"/>
  <c r="T127" i="371"/>
  <c r="S127" i="371"/>
  <c r="R127" i="371"/>
  <c r="Q127" i="371"/>
  <c r="T126" i="371"/>
  <c r="V126" i="371" s="1"/>
  <c r="S126" i="371"/>
  <c r="R126" i="371"/>
  <c r="Q126" i="371"/>
  <c r="V125" i="371"/>
  <c r="T125" i="371"/>
  <c r="U125" i="371" s="1"/>
  <c r="S125" i="371"/>
  <c r="R125" i="371"/>
  <c r="Q125" i="371"/>
  <c r="T124" i="371"/>
  <c r="V124" i="371" s="1"/>
  <c r="S124" i="371"/>
  <c r="R124" i="371"/>
  <c r="Q124" i="371"/>
  <c r="V123" i="371"/>
  <c r="U123" i="371"/>
  <c r="T123" i="371"/>
  <c r="S123" i="371"/>
  <c r="R123" i="371"/>
  <c r="Q123" i="371"/>
  <c r="V122" i="371"/>
  <c r="U122" i="371"/>
  <c r="T122" i="371"/>
  <c r="S122" i="371"/>
  <c r="R122" i="371"/>
  <c r="Q122" i="371"/>
  <c r="V121" i="371"/>
  <c r="U121" i="371"/>
  <c r="T121" i="371"/>
  <c r="S121" i="371"/>
  <c r="R121" i="371"/>
  <c r="Q121" i="371"/>
  <c r="T120" i="371"/>
  <c r="V120" i="371" s="1"/>
  <c r="S120" i="371"/>
  <c r="R120" i="371"/>
  <c r="Q120" i="371"/>
  <c r="V119" i="371"/>
  <c r="U119" i="371"/>
  <c r="T119" i="371"/>
  <c r="S119" i="371"/>
  <c r="R119" i="371"/>
  <c r="Q119" i="371"/>
  <c r="V118" i="371"/>
  <c r="U118" i="371"/>
  <c r="T118" i="371"/>
  <c r="S118" i="371"/>
  <c r="R118" i="371"/>
  <c r="Q118" i="371"/>
  <c r="V117" i="371"/>
  <c r="U117" i="371"/>
  <c r="T117" i="371"/>
  <c r="S117" i="371"/>
  <c r="R117" i="371"/>
  <c r="Q117" i="371"/>
  <c r="T116" i="371"/>
  <c r="V116" i="371" s="1"/>
  <c r="S116" i="371"/>
  <c r="R116" i="371"/>
  <c r="Q116" i="371"/>
  <c r="V115" i="371"/>
  <c r="T115" i="371"/>
  <c r="U115" i="371" s="1"/>
  <c r="S115" i="371"/>
  <c r="R115" i="371"/>
  <c r="Q115" i="371"/>
  <c r="V114" i="371"/>
  <c r="U114" i="371"/>
  <c r="T114" i="371"/>
  <c r="S114" i="371"/>
  <c r="R114" i="371"/>
  <c r="Q114" i="371"/>
  <c r="V113" i="371"/>
  <c r="T113" i="371"/>
  <c r="U113" i="371" s="1"/>
  <c r="S113" i="371"/>
  <c r="R113" i="371"/>
  <c r="Q113" i="371"/>
  <c r="T112" i="371"/>
  <c r="V112" i="371" s="1"/>
  <c r="S112" i="371"/>
  <c r="R112" i="371"/>
  <c r="Q112" i="371"/>
  <c r="V111" i="371"/>
  <c r="U111" i="371"/>
  <c r="T111" i="371"/>
  <c r="S111" i="371"/>
  <c r="R111" i="371"/>
  <c r="Q111" i="371"/>
  <c r="T110" i="371"/>
  <c r="V110" i="371" s="1"/>
  <c r="S110" i="371"/>
  <c r="R110" i="371"/>
  <c r="Q110" i="371"/>
  <c r="V109" i="371"/>
  <c r="U109" i="371"/>
  <c r="T109" i="371"/>
  <c r="S109" i="371"/>
  <c r="R109" i="371"/>
  <c r="Q109" i="371"/>
  <c r="T108" i="371"/>
  <c r="V108" i="371" s="1"/>
  <c r="S108" i="371"/>
  <c r="R108" i="371"/>
  <c r="Q108" i="371"/>
  <c r="T107" i="371"/>
  <c r="V107" i="371" s="1"/>
  <c r="S107" i="371"/>
  <c r="R107" i="371"/>
  <c r="Q107" i="371"/>
  <c r="V106" i="371"/>
  <c r="U106" i="371"/>
  <c r="T106" i="371"/>
  <c r="S106" i="371"/>
  <c r="R106" i="371"/>
  <c r="Q106" i="371"/>
  <c r="V105" i="371"/>
  <c r="U105" i="371"/>
  <c r="T105" i="371"/>
  <c r="S105" i="371"/>
  <c r="R105" i="371"/>
  <c r="Q105" i="371"/>
  <c r="V104" i="371"/>
  <c r="T104" i="371"/>
  <c r="U104" i="371" s="1"/>
  <c r="S104" i="371"/>
  <c r="R104" i="371"/>
  <c r="Q104" i="371"/>
  <c r="V103" i="371"/>
  <c r="U103" i="371"/>
  <c r="T103" i="371"/>
  <c r="S103" i="371"/>
  <c r="R103" i="371"/>
  <c r="Q103" i="371"/>
  <c r="V102" i="371"/>
  <c r="T102" i="371"/>
  <c r="U102" i="371" s="1"/>
  <c r="S102" i="371"/>
  <c r="R102" i="371"/>
  <c r="Q102" i="371"/>
  <c r="T101" i="371"/>
  <c r="V101" i="371" s="1"/>
  <c r="S101" i="371"/>
  <c r="R101" i="371"/>
  <c r="Q101" i="371"/>
  <c r="V100" i="371"/>
  <c r="T100" i="371"/>
  <c r="U100" i="371" s="1"/>
  <c r="S100" i="371"/>
  <c r="R100" i="371"/>
  <c r="Q100" i="371"/>
  <c r="T99" i="371"/>
  <c r="V99" i="371" s="1"/>
  <c r="S99" i="371"/>
  <c r="R99" i="371"/>
  <c r="Q99" i="371"/>
  <c r="V98" i="371"/>
  <c r="T98" i="371"/>
  <c r="U98" i="371" s="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T94" i="371"/>
  <c r="U94" i="371" s="1"/>
  <c r="S94" i="371"/>
  <c r="R94" i="371"/>
  <c r="Q94" i="371"/>
  <c r="T93" i="371"/>
  <c r="V93" i="371" s="1"/>
  <c r="S93" i="371"/>
  <c r="R93" i="371"/>
  <c r="Q93" i="371"/>
  <c r="V92" i="371"/>
  <c r="U92" i="371"/>
  <c r="T92" i="371"/>
  <c r="S92" i="371"/>
  <c r="R92" i="371"/>
  <c r="Q92" i="371"/>
  <c r="T91" i="371"/>
  <c r="V91" i="371" s="1"/>
  <c r="S91" i="371"/>
  <c r="R91" i="371"/>
  <c r="Q91" i="371"/>
  <c r="V90" i="371"/>
  <c r="T90" i="371"/>
  <c r="U90" i="371" s="1"/>
  <c r="S90" i="371"/>
  <c r="R90" i="371"/>
  <c r="Q90" i="371"/>
  <c r="V89" i="371"/>
  <c r="U89" i="371"/>
  <c r="T89" i="371"/>
  <c r="S89" i="371"/>
  <c r="R89" i="371"/>
  <c r="Q89" i="371"/>
  <c r="V88" i="371"/>
  <c r="T88" i="371"/>
  <c r="U88" i="371" s="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T80" i="371"/>
  <c r="U80" i="371" s="1"/>
  <c r="S80" i="371"/>
  <c r="R80" i="371"/>
  <c r="Q80" i="371"/>
  <c r="V79" i="371"/>
  <c r="U79" i="371"/>
  <c r="T79" i="371"/>
  <c r="S79" i="371"/>
  <c r="R79" i="371"/>
  <c r="Q79" i="371"/>
  <c r="V78" i="371"/>
  <c r="T78" i="371"/>
  <c r="U78" i="371" s="1"/>
  <c r="S78" i="371"/>
  <c r="R78" i="371"/>
  <c r="Q78" i="371"/>
  <c r="T77" i="371"/>
  <c r="V77" i="371" s="1"/>
  <c r="S77" i="371"/>
  <c r="R77" i="371"/>
  <c r="Q77" i="371"/>
  <c r="V76" i="371"/>
  <c r="T76" i="371"/>
  <c r="U76" i="371" s="1"/>
  <c r="S76" i="371"/>
  <c r="R76" i="371"/>
  <c r="Q76" i="371"/>
  <c r="V75" i="371"/>
  <c r="U75" i="371"/>
  <c r="T75" i="371"/>
  <c r="S75" i="371"/>
  <c r="R75" i="371"/>
  <c r="Q75" i="371"/>
  <c r="V74" i="371"/>
  <c r="T74" i="371"/>
  <c r="U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T70" i="371"/>
  <c r="U70" i="371" s="1"/>
  <c r="S70" i="371"/>
  <c r="R70" i="371"/>
  <c r="Q70" i="371"/>
  <c r="T69" i="371"/>
  <c r="V69" i="371" s="1"/>
  <c r="S69" i="371"/>
  <c r="R69" i="371"/>
  <c r="Q69" i="371"/>
  <c r="V68" i="371"/>
  <c r="T68" i="371"/>
  <c r="U68" i="371" s="1"/>
  <c r="S68" i="371"/>
  <c r="R68" i="371"/>
  <c r="Q68" i="371"/>
  <c r="V67" i="371"/>
  <c r="U67" i="371"/>
  <c r="T67" i="371"/>
  <c r="S67" i="371"/>
  <c r="R67" i="371"/>
  <c r="Q67" i="371"/>
  <c r="V66" i="371"/>
  <c r="T66" i="371"/>
  <c r="U66" i="371" s="1"/>
  <c r="S66" i="371"/>
  <c r="R66" i="371"/>
  <c r="Q66" i="371"/>
  <c r="V65" i="371"/>
  <c r="U65" i="371"/>
  <c r="T65" i="371"/>
  <c r="S65" i="371"/>
  <c r="R65" i="371"/>
  <c r="Q65" i="371"/>
  <c r="V64" i="371"/>
  <c r="T64" i="371"/>
  <c r="U64" i="371" s="1"/>
  <c r="S64" i="371"/>
  <c r="R64" i="371"/>
  <c r="Q64" i="371"/>
  <c r="V63" i="371"/>
  <c r="U63" i="371"/>
  <c r="T63" i="371"/>
  <c r="S63" i="371"/>
  <c r="R63" i="371"/>
  <c r="Q63" i="371"/>
  <c r="V62" i="371"/>
  <c r="T62" i="371"/>
  <c r="U62" i="371" s="1"/>
  <c r="S62" i="371"/>
  <c r="R62" i="371"/>
  <c r="Q62" i="371"/>
  <c r="T61" i="371"/>
  <c r="V61" i="371" s="1"/>
  <c r="S61" i="371"/>
  <c r="R61" i="371"/>
  <c r="Q61" i="371"/>
  <c r="V60" i="371"/>
  <c r="T60" i="371"/>
  <c r="U60" i="371" s="1"/>
  <c r="S60" i="371"/>
  <c r="R60" i="371"/>
  <c r="Q60" i="371"/>
  <c r="T59" i="371"/>
  <c r="V59" i="371" s="1"/>
  <c r="S59" i="371"/>
  <c r="R59" i="371"/>
  <c r="Q59" i="371"/>
  <c r="V58" i="371"/>
  <c r="T58" i="371"/>
  <c r="U58" i="371" s="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T55" i="371"/>
  <c r="V55" i="371" s="1"/>
  <c r="S55" i="371"/>
  <c r="R55" i="371"/>
  <c r="Q55" i="371"/>
  <c r="V54" i="371"/>
  <c r="T54" i="371"/>
  <c r="U54" i="371" s="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T46" i="371"/>
  <c r="U46" i="371" s="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T40" i="371"/>
  <c r="U40" i="371" s="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T36" i="371"/>
  <c r="U36" i="371" s="1"/>
  <c r="S36" i="371"/>
  <c r="R36" i="371"/>
  <c r="Q36" i="371"/>
  <c r="T35" i="371"/>
  <c r="U35" i="371" s="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U31" i="371" s="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V25" i="371"/>
  <c r="U25" i="371"/>
  <c r="T25" i="371"/>
  <c r="S25" i="371"/>
  <c r="R25" i="371"/>
  <c r="Q25" i="371"/>
  <c r="V24" i="371"/>
  <c r="T24" i="371"/>
  <c r="U24" i="371" s="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V20" i="371"/>
  <c r="T20" i="371"/>
  <c r="U20" i="371" s="1"/>
  <c r="S20" i="37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T17" i="371"/>
  <c r="U17" i="371" s="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T14" i="371"/>
  <c r="U14" i="371" s="1"/>
  <c r="S14" i="371"/>
  <c r="R14" i="371"/>
  <c r="Q14" i="371"/>
  <c r="T13" i="371"/>
  <c r="U13" i="371" s="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T10" i="371"/>
  <c r="U10" i="371" s="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V13" i="371" l="1"/>
  <c r="V17" i="371"/>
  <c r="V31" i="371"/>
  <c r="V35" i="371"/>
  <c r="U108" i="371"/>
  <c r="U110" i="371"/>
  <c r="U112" i="371"/>
  <c r="U116" i="371"/>
  <c r="U120" i="371"/>
  <c r="U124" i="371"/>
  <c r="U126" i="371"/>
  <c r="U136" i="371"/>
  <c r="U142" i="371"/>
  <c r="U5" i="371"/>
  <c r="U15" i="371"/>
  <c r="U27" i="371"/>
  <c r="U33" i="371"/>
  <c r="U43" i="371"/>
  <c r="U45" i="371"/>
  <c r="U49" i="371"/>
  <c r="U55" i="371"/>
  <c r="U57" i="371"/>
  <c r="U59" i="371"/>
  <c r="U61" i="371"/>
  <c r="U69" i="371"/>
  <c r="U71" i="371"/>
  <c r="U77" i="371"/>
  <c r="U91" i="371"/>
  <c r="U93" i="371"/>
  <c r="U99" i="371"/>
  <c r="U101" i="371"/>
  <c r="U107" i="371"/>
  <c r="U129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N3" i="372" l="1"/>
  <c r="Q3" i="377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<sst xmlns="http://schemas.openxmlformats.org/spreadsheetml/2006/main" count="27505" uniqueCount="5637">
  <si>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</si>
  <si>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</si>
  <si>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</si>
  <si>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</si>
  <si>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</si>
  <si>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</si>
  <si>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</si>
  <si>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</si>
  <si>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</si>
  <si>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</si>
  <si>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</si>
  <si>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</si>
  <si>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</si>
  <si>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</si>
  <si>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</si>
  <si>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</si>
  <si>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</si>
  <si>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</si>
  <si>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</si>
  <si>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</si>
  <si>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</si>
  <si>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</si>
  <si>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</si>
  <si>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</si>
  <si>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</si>
  <si>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</si>
  <si>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</si>
  <si>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</si>
  <si>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</si>
  <si>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</si>
  <si>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</si>
  <si>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</si>
  <si>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</si>
  <si>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</si>
  <si>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</si>
  <si>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</si>
  <si>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</si>
  <si>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</si>
  <si>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</si>
  <si>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</si>
  <si>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</si>
  <si>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</si>
  <si>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</si>
  <si>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</si>
  <si>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</si>
  <si>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</si>
  <si>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</si>
  <si>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</si>
  <si>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</si>
  <si>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</si>
  <si>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</si>
  <si>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</si>
  <si>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</si>
  <si>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</si>
  <si>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</si>
  <si>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</si>
  <si>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</si>
  <si>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</si>
  <si>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</si>
  <si>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</si>
  <si>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</si>
  <si>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</si>
  <si>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</si>
  <si>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</si>
  <si>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</si>
  <si>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</si>
  <si>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</si>
  <si>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</si>
  <si>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</si>
  <si>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</si>
  <si>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</si>
  <si>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</si>
  <si>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</si>
  <si>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</si>
  <si>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</si>
  <si>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</si>
  <si>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</si>
  <si>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</si>
  <si>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</si>
  <si>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</si>
  <si>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</si>
  <si>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</si>
  <si>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</si>
  <si>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</si>
  <si>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</si>
  <si>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</si>
  <si>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</si>
  <si>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</si>
  <si>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</si>
  <si>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</si>
  <si>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</si>
  <si>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</si>
  <si>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</si>
  <si>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</si>
  <si>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</si>
  <si>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</si>
  <si>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</si>
  <si>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</si>
  <si>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</si>
  <si>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</si>
  <si>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</si>
  <si>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</si>
  <si>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</si>
  <si>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</si>
  <si>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</si>
  <si>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</si>
  <si>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</si>
  <si>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</si>
  <si>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</si>
  <si>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</si>
  <si>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</si>
  <si>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</si>
  <si>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</si>
  <si>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</si>
  <si>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</si>
  <si>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</si>
  <si>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</si>
  <si>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</si>
  <si>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</si>
  <si>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</si>
  <si>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</si>
  <si>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</si>
  <si>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</si>
  <si>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</si>
  <si>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</si>
  <si>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</si>
  <si>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</si>
  <si>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</si>
  <si>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</si>
  <si>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</si>
  <si>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</si>
  <si>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</si>
  <si>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</si>
  <si>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</si>
  <si>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</si>
  <si>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</si>
  <si>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</si>
  <si>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</si>
  <si>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</si>
  <si>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</si>
  <si>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</si>
  <si>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</si>
  <si>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</si>
  <si>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</si>
  <si>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</si>
  <si>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</si>
  <si>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</si>
  <si>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</si>
  <si>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</si>
  <si>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</si>
  <si>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</si>
  <si>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</si>
  <si>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</si>
  <si>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</si>
  <si>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</si>
  <si>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</si>
  <si>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</si>
  <si>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</si>
  <si>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</si>
  <si>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</si>
  <si>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</si>
  <si>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</si>
  <si>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</si>
  <si>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</si>
  <si>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</si>
  <si>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</si>
  <si>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</si>
  <si>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</si>
  <si>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</si>
  <si>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</si>
  <si>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</si>
  <si>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</si>
  <si>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</si>
  <si>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</si>
  <si>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</si>
  <si>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</si>
  <si>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</si>
  <si>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</si>
  <si>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</si>
  <si>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</si>
  <si>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</si>
  <si>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</si>
  <si>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</si>
  <si>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</si>
  <si>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</si>
  <si>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</si>
  <si>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</si>
  <si>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</si>
  <si>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</si>
  <si>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</si>
  <si>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</si>
  <si>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</si>
  <si>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</si>
  <si>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</si>
  <si>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</si>
  <si>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</si>
  <si>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</si>
  <si>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</si>
  <si>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</si>
  <si>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</si>
  <si>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</si>
  <si>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</si>
  <si>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</si>
  <si>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</si>
  <si>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</si>
  <si>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</si>
  <si>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</si>
  <si>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</si>
  <si>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</si>
  <si>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</si>
  <si>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</si>
  <si>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</si>
  <si>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</si>
  <si>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</si>
  <si>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</si>
  <si>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</si>
  <si>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</si>
  <si>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</si>
  <si>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</si>
  <si>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</si>
  <si>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</si>
  <si>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</si>
  <si>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</si>
  <si>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</si>
  <si>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</si>
  <si>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</si>
  <si>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</si>
  <si>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</si>
  <si>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</si>
  <si>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</si>
  <si>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</si>
  <si>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</si>
  <si>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</si>
  <si>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</si>
  <si>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</si>
  <si>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</si>
  <si>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</si>
  <si>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</si>
  <si>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</si>
  <si>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</si>
  <si>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</si>
  <si>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</si>
  <si>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</si>
  <si>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</si>
  <si>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</si>
  <si>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</si>
  <si>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</si>
  <si>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</si>
  <si>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</si>
  <si>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</si>
  <si>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</si>
  <si>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</si>
  <si>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</si>
  <si>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</si>
  <si>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</si>
  <si>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</si>
  <si>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</si>
  <si>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</si>
  <si>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</si>
  <si>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</si>
  <si>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</si>
  <si>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</si>
  <si>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</si>
  <si>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</si>
  <si>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</si>
  <si>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</si>
  <si>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</si>
  <si>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</si>
  <si>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</si>
  <si>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</si>
  <si>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</si>
  <si>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</si>
  <si>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</si>
  <si>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</si>
  <si>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</si>
  <si>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</si>
  <si>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</si>
  <si>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</si>
  <si>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</si>
  <si>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</si>
  <si>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</si>
  <si>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</si>
  <si>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</si>
  <si>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</si>
  <si>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</si>
  <si>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</si>
  <si>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</si>
  <si>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</si>
  <si>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</si>
  <si>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</si>
  <si>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</si>
  <si>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</si>
  <si>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</si>
  <si>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</si>
  <si>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</si>
  <si>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</si>
  <si>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</si>
  <si>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</si>
  <si>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</si>
  <si>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</si>
  <si>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</si>
  <si>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</si>
  <si>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</si>
  <si>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</si>
  <si>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</si>
  <si>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</si>
  <si>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</si>
  <si>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</si>
  <si>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</si>
  <si>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</si>
  <si>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</si>
  <si>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</si>
  <si>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</si>
  <si>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</si>
  <si>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</si>
  <si>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</si>
  <si>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</si>
  <si>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</si>
  <si>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</si>
  <si>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</si>
  <si>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</si>
  <si>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</si>
  <si>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</si>
  <si>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</si>
  <si>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</si>
  <si>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</si>
  <si>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</si>
  <si>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</si>
  <si>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</si>
  <si>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</si>
  <si>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</si>
  <si>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</si>
  <si>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</si>
  <si>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</si>
  <si>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I. 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</si>
  <si>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</si>
  <si>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</si>
  <si>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</si>
  <si>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</si>
  <si>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</si>
  <si>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</si>
  <si>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</si>
  <si>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</si>
  <si>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</si>
  <si>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</si>
  <si>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</si>
  <si>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</si>
  <si>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</si>
  <si>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</si>
  <si>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</si>
  <si>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</si>
  <si>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</si>
  <si>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</si>
  <si>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</si>
  <si>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</si>
  <si>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</si>
  <si>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</si>
  <si>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</si>
  <si>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</si>
  <si>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</si>
  <si>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</si>
  <si>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</si>
  <si>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</si>
  <si>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</si>
  <si>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</si>
  <si>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50115075     ostatní ZPr - stenty (sk.Z_538)</t>
  </si>
  <si>
    <t>50115079     ostatní ZPr - intenzivní péče (sk.Z_542)</t>
  </si>
  <si>
    <t>--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</si>
  <si>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</si>
  <si>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</si>
  <si>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</si>
  <si>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</si>
  <si>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</si>
  <si>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</si>
  <si>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</si>
  <si>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</si>
  <si>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</si>
  <si>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</si>
  <si>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</si>
  <si>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</si>
  <si>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</si>
  <si>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</si>
  <si>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</si>
  <si>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</si>
  <si>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</si>
  <si>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</si>
  <si>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</si>
  <si>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</si>
  <si>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</si>
  <si>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</si>
  <si>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</si>
  <si>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</si>
  <si>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</si>
  <si>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</si>
  <si>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</si>
  <si>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</si>
  <si>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</si>
  <si>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</si>
  <si>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</si>
  <si>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</si>
  <si>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</si>
  <si>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</si>
  <si>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</si>
  <si>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</si>
  <si>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</si>
  <si>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</si>
  <si>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</si>
  <si>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</si>
  <si>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</si>
  <si>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</si>
  <si>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</si>
  <si>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</si>
  <si>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</si>
  <si>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</si>
  <si>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</si>
  <si>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</si>
  <si>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</si>
  <si>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</si>
  <si>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</si>
  <si>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</si>
  <si>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</si>
  <si>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</si>
  <si>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</si>
  <si>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</si>
  <si>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</si>
  <si>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</si>
  <si>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</si>
  <si>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</si>
  <si>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</si>
  <si>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</si>
  <si>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</si>
  <si>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</si>
  <si>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</si>
  <si>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</si>
  <si>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</si>
  <si>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</si>
  <si>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</si>
  <si>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</si>
  <si>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</si>
  <si>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</si>
  <si>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</si>
  <si>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</si>
  <si>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</si>
  <si>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</si>
  <si>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</si>
  <si>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</si>
  <si>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</si>
  <si>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</si>
  <si>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</si>
  <si>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</si>
  <si>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</si>
  <si>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</si>
  <si>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</si>
  <si>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</si>
  <si>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</si>
  <si>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</si>
  <si>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</si>
  <si>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</si>
  <si>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</si>
  <si>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</si>
  <si>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</si>
  <si>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</si>
  <si>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</si>
  <si>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</si>
  <si>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</si>
  <si>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</si>
  <si>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</si>
  <si>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</si>
  <si>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</si>
  <si>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</si>
  <si>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</si>
  <si>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</si>
  <si>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</si>
  <si>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</si>
  <si>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</si>
  <si>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</si>
  <si>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</si>
  <si>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</si>
  <si>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</si>
  <si>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</si>
  <si>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</si>
  <si>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</si>
  <si>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</si>
  <si>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</si>
  <si>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</si>
  <si>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</si>
  <si>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</si>
  <si>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</si>
  <si>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</si>
  <si>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</si>
  <si>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</si>
  <si>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</si>
  <si>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</si>
  <si>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</si>
  <si>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</si>
  <si>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</si>
  <si>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</si>
  <si>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</si>
  <si>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55802080     DDHM - provozní (věcné dary)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</si>
  <si>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</si>
  <si>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</si>
  <si>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</si>
  <si>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</si>
  <si>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</si>
  <si>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</si>
  <si>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</si>
  <si>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</si>
  <si>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</si>
  <si>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</si>
  <si>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</si>
  <si>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</si>
  <si>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</si>
  <si>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</si>
  <si>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</si>
  <si>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</si>
  <si>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</si>
  <si>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</si>
  <si>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</si>
  <si>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</si>
  <si>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</si>
  <si>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</si>
  <si>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</si>
  <si>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</si>
  <si>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</si>
  <si>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</si>
  <si>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</si>
  <si>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</si>
  <si>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</si>
  <si>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</si>
  <si>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</si>
  <si>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</si>
  <si>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</si>
  <si>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</si>
  <si>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</si>
  <si>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</si>
  <si>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</si>
  <si>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</si>
  <si>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</si>
  <si>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</si>
  <si>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</si>
  <si>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</si>
  <si>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</si>
  <si>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</si>
  <si>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</si>
  <si>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</si>
  <si>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</si>
  <si>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</si>
  <si>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</si>
  <si>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</si>
  <si>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</si>
  <si>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</si>
  <si>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</si>
  <si>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</si>
  <si>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</si>
  <si>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</si>
  <si>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</si>
  <si>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</si>
  <si>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</si>
  <si>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</si>
  <si>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</si>
  <si>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</si>
  <si>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</si>
  <si>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</si>
  <si>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</si>
  <si>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</si>
  <si>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</si>
  <si>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</si>
  <si>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</si>
  <si>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</si>
  <si>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</si>
  <si>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</si>
  <si>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</si>
  <si>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</si>
  <si>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</si>
  <si>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04</t>
  </si>
  <si>
    <t>I. chirurgická klinika</t>
  </si>
  <si>
    <t/>
  </si>
  <si>
    <t>I. chirurgická klinika Celkem</t>
  </si>
  <si>
    <t>SumaKL</t>
  </si>
  <si>
    <t>0411</t>
  </si>
  <si>
    <t>lůžkové oddělení 8</t>
  </si>
  <si>
    <t>lůžkové oddělení 8 Celkem</t>
  </si>
  <si>
    <t>SumaNS</t>
  </si>
  <si>
    <t>mezeraNS</t>
  </si>
  <si>
    <t>0412</t>
  </si>
  <si>
    <t>lůžkové oddělení 9 + 9P</t>
  </si>
  <si>
    <t>lůžkové oddělení 9 + 9P Celkem</t>
  </si>
  <si>
    <t>0413</t>
  </si>
  <si>
    <t>lůžkové oddělení 3</t>
  </si>
  <si>
    <t>lůžkové oddělení 3 Celkem</t>
  </si>
  <si>
    <t>0421</t>
  </si>
  <si>
    <t>ambulance</t>
  </si>
  <si>
    <t>ambulance Celkem</t>
  </si>
  <si>
    <t>0432</t>
  </si>
  <si>
    <t>JIP  6</t>
  </si>
  <si>
    <t>JIP  6 Celkem</t>
  </si>
  <si>
    <t>0464</t>
  </si>
  <si>
    <t>pracoviště COS</t>
  </si>
  <si>
    <t>pracoviště COS Celkem</t>
  </si>
  <si>
    <t>0466</t>
  </si>
  <si>
    <t>pracoviště DK COS</t>
  </si>
  <si>
    <t>pracoviště DK COS Celkem</t>
  </si>
  <si>
    <t>0471</t>
  </si>
  <si>
    <t>odd. invaz. vyš. metotody-endoskopie</t>
  </si>
  <si>
    <t>odd. invaz. vyš. metotody-endoskopie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</si>
  <si>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</si>
  <si>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</si>
  <si>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</si>
  <si>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</si>
  <si>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</si>
  <si>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</si>
  <si>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</si>
  <si>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</si>
  <si>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47249</t>
  </si>
  <si>
    <t>GLUKÓZA 5 BRAUN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</si>
  <si>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</si>
  <si>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</si>
  <si>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</si>
  <si>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</si>
  <si>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</si>
  <si>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</si>
  <si>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</si>
  <si>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</si>
  <si>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</si>
  <si>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</si>
  <si>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</si>
  <si>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</si>
  <si>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</si>
  <si>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</si>
  <si>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</si>
  <si>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</si>
  <si>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</si>
  <si>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</si>
  <si>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</si>
  <si>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</si>
  <si>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</si>
  <si>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</si>
  <si>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</si>
  <si>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</si>
  <si>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</si>
  <si>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</si>
  <si>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</si>
  <si>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</si>
  <si>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</si>
  <si>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</si>
  <si>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</si>
  <si>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</si>
  <si>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</si>
  <si>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</si>
  <si>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</si>
  <si>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</si>
  <si>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</si>
  <si>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</si>
  <si>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</si>
  <si>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</si>
  <si>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</si>
  <si>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</si>
  <si>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</si>
  <si>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</si>
  <si>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</si>
  <si>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</si>
  <si>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</si>
  <si>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</si>
  <si>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</si>
  <si>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</si>
  <si>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102537</t>
  </si>
  <si>
    <t>2537</t>
  </si>
  <si>
    <t>HALOPERIDOL</t>
  </si>
  <si>
    <t>TBL 50X1.5MG</t>
  </si>
  <si>
    <t>103575</t>
  </si>
  <si>
    <t>3575</t>
  </si>
  <si>
    <t>HEPAROID LECIVA</t>
  </si>
  <si>
    <t>UNG 1X30GM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</si>
  <si>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</si>
  <si>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</si>
  <si>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</si>
  <si>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</si>
  <si>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</si>
  <si>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</si>
  <si>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</si>
  <si>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</si>
  <si>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</si>
  <si>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</si>
  <si>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</si>
  <si>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</si>
  <si>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</si>
  <si>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</si>
  <si>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</si>
  <si>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</si>
  <si>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</si>
  <si>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</si>
  <si>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</si>
  <si>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</si>
  <si>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</si>
  <si>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</si>
  <si>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</si>
  <si>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</si>
  <si>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</si>
  <si>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</si>
  <si>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</si>
  <si>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144305</t>
  </si>
  <si>
    <t>44305</t>
  </si>
  <si>
    <t>EUPHYLLIN CR N 200</t>
  </si>
  <si>
    <t>CPS RET 50X200MG</t>
  </si>
  <si>
    <t>145310</t>
  </si>
  <si>
    <t>45310</t>
  </si>
  <si>
    <t>ANACID</t>
  </si>
  <si>
    <t>SUS 12X5ML(SACKY)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</si>
  <si>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</si>
  <si>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</si>
  <si>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</si>
  <si>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</si>
  <si>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</si>
  <si>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</si>
  <si>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</si>
  <si>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</si>
  <si>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155823</t>
  </si>
  <si>
    <t>55823</t>
  </si>
  <si>
    <t>NOVALGIN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</si>
  <si>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</si>
  <si>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</si>
  <si>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</si>
  <si>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</si>
  <si>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</si>
  <si>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</si>
  <si>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</si>
  <si>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</si>
  <si>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</si>
  <si>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</si>
  <si>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</si>
  <si>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</si>
  <si>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</si>
  <si>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</si>
  <si>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</si>
  <si>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</si>
  <si>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</si>
  <si>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</si>
  <si>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</si>
  <si>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</si>
  <si>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</si>
  <si>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</si>
  <si>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</si>
  <si>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</si>
  <si>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</si>
  <si>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183270</t>
  </si>
  <si>
    <t>83270</t>
  </si>
  <si>
    <t>EBRANTIL 30 RETARD</t>
  </si>
  <si>
    <t>POR CPS PRO 50X30MG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</si>
  <si>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</si>
  <si>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</si>
  <si>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</si>
  <si>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</si>
  <si>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</si>
  <si>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</si>
  <si>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</si>
  <si>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</si>
  <si>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</si>
  <si>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</si>
  <si>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</si>
  <si>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</si>
  <si>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</si>
  <si>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</si>
  <si>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</si>
  <si>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</si>
  <si>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</si>
  <si>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</si>
  <si>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</si>
  <si>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</si>
  <si>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</si>
  <si>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</si>
  <si>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</si>
  <si>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</si>
  <si>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</si>
  <si>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</si>
  <si>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</si>
  <si>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</si>
  <si>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</si>
  <si>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</si>
  <si>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</si>
  <si>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</si>
  <si>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</si>
  <si>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</si>
  <si>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</si>
  <si>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193104</t>
  </si>
  <si>
    <t>93104</t>
  </si>
  <si>
    <t>DEGAN</t>
  </si>
  <si>
    <t>TBL 40X10MG</t>
  </si>
  <si>
    <t>193105</t>
  </si>
  <si>
    <t>93105</t>
  </si>
  <si>
    <t>INJ 50X2ML/10MG</t>
  </si>
  <si>
    <t>197026</t>
  </si>
  <si>
    <t>97026</t>
  </si>
  <si>
    <t>ENELBIN RETARD</t>
  </si>
  <si>
    <t>TBL OBD 50X100MG</t>
  </si>
  <si>
    <t>198219</t>
  </si>
  <si>
    <t>98219</t>
  </si>
  <si>
    <t>FURON</t>
  </si>
  <si>
    <t>TBL 50X40MG</t>
  </si>
  <si>
    <t>840220</t>
  </si>
  <si>
    <t>Lactobacillus acidophil.cps.75 bez laktózy</t>
  </si>
  <si>
    <t>845008</t>
  </si>
  <si>
    <t>107806</t>
  </si>
  <si>
    <t>AESCIN-TEVA</t>
  </si>
  <si>
    <t>POR TBL FLM 30X20MG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</si>
  <si>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</si>
  <si>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</si>
  <si>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</si>
  <si>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</si>
  <si>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</si>
  <si>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</si>
  <si>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</si>
  <si>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</si>
  <si>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848569</t>
  </si>
  <si>
    <t>163137</t>
  </si>
  <si>
    <t>VASOCARDIN 50</t>
  </si>
  <si>
    <t>POR TBL NOB 50X50MG</t>
  </si>
  <si>
    <t>849561</t>
  </si>
  <si>
    <t>125060</t>
  </si>
  <si>
    <t>APO-AMLO 5</t>
  </si>
  <si>
    <t>POR TBL NOB 30X5MG</t>
  </si>
  <si>
    <t>849712</t>
  </si>
  <si>
    <t>125053</t>
  </si>
  <si>
    <t>APO-AMLO 10</t>
  </si>
  <si>
    <t>POR TBL NOB 100X10MG</t>
  </si>
  <si>
    <t>930065</t>
  </si>
  <si>
    <t>DZ PRONTOSAN ROZTOK 350ml</t>
  </si>
  <si>
    <t>987464</t>
  </si>
  <si>
    <t>Menalind Professional čistící pěna 400ml</t>
  </si>
  <si>
    <t>100489</t>
  </si>
  <si>
    <t>489</t>
  </si>
  <si>
    <t>KANAVIT</t>
  </si>
  <si>
    <t>INJ 5X1ML/10MG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</si>
  <si>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</si>
  <si>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</si>
  <si>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</si>
  <si>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</si>
  <si>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</si>
  <si>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</si>
  <si>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</si>
  <si>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</si>
  <si>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</si>
  <si>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</si>
  <si>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</si>
  <si>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</si>
  <si>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126329</t>
  </si>
  <si>
    <t>26329</t>
  </si>
  <si>
    <t>AERIUS</t>
  </si>
  <si>
    <t>POR TBL FLM 30X5MG</t>
  </si>
  <si>
    <t>155824</t>
  </si>
  <si>
    <t>55824</t>
  </si>
  <si>
    <t>INJ 5X5ML/2500MG</t>
  </si>
  <si>
    <t>159448</t>
  </si>
  <si>
    <t>59448</t>
  </si>
  <si>
    <t>DUROGESIC 25MCG/H</t>
  </si>
  <si>
    <t>EMP 5X2.5MG(10CM2)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</si>
  <si>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</si>
  <si>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</si>
  <si>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</si>
  <si>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</si>
  <si>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</si>
  <si>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</si>
  <si>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</si>
  <si>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194918</t>
  </si>
  <si>
    <t>94918</t>
  </si>
  <si>
    <t>AMBROBENE</t>
  </si>
  <si>
    <t>TBL 20X30MG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</si>
  <si>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</si>
  <si>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</si>
  <si>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</si>
  <si>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</si>
  <si>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</si>
  <si>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</si>
  <si>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</si>
  <si>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</si>
  <si>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848560</t>
  </si>
  <si>
    <t>125752</t>
  </si>
  <si>
    <t>ESSENTIALE FORTE N</t>
  </si>
  <si>
    <t>POR CPS DUR 50</t>
  </si>
  <si>
    <t>848802</t>
  </si>
  <si>
    <t>163138</t>
  </si>
  <si>
    <t>FLAVOBION</t>
  </si>
  <si>
    <t>POR TBL FLM 50X70MG</t>
  </si>
  <si>
    <t>102684</t>
  </si>
  <si>
    <t>2684</t>
  </si>
  <si>
    <t>GEL 1X20GM</t>
  </si>
  <si>
    <t>158838</t>
  </si>
  <si>
    <t>58838</t>
  </si>
  <si>
    <t>PROPANORM 300MG</t>
  </si>
  <si>
    <t>POR TBL FLM50X300MG</t>
  </si>
  <si>
    <t>920170</t>
  </si>
  <si>
    <t>DZ TRIXO 500 ML</t>
  </si>
  <si>
    <t>116445</t>
  </si>
  <si>
    <t>16445</t>
  </si>
  <si>
    <t>TEGRETOL CR 400</t>
  </si>
  <si>
    <t>TBL RET 30X400MG</t>
  </si>
  <si>
    <t>102963</t>
  </si>
  <si>
    <t>2963</t>
  </si>
  <si>
    <t>PREDNISON 20 LECIVA</t>
  </si>
  <si>
    <t>TBL 20X20MG(BLISTR)</t>
  </si>
  <si>
    <t>900321</t>
  </si>
  <si>
    <t>KL PRIPRAVEK</t>
  </si>
  <si>
    <t>100858</t>
  </si>
  <si>
    <t>858</t>
  </si>
  <si>
    <t>HYDROCORTISON M LECIVA</t>
  </si>
  <si>
    <t>UNG 10GM 1%</t>
  </si>
  <si>
    <t>167547</t>
  </si>
  <si>
    <t>67547</t>
  </si>
  <si>
    <t>ALMIRAL</t>
  </si>
  <si>
    <t>INJ 10X3ML/75MG</t>
  </si>
  <si>
    <t>100113</t>
  </si>
  <si>
    <t>113</t>
  </si>
  <si>
    <t>DILURAN</t>
  </si>
  <si>
    <t>TBL 20X250MG</t>
  </si>
  <si>
    <t>108499</t>
  </si>
  <si>
    <t>8499</t>
  </si>
  <si>
    <t>DIPIDOLOR</t>
  </si>
  <si>
    <t>INJ 5X2ML 7.5MG/ML</t>
  </si>
  <si>
    <t>169755</t>
  </si>
  <si>
    <t>69755</t>
  </si>
  <si>
    <t>ARDEANUTRISOL G 40</t>
  </si>
  <si>
    <t>INF 1X80ML</t>
  </si>
  <si>
    <t>848725</t>
  </si>
  <si>
    <t>107677</t>
  </si>
  <si>
    <t>KALIUMCHLORID 7.45% BRAUN</t>
  </si>
  <si>
    <t>INF CNC SOL 20X100ML</t>
  </si>
  <si>
    <t>930661</t>
  </si>
  <si>
    <t>KL AQUA PURIF. BAG IN BOX 5 l</t>
  </si>
  <si>
    <t>114711</t>
  </si>
  <si>
    <t>14711</t>
  </si>
  <si>
    <t>TARDYFERON</t>
  </si>
  <si>
    <t>TBL RET 30</t>
  </si>
  <si>
    <t>106092</t>
  </si>
  <si>
    <t>6092</t>
  </si>
  <si>
    <t>GUTRON 5MG</t>
  </si>
  <si>
    <t>TBL 50X5MG</t>
  </si>
  <si>
    <t>844350</t>
  </si>
  <si>
    <t>KL ETHANOL.C.BENZINO 160G</t>
  </si>
  <si>
    <t>850729</t>
  </si>
  <si>
    <t>157875</t>
  </si>
  <si>
    <t>PARACETAMOL KABI 10MG/ML</t>
  </si>
  <si>
    <t>INF SOL 10X100ML/1000MG</t>
  </si>
  <si>
    <t>921230</t>
  </si>
  <si>
    <t>KL VASELINUM ALBUM, 20G</t>
  </si>
  <si>
    <t>921281</t>
  </si>
  <si>
    <t>KL BENZINUM 200g</t>
  </si>
  <si>
    <t>121393</t>
  </si>
  <si>
    <t>21393</t>
  </si>
  <si>
    <t>PATENTBLAU V</t>
  </si>
  <si>
    <t>INJ 5X2ML/50MG</t>
  </si>
  <si>
    <t>171547</t>
  </si>
  <si>
    <t>CARZAP 16 MG</t>
  </si>
  <si>
    <t>POR TBL NOB 28X16MG</t>
  </si>
  <si>
    <t>147862</t>
  </si>
  <si>
    <t>47862</t>
  </si>
  <si>
    <t>FAMOSAN 20 MG</t>
  </si>
  <si>
    <t>POR TBL FLM100X20MG</t>
  </si>
  <si>
    <t>169418</t>
  </si>
  <si>
    <t>69418</t>
  </si>
  <si>
    <t>DIAZEPAM DESITIN RECTAL TUBE</t>
  </si>
  <si>
    <t>ENM 5X2.5ML/10MG</t>
  </si>
  <si>
    <t>280863</t>
  </si>
  <si>
    <t>80863</t>
  </si>
  <si>
    <t>CAVILON NSBF-SPRAY</t>
  </si>
  <si>
    <t>28ML PRO OŠETŘENÍ RAN</t>
  </si>
  <si>
    <t>198058</t>
  </si>
  <si>
    <t>SANVAL 10 MG</t>
  </si>
  <si>
    <t>POR TBL FLM 100X10MG</t>
  </si>
  <si>
    <t>988837</t>
  </si>
  <si>
    <t>Calcium pantothenicum krém Generica  30g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</si>
  <si>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</si>
  <si>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</si>
  <si>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</si>
  <si>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</si>
  <si>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</si>
  <si>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</si>
  <si>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</si>
  <si>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109709</t>
  </si>
  <si>
    <t>9709</t>
  </si>
  <si>
    <t>SOLU-MEDROL</t>
  </si>
  <si>
    <t>INJ SIC 1X40MG+1ML</t>
  </si>
  <si>
    <t>147740</t>
  </si>
  <si>
    <t>47740</t>
  </si>
  <si>
    <t>RIVOCOR 5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</si>
  <si>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</si>
  <si>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</si>
  <si>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</si>
  <si>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</si>
  <si>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</si>
  <si>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</si>
  <si>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</si>
  <si>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</si>
  <si>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</si>
  <si>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</si>
  <si>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</si>
  <si>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</si>
  <si>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</si>
  <si>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</si>
  <si>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</si>
  <si>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</si>
  <si>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159810</t>
  </si>
  <si>
    <t>59810</t>
  </si>
  <si>
    <t>FRAXIPARINE FORTE</t>
  </si>
  <si>
    <t>INJ SOL 10X1.0ML</t>
  </si>
  <si>
    <t>166030</t>
  </si>
  <si>
    <t>66030</t>
  </si>
  <si>
    <t>ZODAC</t>
  </si>
  <si>
    <t>TBL OBD 30X10MG</t>
  </si>
  <si>
    <t>194114</t>
  </si>
  <si>
    <t>94114</t>
  </si>
  <si>
    <t>WARFARIN</t>
  </si>
  <si>
    <t>TBL 100X5MG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</si>
  <si>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</si>
  <si>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</si>
  <si>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</si>
  <si>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</si>
  <si>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</si>
  <si>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</si>
  <si>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</si>
  <si>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POR TBL NOB 30</t>
  </si>
  <si>
    <t>849831</t>
  </si>
  <si>
    <t>162008</t>
  </si>
  <si>
    <t>PRESTARIUM NEO COMBI 10 MG/2,5 MG</t>
  </si>
  <si>
    <t>POR TBL FLM 30</t>
  </si>
  <si>
    <t>850087</t>
  </si>
  <si>
    <t>120791</t>
  </si>
  <si>
    <t>APO-PERINDO 4 MG</t>
  </si>
  <si>
    <t>POR TBL NOB 30X4MG</t>
  </si>
  <si>
    <t>126786</t>
  </si>
  <si>
    <t>26786</t>
  </si>
  <si>
    <t>NOVORAPID 100 U/ML</t>
  </si>
  <si>
    <t>INJ SOL 1X10ML</t>
  </si>
  <si>
    <t>128216</t>
  </si>
  <si>
    <t>28216</t>
  </si>
  <si>
    <t>LYRICA 75 MG</t>
  </si>
  <si>
    <t>POR CPSDUR14X75MG</t>
  </si>
  <si>
    <t>149531</t>
  </si>
  <si>
    <t>49531</t>
  </si>
  <si>
    <t>CONTROLOC I.V.</t>
  </si>
  <si>
    <t>INJ PLV SOL 1X40MG</t>
  </si>
  <si>
    <t>849187</t>
  </si>
  <si>
    <t>111902</t>
  </si>
  <si>
    <t>NITRESAN 20 MG</t>
  </si>
  <si>
    <t>POR TBL NOB 30X20MG</t>
  </si>
  <si>
    <t>184396</t>
  </si>
  <si>
    <t>84396</t>
  </si>
  <si>
    <t>NEURONTIN 100MG</t>
  </si>
  <si>
    <t>CPS 20X100MG</t>
  </si>
  <si>
    <t>166760</t>
  </si>
  <si>
    <t>KINITO 50 MG, POTAHOVANÉ TABLETY</t>
  </si>
  <si>
    <t>POR TBL FLM 100X50MG</t>
  </si>
  <si>
    <t>50113006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</si>
  <si>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</si>
  <si>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</si>
  <si>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</si>
  <si>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</si>
  <si>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</si>
  <si>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</si>
  <si>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</si>
  <si>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110996</t>
  </si>
  <si>
    <t>10996</t>
  </si>
  <si>
    <t>NUTRIFLEX PLUS</t>
  </si>
  <si>
    <t>116336</t>
  </si>
  <si>
    <t>16336</t>
  </si>
  <si>
    <t>LIPOPLUS 20%</t>
  </si>
  <si>
    <t>INFEML10X100ML-SKLO</t>
  </si>
  <si>
    <t>116337</t>
  </si>
  <si>
    <t>16337</t>
  </si>
  <si>
    <t>INFEML10X250ML-SKLO</t>
  </si>
  <si>
    <t>396920</t>
  </si>
  <si>
    <t>100152</t>
  </si>
  <si>
    <t>AMINOPLASMAL 15%</t>
  </si>
  <si>
    <t>INF 10X500ML</t>
  </si>
  <si>
    <t>397302</t>
  </si>
  <si>
    <t>3290</t>
  </si>
  <si>
    <t>INF SOL 5X1000ML</t>
  </si>
  <si>
    <t>133146</t>
  </si>
  <si>
    <t>33530</t>
  </si>
  <si>
    <t>NUTRISON MULTI FIBRE</t>
  </si>
  <si>
    <t>POR SOL 1X1000ML-VA</t>
  </si>
  <si>
    <t>33526</t>
  </si>
  <si>
    <t>NUTRISON</t>
  </si>
  <si>
    <t>POR SOL 1X1000ML</t>
  </si>
  <si>
    <t>50113013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</si>
  <si>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</si>
  <si>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</si>
  <si>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</si>
  <si>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</si>
  <si>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</si>
  <si>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</si>
  <si>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</si>
  <si>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</si>
  <si>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</si>
  <si>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</si>
  <si>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</si>
  <si>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</si>
  <si>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104234</t>
  </si>
  <si>
    <t>4234</t>
  </si>
  <si>
    <t>INJ 1X2ML 300MG</t>
  </si>
  <si>
    <t>162496</t>
  </si>
  <si>
    <t>TAZIP 4 G/0,5 G</t>
  </si>
  <si>
    <t>INJ+INF PLV SOL 10X4,5GM</t>
  </si>
  <si>
    <t>106264</t>
  </si>
  <si>
    <t>6264</t>
  </si>
  <si>
    <t>SUMETROLIM</t>
  </si>
  <si>
    <t>TBL 20X480MG</t>
  </si>
  <si>
    <t>153853</t>
  </si>
  <si>
    <t>53853</t>
  </si>
  <si>
    <t>KLACID 500</t>
  </si>
  <si>
    <t>TBL OBD 14X500MG</t>
  </si>
  <si>
    <t>111706</t>
  </si>
  <si>
    <t>11706</t>
  </si>
  <si>
    <t>BISEPTOL 480</t>
  </si>
  <si>
    <t>INJ 10X5ML</t>
  </si>
  <si>
    <t>162187</t>
  </si>
  <si>
    <t>CIPROFLOXACIN KABI 400 MG/200 ML INFUZNÍ ROZTOK</t>
  </si>
  <si>
    <t>INF SOL 10X400MG/200ML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</si>
  <si>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</si>
  <si>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</si>
  <si>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</si>
  <si>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</si>
  <si>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</si>
  <si>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</si>
  <si>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</si>
  <si>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</si>
  <si>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</si>
  <si>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</si>
  <si>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</si>
  <si>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</si>
  <si>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158092</t>
  </si>
  <si>
    <t>58092</t>
  </si>
  <si>
    <t>CEFAZOLIN SANDOZ 1 G</t>
  </si>
  <si>
    <t>INJ SIC 10X1GM</t>
  </si>
  <si>
    <t>172972</t>
  </si>
  <si>
    <t>72972</t>
  </si>
  <si>
    <t>AMOKSIKLAV 1.2GM</t>
  </si>
  <si>
    <t>INJ SIC 5X1.2GM</t>
  </si>
  <si>
    <t>194155</t>
  </si>
  <si>
    <t>94155</t>
  </si>
  <si>
    <t>ABAKTAL</t>
  </si>
  <si>
    <t>INJ 10X5ML/400MG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</si>
  <si>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</si>
  <si>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</si>
  <si>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</si>
  <si>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</si>
  <si>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</si>
  <si>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</si>
  <si>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</si>
  <si>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25746</t>
  </si>
  <si>
    <t>INVANZ 1 G</t>
  </si>
  <si>
    <t>INF PLV SOL 1X1GM</t>
  </si>
  <si>
    <t>103952</t>
  </si>
  <si>
    <t>3952</t>
  </si>
  <si>
    <t>AMIKIN</t>
  </si>
  <si>
    <t>INJ 1X2ML/500MG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</si>
  <si>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</si>
  <si>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</si>
  <si>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</si>
  <si>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</si>
  <si>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</si>
  <si>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</si>
  <si>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</si>
  <si>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</si>
  <si>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</si>
  <si>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</si>
  <si>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137499</t>
  </si>
  <si>
    <t>KLACID I.V.</t>
  </si>
  <si>
    <t>INF PLV SOL 1X500MG</t>
  </si>
  <si>
    <t>151458</t>
  </si>
  <si>
    <t>CEFUROXIM KABI 1500 MG</t>
  </si>
  <si>
    <t>INJ+INF PLV SOL 10X1.5GM</t>
  </si>
  <si>
    <t>166269</t>
  </si>
  <si>
    <t>VANCOMYCIN MYLAN 1000 MG</t>
  </si>
  <si>
    <t>50113014</t>
  </si>
  <si>
    <t>165989</t>
  </si>
  <si>
    <t>65989</t>
  </si>
  <si>
    <t>MYCOMAX « INF. INFUZ</t>
  </si>
  <si>
    <t>116895</t>
  </si>
  <si>
    <t>16895</t>
  </si>
  <si>
    <t>IMAZOL KRÉMPASTA</t>
  </si>
  <si>
    <t>DRM PST 1X30GM</t>
  </si>
  <si>
    <t>126902</t>
  </si>
  <si>
    <t>26902</t>
  </si>
  <si>
    <t>VFEND 200 MG</t>
  </si>
  <si>
    <t>INF PLV SOL 1X200MG</t>
  </si>
  <si>
    <t>164401</t>
  </si>
  <si>
    <t>FLUCONAZOL KABI 2 MG/ML</t>
  </si>
  <si>
    <t>INF SOL 10X100ML/200MG</t>
  </si>
  <si>
    <t>164407</t>
  </si>
  <si>
    <t>INF SOL 10X200ML/400MG</t>
  </si>
  <si>
    <t>50113008</t>
  </si>
  <si>
    <t>97910</t>
  </si>
  <si>
    <t>Human Albumin 20% 100 ml GRIFOLS</t>
  </si>
  <si>
    <t>24550</t>
  </si>
  <si>
    <t>ONDANSETRON KABI 2 MG/ML</t>
  </si>
  <si>
    <t>INJ SOL 5X4ML</t>
  </si>
  <si>
    <t>102420</t>
  </si>
  <si>
    <t>2420</t>
  </si>
  <si>
    <t>PANCREOLAN FORTE</t>
  </si>
  <si>
    <t>TBL ENT 30X220MG</t>
  </si>
  <si>
    <t>102486</t>
  </si>
  <si>
    <t>2486</t>
  </si>
  <si>
    <t>KALIUM CHLORATUM LECIVA 7.5%</t>
  </si>
  <si>
    <t>INJ 5X10ML 7.5%</t>
  </si>
  <si>
    <t>103688</t>
  </si>
  <si>
    <t>3688</t>
  </si>
  <si>
    <t>SUPPOSITORIA GLYCERINI LECIVA</t>
  </si>
  <si>
    <t>SUP 10X2.35GM</t>
  </si>
  <si>
    <t>113808</t>
  </si>
  <si>
    <t>13808</t>
  </si>
  <si>
    <t>URSOSAN</t>
  </si>
  <si>
    <t>POR CPSDUR100X250MG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</si>
  <si>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</si>
  <si>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</si>
  <si>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</si>
  <si>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</si>
  <si>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</si>
  <si>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</si>
  <si>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</si>
  <si>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132225</t>
  </si>
  <si>
    <t>32225</t>
  </si>
  <si>
    <t>BETALOC ZOK 25 MG</t>
  </si>
  <si>
    <t>TBL RET 28X25MG</t>
  </si>
  <si>
    <t>157586</t>
  </si>
  <si>
    <t>57586</t>
  </si>
  <si>
    <t>ESPUMISAN</t>
  </si>
  <si>
    <t>PORCPSMOL50X40MG-BL</t>
  </si>
  <si>
    <t>162316</t>
  </si>
  <si>
    <t>62316</t>
  </si>
  <si>
    <t>BETADINE - zelená</t>
  </si>
  <si>
    <t>LIQ 1X120ML</t>
  </si>
  <si>
    <t>176488</t>
  </si>
  <si>
    <t>TANATRIL 10 MG</t>
  </si>
  <si>
    <t>POR TBL NOB 30X10MG</t>
  </si>
  <si>
    <t>184360</t>
  </si>
  <si>
    <t>84360</t>
  </si>
  <si>
    <t>TENAXUM</t>
  </si>
  <si>
    <t>TBL 30X1MG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</si>
  <si>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</si>
  <si>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</si>
  <si>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</si>
  <si>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</si>
  <si>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</si>
  <si>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</si>
  <si>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</si>
  <si>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</si>
  <si>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196193</t>
  </si>
  <si>
    <t>96193</t>
  </si>
  <si>
    <t>FAMOSAN 20MG</t>
  </si>
  <si>
    <t>TBL OBD 20X20MG</t>
  </si>
  <si>
    <t>196635</t>
  </si>
  <si>
    <t>96635</t>
  </si>
  <si>
    <t>MAGNE B6</t>
  </si>
  <si>
    <t>DRG 50</t>
  </si>
  <si>
    <t>197522</t>
  </si>
  <si>
    <t>97522</t>
  </si>
  <si>
    <t>DETRALEX</t>
  </si>
  <si>
    <t>TBL OBD 30</t>
  </si>
  <si>
    <t>199295</t>
  </si>
  <si>
    <t>99295</t>
  </si>
  <si>
    <t>ANOPYRIN 100MG</t>
  </si>
  <si>
    <t>TBL 20X100MG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</si>
  <si>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</si>
  <si>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</si>
  <si>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</si>
  <si>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</si>
  <si>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</si>
  <si>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</si>
  <si>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845237</t>
  </si>
  <si>
    <t>125589</t>
  </si>
  <si>
    <t>VALSACOR 80 MG</t>
  </si>
  <si>
    <t>POR TBL FLM 28X80MG</t>
  </si>
  <si>
    <t>845758</t>
  </si>
  <si>
    <t>280</t>
  </si>
  <si>
    <t>PYRIDOXIN LÉČIVA TBL</t>
  </si>
  <si>
    <t xml:space="preserve">POR TBL NOB 20X20MG </t>
  </si>
  <si>
    <t>846629</t>
  </si>
  <si>
    <t>100013</t>
  </si>
  <si>
    <t>IBALGIN 400 TBL 24</t>
  </si>
  <si>
    <t xml:space="preserve">POR TBL FLM 24X400MG 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</si>
  <si>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</si>
  <si>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</si>
  <si>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</si>
  <si>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</si>
  <si>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</si>
  <si>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</si>
  <si>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</si>
  <si>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850552</t>
  </si>
  <si>
    <t>167852</t>
  </si>
  <si>
    <t>TWYNSTA 80 MG/5 MG</t>
  </si>
  <si>
    <t>POR TBL NOB 28</t>
  </si>
  <si>
    <t>118390</t>
  </si>
  <si>
    <t>18390</t>
  </si>
  <si>
    <t>DIAPREL MR</t>
  </si>
  <si>
    <t>POR TBL RET 120X30MG</t>
  </si>
  <si>
    <t>145981</t>
  </si>
  <si>
    <t>45981</t>
  </si>
  <si>
    <t>CERNEVIT</t>
  </si>
  <si>
    <t>INJ PLV SOL10X750MG</t>
  </si>
  <si>
    <t>193724</t>
  </si>
  <si>
    <t>93724</t>
  </si>
  <si>
    <t>INDOMETACIN 100 BERLIN-CHEMIE</t>
  </si>
  <si>
    <t>SUP 10X100MG</t>
  </si>
  <si>
    <t>849276</t>
  </si>
  <si>
    <t>155875</t>
  </si>
  <si>
    <t>TRENTAL</t>
  </si>
  <si>
    <t>INF SOL 5X5ML/100MG</t>
  </si>
  <si>
    <t>112319</t>
  </si>
  <si>
    <t>12319</t>
  </si>
  <si>
    <t>TRANSMETIL 500MG INJEKCE</t>
  </si>
  <si>
    <t>INJ SIC 5X500MG+5ML</t>
  </si>
  <si>
    <t>194916</t>
  </si>
  <si>
    <t>94916</t>
  </si>
  <si>
    <t>INJ 5X2ML/15MG</t>
  </si>
  <si>
    <t>194921</t>
  </si>
  <si>
    <t>94921</t>
  </si>
  <si>
    <t>SIR 100ML 15MG/5ML</t>
  </si>
  <si>
    <t>102360</t>
  </si>
  <si>
    <t>2360</t>
  </si>
  <si>
    <t>UBRETID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</si>
  <si>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</si>
  <si>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</si>
  <si>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</si>
  <si>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</si>
  <si>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</si>
  <si>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</si>
  <si>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</si>
  <si>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</si>
  <si>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168447</t>
  </si>
  <si>
    <t>TRAJENTA 5 MG</t>
  </si>
  <si>
    <t>169671</t>
  </si>
  <si>
    <t>69671</t>
  </si>
  <si>
    <t>INJECTIO PROCAIN.CHLOR.0.2% ARD</t>
  </si>
  <si>
    <t>INJ 1X500ML 0.2%</t>
  </si>
  <si>
    <t>192489</t>
  </si>
  <si>
    <t>92489</t>
  </si>
  <si>
    <t>YAL</t>
  </si>
  <si>
    <t>SOL 10X67.5ML</t>
  </si>
  <si>
    <t>116320</t>
  </si>
  <si>
    <t>16320</t>
  </si>
  <si>
    <t>BRAUNOVIDON MAST</t>
  </si>
  <si>
    <t>UNG 1X100GM-TUBA</t>
  </si>
  <si>
    <t>145988</t>
  </si>
  <si>
    <t>DUODART 0,5 MG/0,4 MG</t>
  </si>
  <si>
    <t>POR CPS DUR 90</t>
  </si>
  <si>
    <t>900511</t>
  </si>
  <si>
    <t>KL SOL.ACIDI BORICI 3%,200G</t>
  </si>
  <si>
    <t>921392</t>
  </si>
  <si>
    <t>KL SUPP.PREDNISON 0,001G,PAPAVERIN 0,02G</t>
  </si>
  <si>
    <t>20KS</t>
  </si>
  <si>
    <t>106093</t>
  </si>
  <si>
    <t>6093</t>
  </si>
  <si>
    <t>GUTRON 2.5MG</t>
  </si>
  <si>
    <t>TBL 50X2.5MG</t>
  </si>
  <si>
    <t>116319</t>
  </si>
  <si>
    <t>16319</t>
  </si>
  <si>
    <t>UNG 1X20GM-TUBA</t>
  </si>
  <si>
    <t>178278</t>
  </si>
  <si>
    <t>78278</t>
  </si>
  <si>
    <t>AMBROSAN</t>
  </si>
  <si>
    <t>900873</t>
  </si>
  <si>
    <t>KL VASELINUM ALBUM, 100G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</si>
  <si>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</si>
  <si>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</si>
  <si>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</si>
  <si>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</si>
  <si>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</si>
  <si>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</si>
  <si>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</si>
  <si>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</si>
  <si>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</si>
  <si>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198194</t>
  </si>
  <si>
    <t>98194</t>
  </si>
  <si>
    <t>CYCLO 3 FORT</t>
  </si>
  <si>
    <t>CPS 30</t>
  </si>
  <si>
    <t>921256</t>
  </si>
  <si>
    <t>KL ETHER 150G</t>
  </si>
  <si>
    <t>184471</t>
  </si>
  <si>
    <t>XOMOLIX 2,5 MG/ML INJEKČNÍ ROZTOK</t>
  </si>
  <si>
    <t>INJ SOL 10X2,5MG/ML</t>
  </si>
  <si>
    <t>380759</t>
  </si>
  <si>
    <t>169469</t>
  </si>
  <si>
    <t>OPSITE SPRAY 240 ML</t>
  </si>
  <si>
    <t>TRANSPARENTNÍ FILM</t>
  </si>
  <si>
    <t>842389</t>
  </si>
  <si>
    <t>Swiss Laktobacily 5 cps.30</t>
  </si>
  <si>
    <t>159595</t>
  </si>
  <si>
    <t>59595</t>
  </si>
  <si>
    <t>TBL OBD 50X20MG</t>
  </si>
  <si>
    <t>177294</t>
  </si>
  <si>
    <t>EGIRAMLON 10 MG/10 MG</t>
  </si>
  <si>
    <t>POR CPS DUR 30</t>
  </si>
  <si>
    <t>845928</t>
  </si>
  <si>
    <t>Apotheke Brusinka a malina caj n.s.</t>
  </si>
  <si>
    <t>500553</t>
  </si>
  <si>
    <t>Lapis tyčinka na bradavice</t>
  </si>
  <si>
    <t>149950</t>
  </si>
  <si>
    <t>49950</t>
  </si>
  <si>
    <t>DERMOVATE</t>
  </si>
  <si>
    <t>CRM 1X25GM 0.05%</t>
  </si>
  <si>
    <t>176954</t>
  </si>
  <si>
    <t>ALGIFEN NEO</t>
  </si>
  <si>
    <t>POR GTT SOL 1X50ML</t>
  </si>
  <si>
    <t>395712</t>
  </si>
  <si>
    <t>HBF Calcium panthotenát mast 30g</t>
  </si>
  <si>
    <t>397238</t>
  </si>
  <si>
    <t>KL ETHANOLUM BENZ.DENAT. 500ml /400g/</t>
  </si>
  <si>
    <t>UN 1170</t>
  </si>
  <si>
    <t>198054</t>
  </si>
  <si>
    <t>POR TBL FLM 20X10MG</t>
  </si>
  <si>
    <t>201452</t>
  </si>
  <si>
    <t>OPHTAL</t>
  </si>
  <si>
    <t>OPH AQA 4X25ML PLAST</t>
  </si>
  <si>
    <t>125267</t>
  </si>
  <si>
    <t>25267</t>
  </si>
  <si>
    <t>JODISOL SPRAY S MECHANICKÝM ROZPRAŠOVAČEM</t>
  </si>
  <si>
    <t>DRM SPR SOL 1X13GM</t>
  </si>
  <si>
    <t>132086</t>
  </si>
  <si>
    <t>32086</t>
  </si>
  <si>
    <t>TRALGIT</t>
  </si>
  <si>
    <t>POR CPS DUR 20X50MG</t>
  </si>
  <si>
    <t>147144</t>
  </si>
  <si>
    <t>47144</t>
  </si>
  <si>
    <t>LETROX 100</t>
  </si>
  <si>
    <t>TBL 100X100RG</t>
  </si>
  <si>
    <t>159672</t>
  </si>
  <si>
    <t>59672</t>
  </si>
  <si>
    <t>TRALGIT SR 100</t>
  </si>
  <si>
    <t>POR TBL RET30X100MG</t>
  </si>
  <si>
    <t>190957</t>
  </si>
  <si>
    <t>90957</t>
  </si>
  <si>
    <t>XANAX</t>
  </si>
  <si>
    <t>TBL 30X0.25MG</t>
  </si>
  <si>
    <t>193969</t>
  </si>
  <si>
    <t>93969</t>
  </si>
  <si>
    <t>RANITAL</t>
  </si>
  <si>
    <t>844651</t>
  </si>
  <si>
    <t>101205</t>
  </si>
  <si>
    <t>PRESTARIUM NEO</t>
  </si>
  <si>
    <t>850078</t>
  </si>
  <si>
    <t>102608</t>
  </si>
  <si>
    <t>CARVESAN 25</t>
  </si>
  <si>
    <t>POR TBL NOB 30X25MG</t>
  </si>
  <si>
    <t>117425</t>
  </si>
  <si>
    <t>17425</t>
  </si>
  <si>
    <t>CITALEC 10 ZENTIVA</t>
  </si>
  <si>
    <t>POR TBL FLM30X10MG</t>
  </si>
  <si>
    <t>142546</t>
  </si>
  <si>
    <t>42546</t>
  </si>
  <si>
    <t>LACTULOSE AL SIRUP</t>
  </si>
  <si>
    <t>POR SIR 1X200ML</t>
  </si>
  <si>
    <t>844377</t>
  </si>
  <si>
    <t>BETAHISTIN ACTAVIS 16 MG</t>
  </si>
  <si>
    <t>POR TBL NOB 60X16MG</t>
  </si>
  <si>
    <t>846824</t>
  </si>
  <si>
    <t>124087</t>
  </si>
  <si>
    <t>PRESTANCE 5 MG/5 MG</t>
  </si>
  <si>
    <t>110820</t>
  </si>
  <si>
    <t>10820</t>
  </si>
  <si>
    <t>ZOFRAN</t>
  </si>
  <si>
    <t>INJ SOL 5X4ML/8MG</t>
  </si>
  <si>
    <t>115245</t>
  </si>
  <si>
    <t>15245</t>
  </si>
  <si>
    <t>SANDOSTATIN 0.1 MG/ML</t>
  </si>
  <si>
    <t>INJ SOL 5X1ML/0.1MG</t>
  </si>
  <si>
    <t>119592</t>
  </si>
  <si>
    <t>19592</t>
  </si>
  <si>
    <t>TORVACARD 20</t>
  </si>
  <si>
    <t>165317</t>
  </si>
  <si>
    <t>65317</t>
  </si>
  <si>
    <t>ELOTRACE I.V.</t>
  </si>
  <si>
    <t>INF 10X100ML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</si>
  <si>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</si>
  <si>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</si>
  <si>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</si>
  <si>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</si>
  <si>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</si>
  <si>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</si>
  <si>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</si>
  <si>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</si>
  <si>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147727</t>
  </si>
  <si>
    <t>47727</t>
  </si>
  <si>
    <t>ZINNAT 500 MG</t>
  </si>
  <si>
    <t>TBL OBD 10X500MG</t>
  </si>
  <si>
    <t>114877</t>
  </si>
  <si>
    <t>14877</t>
  </si>
  <si>
    <t>IALUGEN PLUS</t>
  </si>
  <si>
    <t>CRM 1X60GM</t>
  </si>
  <si>
    <t>185525</t>
  </si>
  <si>
    <t>85525</t>
  </si>
  <si>
    <t>AMOKSIKLAV</t>
  </si>
  <si>
    <t>TBL OBD 21X625MG</t>
  </si>
  <si>
    <t>166137</t>
  </si>
  <si>
    <t>66137</t>
  </si>
  <si>
    <t>OFLOXIN INF</t>
  </si>
  <si>
    <t>INF 1X100ML/200MG</t>
  </si>
  <si>
    <t>849887</t>
  </si>
  <si>
    <t>129834</t>
  </si>
  <si>
    <t>Clindamycin Kabi inj.sol.10x2ml/300mg</t>
  </si>
  <si>
    <t>136083</t>
  </si>
  <si>
    <t>AMPICILLIN AND SULBACTAM IBI 1 G + 500 MG PRÁŠEK P</t>
  </si>
  <si>
    <t>INJ PLV SOL 10X1G+500MG/LAH</t>
  </si>
  <si>
    <t>100889</t>
  </si>
  <si>
    <t>889</t>
  </si>
  <si>
    <t>PITYOL</t>
  </si>
  <si>
    <t>101290</t>
  </si>
  <si>
    <t>1290</t>
  </si>
  <si>
    <t>TBL RET 60X30MG</t>
  </si>
  <si>
    <t>102785</t>
  </si>
  <si>
    <t>2785</t>
  </si>
  <si>
    <t>FUROSEMID SLOVAKOFARMA FORTE</t>
  </si>
  <si>
    <t>TBL 10X250MG</t>
  </si>
  <si>
    <t>176064</t>
  </si>
  <si>
    <t>76064</t>
  </si>
  <si>
    <t>ACIDUM FOLICUM LECIVA</t>
  </si>
  <si>
    <t>DRG 30X10MG</t>
  </si>
  <si>
    <t>194958</t>
  </si>
  <si>
    <t>94958</t>
  </si>
  <si>
    <t>ACCUPRO 5</t>
  </si>
  <si>
    <t>TBL OBD 30X5MG</t>
  </si>
  <si>
    <t>196118</t>
  </si>
  <si>
    <t>96118</t>
  </si>
  <si>
    <t>VESSEL DUE F</t>
  </si>
  <si>
    <t>CPS 50X250LSU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</si>
  <si>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</si>
  <si>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</si>
  <si>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</si>
  <si>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</si>
  <si>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</si>
  <si>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</si>
  <si>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</si>
  <si>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</si>
  <si>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988466</t>
  </si>
  <si>
    <t>NO-SPA</t>
  </si>
  <si>
    <t>POR TBL NOB 24X40MG</t>
  </si>
  <si>
    <t>53761</t>
  </si>
  <si>
    <t>NEBILET</t>
  </si>
  <si>
    <t>POR TBL NOB 28X5MG</t>
  </si>
  <si>
    <t>100536</t>
  </si>
  <si>
    <t>536</t>
  </si>
  <si>
    <t>NORADRENALIN LECIVA</t>
  </si>
  <si>
    <t>117162</t>
  </si>
  <si>
    <t>17162</t>
  </si>
  <si>
    <t>SPASMED 15</t>
  </si>
  <si>
    <t>POR TBL FLM 30X15MG</t>
  </si>
  <si>
    <t>194919</t>
  </si>
  <si>
    <t>94919</t>
  </si>
  <si>
    <t>SOL 1X40ML</t>
  </si>
  <si>
    <t>841541</t>
  </si>
  <si>
    <t>MENALIND Mycí emulze 500ml</t>
  </si>
  <si>
    <t>169721</t>
  </si>
  <si>
    <t>ASACOL 400</t>
  </si>
  <si>
    <t>POR TBL ENT 100X400MG</t>
  </si>
  <si>
    <t>176205</t>
  </si>
  <si>
    <t>180825</t>
  </si>
  <si>
    <t>HYDROCORTISON 10MG</t>
  </si>
  <si>
    <t>703722</t>
  </si>
  <si>
    <t>MENALIND Olejový spray na ochranu kůže</t>
  </si>
  <si>
    <t>112023</t>
  </si>
  <si>
    <t>12023</t>
  </si>
  <si>
    <t>VIGANTOL</t>
  </si>
  <si>
    <t>POR GTT SOL 1x10ML</t>
  </si>
  <si>
    <t>149023</t>
  </si>
  <si>
    <t>49023</t>
  </si>
  <si>
    <t>IMURAN 25 MG</t>
  </si>
  <si>
    <t>TBL OBD 100X25MG</t>
  </si>
  <si>
    <t>153940</t>
  </si>
  <si>
    <t>53940</t>
  </si>
  <si>
    <t>TBL 20X15MG(BLISTR)</t>
  </si>
  <si>
    <t>189775</t>
  </si>
  <si>
    <t>TBL.CALCII CARBON.PRAEC.0.5 MVM</t>
  </si>
  <si>
    <t>TBL 50X0.5GM</t>
  </si>
  <si>
    <t>106091</t>
  </si>
  <si>
    <t>6091</t>
  </si>
  <si>
    <t>TBL 20X2.5MG</t>
  </si>
  <si>
    <t>191017</t>
  </si>
  <si>
    <t>91017</t>
  </si>
  <si>
    <t>URSOFALK</t>
  </si>
  <si>
    <t>CPS 100X250MG</t>
  </si>
  <si>
    <t>395019</t>
  </si>
  <si>
    <t>KL CHLADIVE MAZANI 450 g FAGRON</t>
  </si>
  <si>
    <t>DPH 15%</t>
  </si>
  <si>
    <t>154432</t>
  </si>
  <si>
    <t>54432</t>
  </si>
  <si>
    <t>PROSULPIN 50MG</t>
  </si>
  <si>
    <t>TBL 30X50MG</t>
  </si>
  <si>
    <t>900497</t>
  </si>
  <si>
    <t>KL CPS KOLITICKA  SMES, 50 CPS</t>
  </si>
  <si>
    <t>900506</t>
  </si>
  <si>
    <t>KL CPS KOLITICKA SMES, 100CPS</t>
  </si>
  <si>
    <t>921020</t>
  </si>
  <si>
    <t>KL BENZINUM 130g</t>
  </si>
  <si>
    <t>921395</t>
  </si>
  <si>
    <t>50KS</t>
  </si>
  <si>
    <t>116034</t>
  </si>
  <si>
    <t>16034</t>
  </si>
  <si>
    <t>LEPONEX 100 MG</t>
  </si>
  <si>
    <t>TBL 50X100MG</t>
  </si>
  <si>
    <t>500033</t>
  </si>
  <si>
    <t>Epaderm Cream</t>
  </si>
  <si>
    <t>500g</t>
  </si>
  <si>
    <t>202701</t>
  </si>
  <si>
    <t>POR TBL ENT 90X20MG</t>
  </si>
  <si>
    <t>137275</t>
  </si>
  <si>
    <t>CALCIUM RESONIUM</t>
  </si>
  <si>
    <t>POR+RCT PLV SUS 300GM</t>
  </si>
  <si>
    <t>847584</t>
  </si>
  <si>
    <t>119925</t>
  </si>
  <si>
    <t>IGAMPLIA 160 MG/ML</t>
  </si>
  <si>
    <t>INJ SOL 1X2ML/320MG</t>
  </si>
  <si>
    <t>116932</t>
  </si>
  <si>
    <t>16932</t>
  </si>
  <si>
    <t>MOXOSTAD 0.4 MG</t>
  </si>
  <si>
    <t>POR TBL FLM30X0.4MG</t>
  </si>
  <si>
    <t>140368</t>
  </si>
  <si>
    <t>40368</t>
  </si>
  <si>
    <t>MEDROL 4 MG</t>
  </si>
  <si>
    <t>POR TBL NOB30X4MG-L</t>
  </si>
  <si>
    <t>147741</t>
  </si>
  <si>
    <t>47741</t>
  </si>
  <si>
    <t>RIVOCOR 10</t>
  </si>
  <si>
    <t>POR TBL FLM 30X10MG</t>
  </si>
  <si>
    <t>156102</t>
  </si>
  <si>
    <t>56102</t>
  </si>
  <si>
    <t>LANZUL</t>
  </si>
  <si>
    <t>CPS 14X30MG</t>
  </si>
  <si>
    <t>166759</t>
  </si>
  <si>
    <t>POR TBL FLM 40X50MG</t>
  </si>
  <si>
    <t>196977</t>
  </si>
  <si>
    <t>96977</t>
  </si>
  <si>
    <t>846338</t>
  </si>
  <si>
    <t>122685</t>
  </si>
  <si>
    <t>PRESTARIUM NEO COMBI 5mg/1,25mg</t>
  </si>
  <si>
    <t>849990</t>
  </si>
  <si>
    <t>102596</t>
  </si>
  <si>
    <t>CARVESAN 6,25</t>
  </si>
  <si>
    <t>POR TBL NOB 30X6,25MG</t>
  </si>
  <si>
    <t>125090</t>
  </si>
  <si>
    <t>APO-SIMVA 40</t>
  </si>
  <si>
    <t>POR TBL FLM 30X40MG</t>
  </si>
  <si>
    <t>848923</t>
  </si>
  <si>
    <t>148076</t>
  </si>
  <si>
    <t>ROSUCARD 40 MG POTAHOVANÉ TABLETY</t>
  </si>
  <si>
    <t>190959</t>
  </si>
  <si>
    <t>90959</t>
  </si>
  <si>
    <t>TBL 30X0.5MG</t>
  </si>
  <si>
    <t>142758</t>
  </si>
  <si>
    <t>42758</t>
  </si>
  <si>
    <t>TRANSTEC 52.5 MCG/H</t>
  </si>
  <si>
    <t>DRM EMP TDR 5X30MG</t>
  </si>
  <si>
    <t>156835</t>
  </si>
  <si>
    <t>MEROPENEM KABI 1 G</t>
  </si>
  <si>
    <t>INJ+INF PLV SOL 10X1000MG</t>
  </si>
  <si>
    <t>131654</t>
  </si>
  <si>
    <t>CEFTAZIDIM KABI 1 GM</t>
  </si>
  <si>
    <t>INJ PLV SOL 10X1GM</t>
  </si>
  <si>
    <t>196413</t>
  </si>
  <si>
    <t>96413</t>
  </si>
  <si>
    <t>GENTAMICIN 40MG LEK</t>
  </si>
  <si>
    <t>INJ 10X2ML/40MG</t>
  </si>
  <si>
    <t>147977</t>
  </si>
  <si>
    <t>MEROPENEM HOSPIRA 1 G</t>
  </si>
  <si>
    <t>INJ+INF PLV SOL 10X1GM</t>
  </si>
  <si>
    <t>166265</t>
  </si>
  <si>
    <t>VANCOMYCIN MYLAN 500 MG</t>
  </si>
  <si>
    <t>0138455</t>
  </si>
  <si>
    <t>ALBUNORM 20%</t>
  </si>
  <si>
    <t>INF SOL 1X100ML</t>
  </si>
  <si>
    <t>921458</t>
  </si>
  <si>
    <t>KL ETHER 200G</t>
  </si>
  <si>
    <t>900881</t>
  </si>
  <si>
    <t>KL BALS.VISNEVSKI 100G</t>
  </si>
  <si>
    <t>921184</t>
  </si>
  <si>
    <t>KL UNGUENTUM</t>
  </si>
  <si>
    <t>921284</t>
  </si>
  <si>
    <t>KL ETHER 180G</t>
  </si>
  <si>
    <t>921539</t>
  </si>
  <si>
    <t>KL SOL.FORMAL. PUFR. 500 g</t>
  </si>
  <si>
    <t>920377</t>
  </si>
  <si>
    <t>KL SOL.HYD.PEROX.3% 300G v sirokohrdle lahvi</t>
  </si>
  <si>
    <t>921241</t>
  </si>
  <si>
    <t>KL SOL.ARG.NITR.10% 10G</t>
  </si>
  <si>
    <t>921250</t>
  </si>
  <si>
    <t>KL SOL.ARG.NITR.3%,10G</t>
  </si>
  <si>
    <t>136097</t>
  </si>
  <si>
    <t>QUETIAPIN TEVA 100 MG POTAHOVANÉ TABLETY</t>
  </si>
  <si>
    <t>POR TBL FLM 30X100MG</t>
  </si>
  <si>
    <t>47244</t>
  </si>
  <si>
    <t>107981</t>
  </si>
  <si>
    <t>7981</t>
  </si>
  <si>
    <t>INJ 10X2ML/1000MG</t>
  </si>
  <si>
    <t>111696</t>
  </si>
  <si>
    <t>11696</t>
  </si>
  <si>
    <t>PLASMALYTE ROZTOK S GLUKOZOU 5%</t>
  </si>
  <si>
    <t>126578</t>
  </si>
  <si>
    <t>26578</t>
  </si>
  <si>
    <t>MICARDISPLUS 80/12.5 MG</t>
  </si>
  <si>
    <t>149013</t>
  </si>
  <si>
    <t>49013</t>
  </si>
  <si>
    <t>SOTAHEXAL 80</t>
  </si>
  <si>
    <t>POR TBL NOB 50X80MG</t>
  </si>
  <si>
    <t>152266</t>
  </si>
  <si>
    <t>52266</t>
  </si>
  <si>
    <t>INFADOLAN</t>
  </si>
  <si>
    <t>DRM UNG 1X30GM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</si>
  <si>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</si>
  <si>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</si>
  <si>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</si>
  <si>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</si>
  <si>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</si>
  <si>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</si>
  <si>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</si>
  <si>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</si>
  <si>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395997</t>
  </si>
  <si>
    <t>DZ SOFTASEPT N BEZBARVÝ 250 ml</t>
  </si>
  <si>
    <t>841535</t>
  </si>
  <si>
    <t>MENALIND Kožní ochranný krém 200 ml</t>
  </si>
  <si>
    <t>847132</t>
  </si>
  <si>
    <t>137238</t>
  </si>
  <si>
    <t>ADENOCOR</t>
  </si>
  <si>
    <t>INJ SOL 6X2ML/6MG</t>
  </si>
  <si>
    <t>848632</t>
  </si>
  <si>
    <t>125315</t>
  </si>
  <si>
    <t>INJ SOL 12X2ML/100MG</t>
  </si>
  <si>
    <t>905097</t>
  </si>
  <si>
    <t>158767</t>
  </si>
  <si>
    <t>DZ OCTENISEPT 250 ml</t>
  </si>
  <si>
    <t>sprej</t>
  </si>
  <si>
    <t>51384</t>
  </si>
  <si>
    <t>INF SOL 10X1000MLPLAH</t>
  </si>
  <si>
    <t>118305</t>
  </si>
  <si>
    <t>18305</t>
  </si>
  <si>
    <t>RINGERFUNDIN B.BRAUN</t>
  </si>
  <si>
    <t>INF SOL10X1000ML PE</t>
  </si>
  <si>
    <t>184530</t>
  </si>
  <si>
    <t>84530</t>
  </si>
  <si>
    <t>MONOPRIL 20MG</t>
  </si>
  <si>
    <t>TBL 28X20MG</t>
  </si>
  <si>
    <t>900240</t>
  </si>
  <si>
    <t>DZ TRIXO LIND 500ML</t>
  </si>
  <si>
    <t>100392</t>
  </si>
  <si>
    <t>392</t>
  </si>
  <si>
    <t>ATROPIN BIOTIKA 0.5MG</t>
  </si>
  <si>
    <t>193723</t>
  </si>
  <si>
    <t>93723</t>
  </si>
  <si>
    <t>INDOMETACIN 50 BERLIN-CHEMIE</t>
  </si>
  <si>
    <t>SUP 10X50MG</t>
  </si>
  <si>
    <t>164787</t>
  </si>
  <si>
    <t>64787</t>
  </si>
  <si>
    <t>BUDENOFALK</t>
  </si>
  <si>
    <t>CPS ENT 100X3MG</t>
  </si>
  <si>
    <t>920356</t>
  </si>
  <si>
    <t>KL SOL.BORGLYCEROLI  3% 100 G</t>
  </si>
  <si>
    <t>147671</t>
  </si>
  <si>
    <t>47671</t>
  </si>
  <si>
    <t>PERLINGANIT ROZTOK</t>
  </si>
  <si>
    <t>INF SOL10X10ML AMP</t>
  </si>
  <si>
    <t>175433</t>
  </si>
  <si>
    <t>75433</t>
  </si>
  <si>
    <t>CHLORPROTHIXEN LECIVA (BLISTR)</t>
  </si>
  <si>
    <t>TBL OBD 30X15MG</t>
  </si>
  <si>
    <t>921027</t>
  </si>
  <si>
    <t>KL CHLADIVE MAZANI, 200 G</t>
  </si>
  <si>
    <t>187742</t>
  </si>
  <si>
    <t>87742</t>
  </si>
  <si>
    <t>ARDEAELYTOSOL F 1/1</t>
  </si>
  <si>
    <t>842266</t>
  </si>
  <si>
    <t>Ubrousky detske vlhčené</t>
  </si>
  <si>
    <t>121856</t>
  </si>
  <si>
    <t>21856</t>
  </si>
  <si>
    <t>CORYOL 3.125</t>
  </si>
  <si>
    <t>PORTBLNOB30X3.125MG</t>
  </si>
  <si>
    <t>196187</t>
  </si>
  <si>
    <t>96187</t>
  </si>
  <si>
    <t>MONOSAN 20MG</t>
  </si>
  <si>
    <t>TBL 50X20MG</t>
  </si>
  <si>
    <t>142825</t>
  </si>
  <si>
    <t>42825</t>
  </si>
  <si>
    <t>CLOZAPIN DESITIN 100 MG</t>
  </si>
  <si>
    <t>POR TBL NOB 30X100MG</t>
  </si>
  <si>
    <t>136126</t>
  </si>
  <si>
    <t>NICORETTE INVISIPATCH 25 MG/16 H</t>
  </si>
  <si>
    <t>DRM EMP TDR 7X25MG</t>
  </si>
  <si>
    <t>621119</t>
  </si>
  <si>
    <t>Baby Wipes Aloe Vera vlhčené ubrousky 80ks</t>
  </si>
  <si>
    <t>190958</t>
  </si>
  <si>
    <t>TRIPLIXAM 5 MG/1,25 MG/5 MG</t>
  </si>
  <si>
    <t>921330</t>
  </si>
  <si>
    <t>1000</t>
  </si>
  <si>
    <t>RP VASELINUM  ALBUM, 100G</t>
  </si>
  <si>
    <t>156503</t>
  </si>
  <si>
    <t>56503</t>
  </si>
  <si>
    <t>SIOFOR 500</t>
  </si>
  <si>
    <t>TBL OBD 60X500MG</t>
  </si>
  <si>
    <t>848545</t>
  </si>
  <si>
    <t>127546</t>
  </si>
  <si>
    <t>AMESOS 10 MG/5 MG TABLETY</t>
  </si>
  <si>
    <t>848765</t>
  </si>
  <si>
    <t>107938</t>
  </si>
  <si>
    <t>CORDARONE</t>
  </si>
  <si>
    <t>INJ SOL 6X3ML/150MG</t>
  </si>
  <si>
    <t>848907</t>
  </si>
  <si>
    <t>148072</t>
  </si>
  <si>
    <t>ROSUCARD 20 MG POTAHOVANÉ TABLETY</t>
  </si>
  <si>
    <t>849453</t>
  </si>
  <si>
    <t>163077</t>
  </si>
  <si>
    <t>AMARYL 2 MG</t>
  </si>
  <si>
    <t>POR TBL NOB 30X2MG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</si>
  <si>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</si>
  <si>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</si>
  <si>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</si>
  <si>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</si>
  <si>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</si>
  <si>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</si>
  <si>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</si>
  <si>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192587</t>
  </si>
  <si>
    <t>92587</t>
  </si>
  <si>
    <t>DEPAKINE CHRONO 500MG(PULENE)</t>
  </si>
  <si>
    <t>TBL RET 30X500MG</t>
  </si>
  <si>
    <t>848925</t>
  </si>
  <si>
    <t>148068</t>
  </si>
  <si>
    <t>ROSUCARD 10 MG POTAHOVANÉ TABLETY</t>
  </si>
  <si>
    <t>117431</t>
  </si>
  <si>
    <t>17431</t>
  </si>
  <si>
    <t>CITALEC 20 ZENTIVA</t>
  </si>
  <si>
    <t>POR TBL FLM30X20MG</t>
  </si>
  <si>
    <t>117685</t>
  </si>
  <si>
    <t>17685</t>
  </si>
  <si>
    <t>MIRZATEN 30</t>
  </si>
  <si>
    <t>POR TBL FLM 30X30MG</t>
  </si>
  <si>
    <t>154032</t>
  </si>
  <si>
    <t>54032</t>
  </si>
  <si>
    <t>VERAPAMIL AL 240 RETARD</t>
  </si>
  <si>
    <t>POR TBL RET50X240MG</t>
  </si>
  <si>
    <t>850148</t>
  </si>
  <si>
    <t>115590</t>
  </si>
  <si>
    <t>MEDORAM PLUS H 5/25 MG</t>
  </si>
  <si>
    <t>396914</t>
  </si>
  <si>
    <t>52301</t>
  </si>
  <si>
    <t>AMINOPLASMAL HEPA-10%</t>
  </si>
  <si>
    <t>133473</t>
  </si>
  <si>
    <t>33473</t>
  </si>
  <si>
    <t>NUTRIDRINK JUICE STYLE S PŘÍCHUTÍ JAHODOVOU</t>
  </si>
  <si>
    <t>POR SOL 1X200ML</t>
  </si>
  <si>
    <t>33848</t>
  </si>
  <si>
    <t>NUTRIDRINK S PŘÍCHUTÍ ČOKOLÁDOVOU</t>
  </si>
  <si>
    <t>POR SOL 4X200ML</t>
  </si>
  <si>
    <t>33859</t>
  </si>
  <si>
    <t>NUTRIDRINK JUICE STYLE S PŘÍCHUTÍ JABLEČNOU</t>
  </si>
  <si>
    <t>194453</t>
  </si>
  <si>
    <t>94453</t>
  </si>
  <si>
    <t>CIPRINOL 250</t>
  </si>
  <si>
    <t>TBL OBD 10X250MG</t>
  </si>
  <si>
    <t>185482</t>
  </si>
  <si>
    <t>EDICIN 1 G</t>
  </si>
  <si>
    <t>INF PLV SOL 10X1GM</t>
  </si>
  <si>
    <t>96414</t>
  </si>
  <si>
    <t>GENTAMICIN LEK 80 MG/2 ML</t>
  </si>
  <si>
    <t>INJ SOL 10X2ML/80MG</t>
  </si>
  <si>
    <t>0062464</t>
  </si>
  <si>
    <t>Haemocomplettan P 1000mg</t>
  </si>
  <si>
    <t>75634</t>
  </si>
  <si>
    <t>Prothromplex Total 600 I.U.BAXTER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</si>
  <si>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</si>
  <si>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</si>
  <si>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</si>
  <si>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</si>
  <si>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</si>
  <si>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</si>
  <si>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</si>
  <si>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100394</t>
  </si>
  <si>
    <t>394</t>
  </si>
  <si>
    <t>ATROPIN BIOTIKA 1MG</t>
  </si>
  <si>
    <t>INJ 10X1ML/1MG</t>
  </si>
  <si>
    <t>394712</t>
  </si>
  <si>
    <t>IR  AQUA STERILE OPLACH.1x1000 ml ECOTAINER</t>
  </si>
  <si>
    <t>IR OPLACH</t>
  </si>
  <si>
    <t>198169</t>
  </si>
  <si>
    <t>98169</t>
  </si>
  <si>
    <t>BUSCOPAN</t>
  </si>
  <si>
    <t>INJ 5X1ML/20MG</t>
  </si>
  <si>
    <t>900496</t>
  </si>
  <si>
    <t>KL OLIVAE OLEUM 20G</t>
  </si>
  <si>
    <t>920117</t>
  </si>
  <si>
    <t>KL SOL.FORMALDEHYDI 10% 1000 g</t>
  </si>
  <si>
    <t>UN 2209</t>
  </si>
  <si>
    <t>921525</t>
  </si>
  <si>
    <t>KL MESOCAIN GEL, 250G v láhvi s pumpou</t>
  </si>
  <si>
    <t>NESTERILNÍ</t>
  </si>
  <si>
    <t>394080</t>
  </si>
  <si>
    <t>KL MESOCAIN GEL, 500G v láhvi s pumpou</t>
  </si>
  <si>
    <t>798615</t>
  </si>
  <si>
    <t>CRYOS SPRAY</t>
  </si>
  <si>
    <t>930095</t>
  </si>
  <si>
    <t>KL VASELINUM ALBUM, 30G</t>
  </si>
  <si>
    <t>394227</t>
  </si>
  <si>
    <t>15878</t>
  </si>
  <si>
    <t>DZ BRAUNOL  100 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</si>
  <si>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</si>
  <si>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</si>
  <si>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</si>
  <si>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</si>
  <si>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</si>
  <si>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</si>
  <si>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</si>
  <si>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</si>
  <si>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I. Chirurgická klinika</t>
  </si>
  <si>
    <t>I. Chirurgická klinika, lůžkové oddělení 8</t>
  </si>
  <si>
    <t>I. Chirurgická klinika, lůžkové oddělení 9 + 9P</t>
  </si>
  <si>
    <t>I. Chirurgická klinika, lůžkové oddělení 3</t>
  </si>
  <si>
    <t>I. Chirurgická klinika, ambulance</t>
  </si>
  <si>
    <t>I. Chirurgická klinika, JIP  6</t>
  </si>
  <si>
    <t>I. Chirurgická klinika, pracoviště COS</t>
  </si>
  <si>
    <t>1CHIR odd.invaz.vyš.metody-endoskopie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</si>
  <si>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</si>
  <si>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</si>
  <si>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</si>
  <si>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</si>
  <si>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</si>
  <si>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0412 - I. Chirurgická klinika, lůžkové oddělení 9 + 9P</t>
  </si>
  <si>
    <t>0413 - I. Chirurgická klinika, lůžkové oddělení 3</t>
  </si>
  <si>
    <t>0411 - I. Chirurgická klinika, lůžkové oddělení 8</t>
  </si>
  <si>
    <t>0432 - I. Chirurgická klinika, JIP  6</t>
  </si>
  <si>
    <t>0471 - 1CHIR odd.invaz.vyš.metody-endoskopie</t>
  </si>
  <si>
    <t>J01CR05 - Piperacilin a enzymový inhibitor</t>
  </si>
  <si>
    <t>J01XD01 - Metronidazol</t>
  </si>
  <si>
    <t>J01GB03 - Gentamicin</t>
  </si>
  <si>
    <t>J01DC02 - Cefuroxim</t>
  </si>
  <si>
    <t>J01DH02 - Meropenem</t>
  </si>
  <si>
    <t>J01CR01 - Ampicilin a enzymový inhibitor</t>
  </si>
  <si>
    <t>A04AA01 - Ondansetron</t>
  </si>
  <si>
    <t>J01MA02 - Ciprofloxacin</t>
  </si>
  <si>
    <t>J01FF01 - Klindamycin</t>
  </si>
  <si>
    <t>J02AC01 - Flukonazol</t>
  </si>
  <si>
    <t>N05AH04 - Kvetiapin</t>
  </si>
  <si>
    <t>A06AD11 - Laktulóza</t>
  </si>
  <si>
    <t>V06XX - Potraviny pro zvláštní lékařské účely (PZLÚ)</t>
  </si>
  <si>
    <t>J02AC03 - Vorikonazol</t>
  </si>
  <si>
    <t>C07AB05 - Betaxolol</t>
  </si>
  <si>
    <t>A10BB12 - Glimepirid</t>
  </si>
  <si>
    <t>C07AB07 - Bisoprolol</t>
  </si>
  <si>
    <t>J01MA03 - Pefloxacin</t>
  </si>
  <si>
    <t>C07AG02 - Karvedilol</t>
  </si>
  <si>
    <t>N03AX12 - Gabapentin</t>
  </si>
  <si>
    <t>C08CA08 - Nitrendipin</t>
  </si>
  <si>
    <t>J01DD01 - Cefotaxim</t>
  </si>
  <si>
    <t>C08DA01 - Verapamil</t>
  </si>
  <si>
    <t>J01FA09 - Klarithromycin</t>
  </si>
  <si>
    <t>C09AA04 - Perindopril</t>
  </si>
  <si>
    <t>J01MA01 - Ofloxacin</t>
  </si>
  <si>
    <t>C09AA05 - Ramipril</t>
  </si>
  <si>
    <t>A10AB05 - Inzulin aspart</t>
  </si>
  <si>
    <t>C09BA04 - Perindopril a diuretika</t>
  </si>
  <si>
    <t>N02AX02 - Tramadol</t>
  </si>
  <si>
    <t>C09BA05 - Ramipril a diuretika</t>
  </si>
  <si>
    <t>R03AC02 - Salbutamol</t>
  </si>
  <si>
    <t>C09BB03 - Lisinopril a amlodipin</t>
  </si>
  <si>
    <t>A02BC03 - Lansoprazol</t>
  </si>
  <si>
    <t>C09BB04 - Perindopril a amlodipin</t>
  </si>
  <si>
    <t>J01DD02 - Ceftazidim</t>
  </si>
  <si>
    <t>C09CA01 - Losartan</t>
  </si>
  <si>
    <t>J01DH51 - Imipenem a enzymový inhibitor</t>
  </si>
  <si>
    <t>C09CA07 - Telmisartan</t>
  </si>
  <si>
    <t>B01AA03 - Warfarin</t>
  </si>
  <si>
    <t>C10AA01 - Simvastatin</t>
  </si>
  <si>
    <t>J01GB06 - Amikacin</t>
  </si>
  <si>
    <t>C10AA05 - Atorvastatin</t>
  </si>
  <si>
    <t>B01AB06 - Nadroparin</t>
  </si>
  <si>
    <t>C10AA07 - Rosuvastatin</t>
  </si>
  <si>
    <t>J01XA01 - Vankomycin</t>
  </si>
  <si>
    <t>H01CB02 - Oktreotid</t>
  </si>
  <si>
    <t>C01BD01 - Amiodaron</t>
  </si>
  <si>
    <t>H02AB04 - Methylprednisolon</t>
  </si>
  <si>
    <t>N02AE01 - Buprenorfin</t>
  </si>
  <si>
    <t>N03AX16 - Pregabalin</t>
  </si>
  <si>
    <t>N03AG01 - Kyselina valproová</t>
  </si>
  <si>
    <t>N05BA12 - Alprazolam</t>
  </si>
  <si>
    <t>C02AC05 - Moxonidin</t>
  </si>
  <si>
    <t>N06AX11 - Mirtazapin</t>
  </si>
  <si>
    <t>H03AA01 - Levothyroxin, sodná sůl</t>
  </si>
  <si>
    <t>N06AB04 - Citalopram</t>
  </si>
  <si>
    <t>A03FA07 - Itopridum</t>
  </si>
  <si>
    <t>N07CA01 - Betahistin</t>
  </si>
  <si>
    <t>A02BA02 - Ranitidin</t>
  </si>
  <si>
    <t>R06AE07 - Cetirizin</t>
  </si>
  <si>
    <t>A02BC02 - Pantoprazol</t>
  </si>
  <si>
    <t>A10BA02 - Metformin</t>
  </si>
  <si>
    <t>J01DB04 - Cefazolin</t>
  </si>
  <si>
    <t>J01CR02 - Amoxicilin a enzymový inhibitor</t>
  </si>
  <si>
    <t>A02BC02</t>
  </si>
  <si>
    <t>A03FA07</t>
  </si>
  <si>
    <t>A10AB05</t>
  </si>
  <si>
    <t>B01AA03</t>
  </si>
  <si>
    <t>WARFARIN ORION 5 MG</t>
  </si>
  <si>
    <t>POR TBL NOB 100X5MG</t>
  </si>
  <si>
    <t>B01AB06</t>
  </si>
  <si>
    <t>INJ SOL 10X5ML</t>
  </si>
  <si>
    <t>INJ SOL 10X1ML</t>
  </si>
  <si>
    <t>C07AB05</t>
  </si>
  <si>
    <t>C07AB07</t>
  </si>
  <si>
    <t>C08CA08</t>
  </si>
  <si>
    <t>C09AA04</t>
  </si>
  <si>
    <t>C09AA05</t>
  </si>
  <si>
    <t>TRITACE 5 MG</t>
  </si>
  <si>
    <t>C09BA04</t>
  </si>
  <si>
    <t>C09CA01</t>
  </si>
  <si>
    <t>H02AB04</t>
  </si>
  <si>
    <t>SOLU-MEDROL 40 MG/ML</t>
  </si>
  <si>
    <t>INJ PSO LQF 40MG+1ML</t>
  </si>
  <si>
    <t>J01CR01</t>
  </si>
  <si>
    <t>J01CR02</t>
  </si>
  <si>
    <t>AMOKSIKLAV 1 G</t>
  </si>
  <si>
    <t>POR TBL FLM 14</t>
  </si>
  <si>
    <t>AMOKSIKLAV 1,2 G</t>
  </si>
  <si>
    <t>INJ+INF PLV SOL 5</t>
  </si>
  <si>
    <t>J01CR05</t>
  </si>
  <si>
    <t>J01DB04</t>
  </si>
  <si>
    <t>J01DC02</t>
  </si>
  <si>
    <t>J01DD01</t>
  </si>
  <si>
    <t>J01DD02</t>
  </si>
  <si>
    <t>CEFTAZIDIM KABI 2 G</t>
  </si>
  <si>
    <t>J01FA09</t>
  </si>
  <si>
    <t>J01FF01</t>
  </si>
  <si>
    <t>DALACIN C</t>
  </si>
  <si>
    <t>INJ SOL 1X2ML/300MG</t>
  </si>
  <si>
    <t>INJ SOL 1X4ML/600MG</t>
  </si>
  <si>
    <t>J01GB03</t>
  </si>
  <si>
    <t>GENTAMICIN B.BRAUN 3 MG/ML INFUZNÍ ROZTOK</t>
  </si>
  <si>
    <t>J01GB06</t>
  </si>
  <si>
    <t>AMIKIN 500 MG</t>
  </si>
  <si>
    <t>INJ SOL 1X2ML/500MG</t>
  </si>
  <si>
    <t>J01MA02</t>
  </si>
  <si>
    <t>J01XA01</t>
  </si>
  <si>
    <t>J01XD01</t>
  </si>
  <si>
    <t>METRONIDAZOL B. BRAUN 5 MG/ML</t>
  </si>
  <si>
    <t>INF SOL 10X100ML</t>
  </si>
  <si>
    <t>METRONIDAZOLE 0.5%-POLPHARMA</t>
  </si>
  <si>
    <t>INF SOL 1X100ML/500MG</t>
  </si>
  <si>
    <t>J02AC01</t>
  </si>
  <si>
    <t>MYCOMAX INF</t>
  </si>
  <si>
    <t>J02AC03</t>
  </si>
  <si>
    <t>N03AX12</t>
  </si>
  <si>
    <t>NEURONTIN 100 MG</t>
  </si>
  <si>
    <t>POR CPS DUR 20X100MG</t>
  </si>
  <si>
    <t>N03AX16</t>
  </si>
  <si>
    <t>POR CPS DUR 14X75MG</t>
  </si>
  <si>
    <t>R03AC02</t>
  </si>
  <si>
    <t>R06AE07</t>
  </si>
  <si>
    <t>V06XX</t>
  </si>
  <si>
    <t>A02BA02</t>
  </si>
  <si>
    <t>RANITAL 50 MG/2 ML</t>
  </si>
  <si>
    <t>INJ SOL 5X2ML/50MG</t>
  </si>
  <si>
    <t>A04AA01</t>
  </si>
  <si>
    <t>A06AD11</t>
  </si>
  <si>
    <t>C07AG02</t>
  </si>
  <si>
    <t>C09BB04</t>
  </si>
  <si>
    <t>C10AA05</t>
  </si>
  <si>
    <t>H01CB02</t>
  </si>
  <si>
    <t>SANDOSTATIN 0,1 MG/ML</t>
  </si>
  <si>
    <t>INJ SOL+INF CNC SOL5X1ML/0.1MG</t>
  </si>
  <si>
    <t>H03AA01</t>
  </si>
  <si>
    <t>POR TBL NOB 100X100RG I</t>
  </si>
  <si>
    <t>AMOKSIKLAV 625 MG</t>
  </si>
  <si>
    <t>POR TBL FLM 21</t>
  </si>
  <si>
    <t>POR TBL FLM 10X500MG</t>
  </si>
  <si>
    <t>CLINDAMYCIN KABI 150 MG/ML</t>
  </si>
  <si>
    <t>INJ SOL 10X2ML/300MG</t>
  </si>
  <si>
    <t>J01MA01</t>
  </si>
  <si>
    <t>J01MA03</t>
  </si>
  <si>
    <t>ABAKTAL 400 MG/5 ML</t>
  </si>
  <si>
    <t>INF SOL 10X5ML</t>
  </si>
  <si>
    <t>N02AX02</t>
  </si>
  <si>
    <t>POR TBL PRO 30X100MG</t>
  </si>
  <si>
    <t>N05BA12</t>
  </si>
  <si>
    <t>XANAX 0,25 MG</t>
  </si>
  <si>
    <t>POR TBL NOB 30X0.25MG</t>
  </si>
  <si>
    <t>N06AB04</t>
  </si>
  <si>
    <t>POR TBL FLM 30X10 MG</t>
  </si>
  <si>
    <t>N07CA01</t>
  </si>
  <si>
    <t>A02BC03</t>
  </si>
  <si>
    <t>LANZUL 30 MG</t>
  </si>
  <si>
    <t>POR CPS DUR 14X30MG</t>
  </si>
  <si>
    <t>C02AC05</t>
  </si>
  <si>
    <t>MOXOSTAD 0,4 MG</t>
  </si>
  <si>
    <t>POR TBL FLM 30X0.4MG</t>
  </si>
  <si>
    <t>PRESTARIUM NEO COMBI 5 MG/1,25 MG</t>
  </si>
  <si>
    <t>C10AA01</t>
  </si>
  <si>
    <t>C10AA07</t>
  </si>
  <si>
    <t>AMPICILLIN AND SULBACTAM IBI 1 G + 500 MG PRÁŠEK PRO INJEKČNÍ ROZTOK</t>
  </si>
  <si>
    <t>J01DH02</t>
  </si>
  <si>
    <t>J01DH51</t>
  </si>
  <si>
    <t>N02AE01</t>
  </si>
  <si>
    <t>TRANSTEC 52,5 MCG/H</t>
  </si>
  <si>
    <t>XANAX 0,5 MG</t>
  </si>
  <si>
    <t>POR TBL NOB 30X0.5MG</t>
  </si>
  <si>
    <t>XANAX 1 MG</t>
  </si>
  <si>
    <t>POR TBL NOB 30X1MG</t>
  </si>
  <si>
    <t>A10BA02</t>
  </si>
  <si>
    <t>POR TBL FLM 60X500MG</t>
  </si>
  <si>
    <t>A10BB12</t>
  </si>
  <si>
    <t>C01BD01</t>
  </si>
  <si>
    <t>C08DA01</t>
  </si>
  <si>
    <t>POR TBL RET 50X240MG</t>
  </si>
  <si>
    <t>C09BA05</t>
  </si>
  <si>
    <t>C09BB03</t>
  </si>
  <si>
    <t>C09CA07</t>
  </si>
  <si>
    <t>EUTHYROX 50 MIKROGRAMŮ</t>
  </si>
  <si>
    <t>POR TBL NOB 100X50RG</t>
  </si>
  <si>
    <t>INJ+INF SOL 10X2ML/80MG</t>
  </si>
  <si>
    <t>POR TBL FLM 10X250MG</t>
  </si>
  <si>
    <t>N03AG01</t>
  </si>
  <si>
    <t>DEPAKINE CHRONO 500 MG SÉCABLE</t>
  </si>
  <si>
    <t>POR TBL RET 30X500MG</t>
  </si>
  <si>
    <t>N05AH04</t>
  </si>
  <si>
    <t>POR TBL FLM 30X20 MG</t>
  </si>
  <si>
    <t>N06AX11</t>
  </si>
  <si>
    <t>MIRZATEN 30 MG</t>
  </si>
  <si>
    <t>Přehled plnění pozitivního listu - spotřeba léčivých přípravků - orientační přehled</t>
  </si>
  <si>
    <t>04 - I. chirurgická klinika</t>
  </si>
  <si>
    <t>0411 - lůžkové oddělení 8</t>
  </si>
  <si>
    <t>0412 - lůžkové oddělení 9 + 9P</t>
  </si>
  <si>
    <t>0413 - lůžkové oddělení 3</t>
  </si>
  <si>
    <t>0421 - ambulance</t>
  </si>
  <si>
    <t>0432 - JIP  6</t>
  </si>
  <si>
    <t>0464 - pracoviště COS</t>
  </si>
  <si>
    <t>0471 - odd. invaz. vyš. metotody-endoskopie</t>
  </si>
  <si>
    <t>HVLP</t>
  </si>
  <si>
    <t>IPLP</t>
  </si>
  <si>
    <t>PZT</t>
  </si>
  <si>
    <t>4</t>
  </si>
  <si>
    <t>89301041</t>
  </si>
  <si>
    <t>Standardní lůžková péče Celkem</t>
  </si>
  <si>
    <t>89301042</t>
  </si>
  <si>
    <t>Všeobecná chirurgická ambulace Celkem</t>
  </si>
  <si>
    <t>89301045</t>
  </si>
  <si>
    <t>Gastroenterologie a endoskopie Celkem</t>
  </si>
  <si>
    <t>89301046</t>
  </si>
  <si>
    <t>Příjmová ambulance Celkem</t>
  </si>
  <si>
    <t>89301047</t>
  </si>
  <si>
    <t>Ambulance dětská Celkem</t>
  </si>
  <si>
    <t>89301048</t>
  </si>
  <si>
    <t>I. Chirurgická klinika Celkem</t>
  </si>
  <si>
    <t>Aujeský René</t>
  </si>
  <si>
    <t>Bébarová Linda</t>
  </si>
  <si>
    <t>Bohanes Tomáš</t>
  </si>
  <si>
    <t>Dlouhý Michael</t>
  </si>
  <si>
    <t>Halama Jiří</t>
  </si>
  <si>
    <t>Hanuliak Jan</t>
  </si>
  <si>
    <t>Havlík Roman</t>
  </si>
  <si>
    <t>Christodoulou Petros</t>
  </si>
  <si>
    <t>Chudáček Josef</t>
  </si>
  <si>
    <t>Janda Petr</t>
  </si>
  <si>
    <t>Klementa Ivo</t>
  </si>
  <si>
    <t>Klos Dušan</t>
  </si>
  <si>
    <t>Kysučan Jiří</t>
  </si>
  <si>
    <t>Loveček Martin</t>
  </si>
  <si>
    <t>Lysák Radek</t>
  </si>
  <si>
    <t>Malý Tomáš</t>
  </si>
  <si>
    <t>Řezáč Tomáš</t>
  </si>
  <si>
    <t>Skalický Pavel</t>
  </si>
  <si>
    <t>Skopal František</t>
  </si>
  <si>
    <t>Starý Lubomír</t>
  </si>
  <si>
    <t>Stašek Martin</t>
  </si>
  <si>
    <t>Szkorupa Marek</t>
  </si>
  <si>
    <t>Šincl František</t>
  </si>
  <si>
    <t>Švach Ivan</t>
  </si>
  <si>
    <t>Vomáčková Katherine</t>
  </si>
  <si>
    <t>Vrba Radek</t>
  </si>
  <si>
    <t>Vysloužil Kamil</t>
  </si>
  <si>
    <t>Zbořil Pavel</t>
  </si>
  <si>
    <t>Zlámal Zdeněk</t>
  </si>
  <si>
    <t>Zlámalová Nora</t>
  </si>
  <si>
    <t>Tesaříková Jana</t>
  </si>
  <si>
    <t>Vaněčková Lucie</t>
  </si>
  <si>
    <t>Podkalská Sommerová Kamila</t>
  </si>
  <si>
    <t>Omeprazol</t>
  </si>
  <si>
    <t>132530</t>
  </si>
  <si>
    <t>HELICID 20</t>
  </si>
  <si>
    <t>Itopridum</t>
  </si>
  <si>
    <t>Potraviny pro zvláštní lékařské účely (PZLÚ)</t>
  </si>
  <si>
    <t>33148</t>
  </si>
  <si>
    <t>NUTRISON PROTEIN PLUS MULTI FIBRE</t>
  </si>
  <si>
    <t>POR SOL 1X500ML</t>
  </si>
  <si>
    <t>Metoklopramid</t>
  </si>
  <si>
    <t>DEGAN 10 MG TABLETY</t>
  </si>
  <si>
    <t>POR TBL NOB 40X10MG</t>
  </si>
  <si>
    <t>Multienzymové přípravky (lipáza, proteáza apod.)</t>
  </si>
  <si>
    <t>14812</t>
  </si>
  <si>
    <t>KREON 25 000</t>
  </si>
  <si>
    <t>POR CPS ETD 100</t>
  </si>
  <si>
    <t>132531</t>
  </si>
  <si>
    <t>Sodná sůl metamizolu</t>
  </si>
  <si>
    <t>NOVALGIN TABLETY</t>
  </si>
  <si>
    <t>POR TBL FLM 20X500MG</t>
  </si>
  <si>
    <t>Diazepam</t>
  </si>
  <si>
    <t>DIAZEPAM SLOVAKOFARMA 10 MG</t>
  </si>
  <si>
    <t>POR TBL NOB 20X10MG</t>
  </si>
  <si>
    <t>Laktulóza</t>
  </si>
  <si>
    <t>42547</t>
  </si>
  <si>
    <t>POR SIR 1X500ML</t>
  </si>
  <si>
    <t>Hydrokortison</t>
  </si>
  <si>
    <t>HYDROCORTISON LÉČIVA</t>
  </si>
  <si>
    <t>DRM UNG 1X10GM 1%</t>
  </si>
  <si>
    <t>Léčiva k terapii onemocnění jater</t>
  </si>
  <si>
    <t>125753</t>
  </si>
  <si>
    <t>POR CPS DUR 100</t>
  </si>
  <si>
    <t>Rifaximin</t>
  </si>
  <si>
    <t>44285</t>
  </si>
  <si>
    <t>NORMIX</t>
  </si>
  <si>
    <t>POR TBL FLM 12X200MG</t>
  </si>
  <si>
    <t>Sulfamethoxazol a trimethoprim</t>
  </si>
  <si>
    <t>3377</t>
  </si>
  <si>
    <t>POR TBL NOB 20X480MG</t>
  </si>
  <si>
    <t>Tramadol</t>
  </si>
  <si>
    <t>84262</t>
  </si>
  <si>
    <t>TRALGIT GTT.</t>
  </si>
  <si>
    <t>POR GTT SOL 1X96ML</t>
  </si>
  <si>
    <t>Citalopram</t>
  </si>
  <si>
    <t>17433</t>
  </si>
  <si>
    <t>POR TBL FLM 60X20 MG</t>
  </si>
  <si>
    <t>Nadroparin</t>
  </si>
  <si>
    <t>32059</t>
  </si>
  <si>
    <t>FRAXIPARINE</t>
  </si>
  <si>
    <t>INJ SOL 10X0.4ML</t>
  </si>
  <si>
    <t>Indometacin</t>
  </si>
  <si>
    <t>RCT SUP 10X50MG</t>
  </si>
  <si>
    <t>14811</t>
  </si>
  <si>
    <t>POR CPS ETD 50</t>
  </si>
  <si>
    <t>200309</t>
  </si>
  <si>
    <t>Amoxicilin a enzymový inhibitor</t>
  </si>
  <si>
    <t>Rutosid, kombinace</t>
  </si>
  <si>
    <t>Jiná</t>
  </si>
  <si>
    <t>*3009</t>
  </si>
  <si>
    <t>Jiný</t>
  </si>
  <si>
    <t>Diklofenak</t>
  </si>
  <si>
    <t>2146</t>
  </si>
  <si>
    <t>DICLOFENAC AL RETARD</t>
  </si>
  <si>
    <t>POR TBL RET 30X100MG</t>
  </si>
  <si>
    <t>Jodovaný povidon</t>
  </si>
  <si>
    <t>203323</t>
  </si>
  <si>
    <t>BETADINE</t>
  </si>
  <si>
    <t>DRM UNG 1X100GM 10%</t>
  </si>
  <si>
    <t>Kyselina ursodeoxycholová</t>
  </si>
  <si>
    <t>POR CPS DUR 100X250MG</t>
  </si>
  <si>
    <t>32061</t>
  </si>
  <si>
    <t>INJ SOL 10X0.6ML</t>
  </si>
  <si>
    <t>Jiná kapiláry stabilizující látky</t>
  </si>
  <si>
    <t>POR TBL ENT 30X20MG</t>
  </si>
  <si>
    <t>Ciprofloxacin</t>
  </si>
  <si>
    <t>53202</t>
  </si>
  <si>
    <t>CIPHIN 500</t>
  </si>
  <si>
    <t>Dosulepin</t>
  </si>
  <si>
    <t>4207</t>
  </si>
  <si>
    <t>PROTHIADEN 25</t>
  </si>
  <si>
    <t>POR TBL OBD 30X25MG</t>
  </si>
  <si>
    <t>32063</t>
  </si>
  <si>
    <t>INJ SOL 10X0.8ML</t>
  </si>
  <si>
    <t>Síran železnatý</t>
  </si>
  <si>
    <t>POR TBL RET 30</t>
  </si>
  <si>
    <t>Ambroxol</t>
  </si>
  <si>
    <t>AMBROBENE 30 MG</t>
  </si>
  <si>
    <t>POR TBL NOB 20X30MG</t>
  </si>
  <si>
    <t>Kodein</t>
  </si>
  <si>
    <t>88</t>
  </si>
  <si>
    <t>CODEIN SLOVAKOFARMA 15 MG</t>
  </si>
  <si>
    <t>POR TBL NOB 10X15MG</t>
  </si>
  <si>
    <t>Kombinace a komplexy sloučenin hliníku, vápníku a hořčíku</t>
  </si>
  <si>
    <t>5693</t>
  </si>
  <si>
    <t>MAALOX</t>
  </si>
  <si>
    <t>POR TBL MND 40</t>
  </si>
  <si>
    <t>132711</t>
  </si>
  <si>
    <t>AUGMENTIN 1 G</t>
  </si>
  <si>
    <t>Klarithromycin</t>
  </si>
  <si>
    <t>132644</t>
  </si>
  <si>
    <t>POR TBL NOB 14X500MG</t>
  </si>
  <si>
    <t>33855</t>
  </si>
  <si>
    <t>NUTRIDRINK BALÍČEK 5 + 1</t>
  </si>
  <si>
    <t>POR SOL 6X200ML</t>
  </si>
  <si>
    <t>Ortopedicko protetické pomůcky sériově vyráběné</t>
  </si>
  <si>
    <t>5112</t>
  </si>
  <si>
    <t>PÁS BŘIŠNÍ VERBA 932 521 4</t>
  </si>
  <si>
    <t>OBDVOD TRUPU 105-115CM,VEL.5</t>
  </si>
  <si>
    <t>Pitofenon a analgetika</t>
  </si>
  <si>
    <t>42776</t>
  </si>
  <si>
    <t>TRALGIT SR 150</t>
  </si>
  <si>
    <t>POR TBL PRO 30X150MG</t>
  </si>
  <si>
    <t>Amlodipin</t>
  </si>
  <si>
    <t>125051</t>
  </si>
  <si>
    <t>POR TBL NOB 90X10MG</t>
  </si>
  <si>
    <t>Azithromycin</t>
  </si>
  <si>
    <t>155868</t>
  </si>
  <si>
    <t>SUMAMED</t>
  </si>
  <si>
    <t>POR CPS DUR 6X250MG</t>
  </si>
  <si>
    <t>Nimesulid</t>
  </si>
  <si>
    <t>17187</t>
  </si>
  <si>
    <t>NIMESIL</t>
  </si>
  <si>
    <t>POR GRA SUS 30X100MG</t>
  </si>
  <si>
    <t>Rosuvastatin</t>
  </si>
  <si>
    <t>148074</t>
  </si>
  <si>
    <t>POR TBL FLM 90X20MG</t>
  </si>
  <si>
    <t>Sildenafil</t>
  </si>
  <si>
    <t>26912</t>
  </si>
  <si>
    <t>VIAGRA 100 MG</t>
  </si>
  <si>
    <t>POR TBL FLM 4X100MG</t>
  </si>
  <si>
    <t>Telmisartan</t>
  </si>
  <si>
    <t>26556</t>
  </si>
  <si>
    <t>MICARDIS 80 MG</t>
  </si>
  <si>
    <t>POR TBL NOB 98X80MG</t>
  </si>
  <si>
    <t>Urapidil</t>
  </si>
  <si>
    <t>83271</t>
  </si>
  <si>
    <t>POR CPS PRO 100X30MG</t>
  </si>
  <si>
    <t>45010</t>
  </si>
  <si>
    <t>AZITROMYCIN SANDOZ 500 MG</t>
  </si>
  <si>
    <t>POR TBL FLM 3X500MG</t>
  </si>
  <si>
    <t>Desloratadin</t>
  </si>
  <si>
    <t>26331</t>
  </si>
  <si>
    <t>AERIUS 5 MG</t>
  </si>
  <si>
    <t>POR TBL FLM 100X5MG</t>
  </si>
  <si>
    <t>202700</t>
  </si>
  <si>
    <t>POR TBL ENT 60X20MG</t>
  </si>
  <si>
    <t>CODEIN SLOVAKOFARMA 30 MG</t>
  </si>
  <si>
    <t>POR TBL NOB 10X30MG</t>
  </si>
  <si>
    <t>97864</t>
  </si>
  <si>
    <t>POR CPS DUR 50X250MG</t>
  </si>
  <si>
    <t>202855</t>
  </si>
  <si>
    <t>HELICID 40 MG</t>
  </si>
  <si>
    <t>POR CPS ETD 28X40MG II SKLO</t>
  </si>
  <si>
    <t>Pefloxacin</t>
  </si>
  <si>
    <t>94156</t>
  </si>
  <si>
    <t>ABAKTAL 400 MG TABLETY</t>
  </si>
  <si>
    <t>POR TBL FLM 10X400MG</t>
  </si>
  <si>
    <t>Piracetam</t>
  </si>
  <si>
    <t>64866</t>
  </si>
  <si>
    <t>PIRACETAM AL 1200</t>
  </si>
  <si>
    <t>POR TBL FLM 120X1200MG</t>
  </si>
  <si>
    <t>88708</t>
  </si>
  <si>
    <t>ALGIFEN</t>
  </si>
  <si>
    <t>POR TBL NOB 20</t>
  </si>
  <si>
    <t>Sodná sůl dokusátu, včetně kombinací</t>
  </si>
  <si>
    <t>12770</t>
  </si>
  <si>
    <t>RCT SOL 2X67.5ML</t>
  </si>
  <si>
    <t>Zolpidem</t>
  </si>
  <si>
    <t>146899</t>
  </si>
  <si>
    <t>ZOLPIDEM MYLAN 10 MG</t>
  </si>
  <si>
    <t>POR TBL FLM 50X10MG</t>
  </si>
  <si>
    <t>Dienogest a ethinylestradiol</t>
  </si>
  <si>
    <t>58138</t>
  </si>
  <si>
    <t>JEANINE</t>
  </si>
  <si>
    <t>POR TBL OBD 3X21</t>
  </si>
  <si>
    <t>Obvazový materiál, náplasti</t>
  </si>
  <si>
    <t>80173</t>
  </si>
  <si>
    <t>GÁZA SKLÁDANÁ KOMPRESY STERILNÍ STERILUX</t>
  </si>
  <si>
    <t>10X10CM,8 VRSTEV,25X2KS</t>
  </si>
  <si>
    <t>80176</t>
  </si>
  <si>
    <t>KOMPRESY MESOFT NESTERILNÍ</t>
  </si>
  <si>
    <t>10X10CM,NETKANÝ TEXTIL,4 VRSTVY,100KS</t>
  </si>
  <si>
    <t>80232</t>
  </si>
  <si>
    <t>KOMPRESY ZETUVIT NESTERILNÍ</t>
  </si>
  <si>
    <t>10X10CM,KOMBINOVANÉ,SAVÉ,30KS</t>
  </si>
  <si>
    <t>81959</t>
  </si>
  <si>
    <t>KRYTÍ ALGINÁTOVÉ MELGISORB AG</t>
  </si>
  <si>
    <t>5X5CM,10KS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</si>
  <si>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</si>
  <si>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</si>
  <si>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</si>
  <si>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</si>
  <si>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</si>
  <si>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</si>
  <si>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</si>
  <si>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19442</t>
  </si>
  <si>
    <t>ORTÉZA BŘIŠNÍ PÁS S OPOROU BŘICHA DORSÁLNÍ OPORA</t>
  </si>
  <si>
    <t>SUCHÝ ZIP VEL.S-XL,KAT.Č.6389</t>
  </si>
  <si>
    <t>5113</t>
  </si>
  <si>
    <t>PÁS BŘIŠNÍ VERBA 932 520 5</t>
  </si>
  <si>
    <t>OBDVOD TRUPU 95-105CM,VEL.4</t>
  </si>
  <si>
    <t>11783</t>
  </si>
  <si>
    <t>PÁS BŘIŠNÍ KÝLNÍ S PELOTOU ABDOMEN II</t>
  </si>
  <si>
    <t>8931362170010-060,6 VEL.80-140CM,VÝŠKA BŘ.ČÁSTI 24-34CM,ZPEVN.PLANŽ.</t>
  </si>
  <si>
    <t>Tetryzolin, kombinace</t>
  </si>
  <si>
    <t>15518</t>
  </si>
  <si>
    <t>SPERSALLERG</t>
  </si>
  <si>
    <t>OPH GTT SOL 1X10ML</t>
  </si>
  <si>
    <t>12494</t>
  </si>
  <si>
    <t>POR TBL FLM 14 I</t>
  </si>
  <si>
    <t>153974</t>
  </si>
  <si>
    <t>AZITROMYCIN MYLAN 500 MG</t>
  </si>
  <si>
    <t>POR TBL FLM 6X500MG</t>
  </si>
  <si>
    <t>Erdostein</t>
  </si>
  <si>
    <t>87073</t>
  </si>
  <si>
    <t>ERDOMED</t>
  </si>
  <si>
    <t>POR PLV SOL 20</t>
  </si>
  <si>
    <t>Losartan</t>
  </si>
  <si>
    <t>13897</t>
  </si>
  <si>
    <t>LOZAP 100 ZENTIVA</t>
  </si>
  <si>
    <t>POR TBL FLM 90X100MG</t>
  </si>
  <si>
    <t>Makrogol</t>
  </si>
  <si>
    <t>POR PLV SOL 1X4</t>
  </si>
  <si>
    <t>Mebeverin</t>
  </si>
  <si>
    <t>100301</t>
  </si>
  <si>
    <t>DUSPATALIN RETARD</t>
  </si>
  <si>
    <t>POR CPS RDR 30X200MG</t>
  </si>
  <si>
    <t>200310</t>
  </si>
  <si>
    <t>12892</t>
  </si>
  <si>
    <t>AULIN</t>
  </si>
  <si>
    <t>12896</t>
  </si>
  <si>
    <t>POR GRA SUS 60X100MG I</t>
  </si>
  <si>
    <t>Nitrofurantoin</t>
  </si>
  <si>
    <t>154748</t>
  </si>
  <si>
    <t>NITROFURANTOIN - RATIOPHARM 100 MG</t>
  </si>
  <si>
    <t>POR CPS PRO 50X100MG</t>
  </si>
  <si>
    <t>Pikosíran sodný, kombinace</t>
  </si>
  <si>
    <t>196442</t>
  </si>
  <si>
    <t>CITRAFLEET PRÁŠEK PRO PERORÁLNÍ ROZTOK</t>
  </si>
  <si>
    <t>POR PLV SOL 2</t>
  </si>
  <si>
    <t>Sertralin</t>
  </si>
  <si>
    <t>53950</t>
  </si>
  <si>
    <t>ZOLOFT 50 MG</t>
  </si>
  <si>
    <t>POR TBL FLM 28X50MG</t>
  </si>
  <si>
    <t>RCT SOL 10X67.5ML</t>
  </si>
  <si>
    <t>Tramadol, kombinace</t>
  </si>
  <si>
    <t>17926</t>
  </si>
  <si>
    <t>ZALDIAR</t>
  </si>
  <si>
    <t>Pomůcky stomické</t>
  </si>
  <si>
    <t>11280</t>
  </si>
  <si>
    <t>FILM OCHRANNÝ CONVACARE</t>
  </si>
  <si>
    <t>100KS</t>
  </si>
  <si>
    <t>130007</t>
  </si>
  <si>
    <t>SÁČEK 2D VÝPUSTNÝ FLAIR MAXI</t>
  </si>
  <si>
    <t>BÉŽOVÝ 55MM,XA2D555,30KS</t>
  </si>
  <si>
    <t>130021</t>
  </si>
  <si>
    <t>ODSTRAŇOVAČ LEPU WELLAND REMOVER</t>
  </si>
  <si>
    <t>ROUŠKY WAD050,50KS</t>
  </si>
  <si>
    <t>130027</t>
  </si>
  <si>
    <t>PĚNA TĚLOVÁ ALOE VESTA</t>
  </si>
  <si>
    <t>236ML,PLASTOVÁ NÁDOBA S ROZPRAŠOVAČEM</t>
  </si>
  <si>
    <t>130035</t>
  </si>
  <si>
    <t>SÁČEK 1D VÝPUSTNÝ DANSAC NOVA 1 FOLD UP MAXI</t>
  </si>
  <si>
    <t>BÉŽOVÝ,15-90MM,MAXI,FILTR NOVA,INTEG.UZÁVĚR,815-15,10KS</t>
  </si>
  <si>
    <t>130073</t>
  </si>
  <si>
    <t xml:space="preserve">SÁČEK 1D VÝPUSTNÝ STOMOCUR PROTECT ILEO VIHF 3020 </t>
  </si>
  <si>
    <t>BÉŽOVÝ S OKÉNKEM,FILTR,HYDROKOLOID,20-60MM,20KS</t>
  </si>
  <si>
    <t>130095</t>
  </si>
  <si>
    <t>ROZTOK STOMICKÝ COLOPLAST 4715</t>
  </si>
  <si>
    <t>ROUŠKY,30KS</t>
  </si>
  <si>
    <t>169123</t>
  </si>
  <si>
    <t>SÁČEK 1D VÝPUSTNÝ DANSAC NOVA 1 HIGH OUTPUT</t>
  </si>
  <si>
    <t>BÉŽOVÝ,20-60MM,FILTR NOVA,821-20,10KS</t>
  </si>
  <si>
    <t>2702</t>
  </si>
  <si>
    <t>PÁSEK</t>
  </si>
  <si>
    <t>1KS</t>
  </si>
  <si>
    <t>3364</t>
  </si>
  <si>
    <t>KRÉM BARIÉROVÝ COLOPLAST 4720</t>
  </si>
  <si>
    <t>TUBA 60ML,1KS</t>
  </si>
  <si>
    <t>82213</t>
  </si>
  <si>
    <t>SÁČEK 1D VÝPUSTNÝ SENSURA S OKÉNKEM</t>
  </si>
  <si>
    <t>BÉŽOVÝ,10-76,MAXI,FILTR,30KS</t>
  </si>
  <si>
    <t>82263</t>
  </si>
  <si>
    <t>SÁČEK 1D VÝPUSTNÝ CONFIDENCE NATURAL S ALOE VERA</t>
  </si>
  <si>
    <t>VELKÝ S CHLOPNÍ,DO 70 MM, 30 KS</t>
  </si>
  <si>
    <t>82343</t>
  </si>
  <si>
    <t>PÁSEK VYROVNÁVACÍ HYDROKOLOIDNÍ SECUPLAST S ALOE V</t>
  </si>
  <si>
    <t>30 KS</t>
  </si>
  <si>
    <t>82344</t>
  </si>
  <si>
    <t>KROUŽEK TĚSNÍCÍ HYDROKOLOIDNÍ TVAROVATELNÝ SECUPLA</t>
  </si>
  <si>
    <t>TENKÝ 50 MM,30 KS</t>
  </si>
  <si>
    <t>82604</t>
  </si>
  <si>
    <t>SÁČEK 1D VÝPUSTNÝ STOMOCUR PROTECT CONVEX ILEO VIK</t>
  </si>
  <si>
    <t>BÉŽOVÝ S OKÉNKEM,FILTR,KONVEXNÍ 20-43MM,10KS</t>
  </si>
  <si>
    <t>82647</t>
  </si>
  <si>
    <t>SÁČEK 2D UZAVŘENÝ NATURA+</t>
  </si>
  <si>
    <t>BÉŽOVÝ, 57 MM, STANDARD, FILTR, 30KS</t>
  </si>
  <si>
    <t>82653</t>
  </si>
  <si>
    <t>SÁČEK 2D VÝPUSTNÝ NATURA+ INVISICLOSE</t>
  </si>
  <si>
    <t>BÉŽOVÝ, 45 MM, STANDARD, FILTR, 10KS</t>
  </si>
  <si>
    <t>82654</t>
  </si>
  <si>
    <t>BÉŽOVÝ, 57 MM, STANDARD, FILTR, 10KS</t>
  </si>
  <si>
    <t>85509</t>
  </si>
  <si>
    <t>SÁČEK 2D VÝPUSTNÝ SENSURA CLICK</t>
  </si>
  <si>
    <t>BÉŽOVÝ, 40 MM, MAXI, FILTR, 30KS, 103640</t>
  </si>
  <si>
    <t>85514</t>
  </si>
  <si>
    <t>PODLOŽKA 2D SENSURA CLICK</t>
  </si>
  <si>
    <t>S OUŠKY, 40 MM, 5KS, 100110</t>
  </si>
  <si>
    <t>85518</t>
  </si>
  <si>
    <t>PODLOŽKA 2D SENSURA CLICK CONVEX L</t>
  </si>
  <si>
    <t>MÍRNĚ KONVEXNÍ S OUŠKY, 50 MM, 5KS, 110210</t>
  </si>
  <si>
    <t>PŮLKROUŽKY HYDROKOLOIDNÍ VYROVÁVACÍ SHELTER SAFESE</t>
  </si>
  <si>
    <t>40KS</t>
  </si>
  <si>
    <t>85543</t>
  </si>
  <si>
    <t>PODLOŽKA 2D CONVEXITY</t>
  </si>
  <si>
    <t>PRSTENEC 55MM 13-35MM 5KS XN2F513</t>
  </si>
  <si>
    <t>85576</t>
  </si>
  <si>
    <t>FILM OCHRANNÝ PREP COLOPLAST</t>
  </si>
  <si>
    <t>85587</t>
  </si>
  <si>
    <t>PASTA OCHRANNÁ BEZ ALKOHOLU,839010</t>
  </si>
  <si>
    <t>COHESIVE PASTE, 60G</t>
  </si>
  <si>
    <t>85588</t>
  </si>
  <si>
    <t>KROUŽEK VYROVNÁVACÍ,839005</t>
  </si>
  <si>
    <t>COHESIVE KROUŽEK MALÝ,TENKÝ, EAKIN - 48MM, 30KS</t>
  </si>
  <si>
    <t>85591</t>
  </si>
  <si>
    <t>SÁČEK 1D VÝPUSTNÝ PELICAN MAXI 839312</t>
  </si>
  <si>
    <t>PRŮHLEDNÝ,K ÚPRAVĚ VELIKOSTI, BEZSVORKOVÝ UZÁVĚR, 30KS</t>
  </si>
  <si>
    <t>85612</t>
  </si>
  <si>
    <t>SÁČEK 1D VÝPUSTNÝ KONVEX PELICAN MAXI 839489</t>
  </si>
  <si>
    <t>PRŮHLEDNÝ,K ÚPRAVĚ VELIKOSTI, BEZSVORKOVÝ UZÁVĚR,10KS</t>
  </si>
  <si>
    <t>85627</t>
  </si>
  <si>
    <t>SÁČEK 1D UZAVŘENÝ KONVEX PELICAN MAXI 839562</t>
  </si>
  <si>
    <t>PRŮHLEDNÝ,K ÚPRAVĚ VELIKOSTI, 10KS</t>
  </si>
  <si>
    <t>85640</t>
  </si>
  <si>
    <t>SÁČKY GELUJÍCÍ CONVATEC DIAMONDS</t>
  </si>
  <si>
    <t>85641</t>
  </si>
  <si>
    <t>ODSTRAŇOVAČ MEDICÍNSKÝCH ADHEZIV CONVATEC NILTAC U</t>
  </si>
  <si>
    <t>30KS</t>
  </si>
  <si>
    <t>85642</t>
  </si>
  <si>
    <t>FILM OCHRANNÝ CONVATEC SILESSE SPREJ</t>
  </si>
  <si>
    <t>50ML</t>
  </si>
  <si>
    <t>85643</t>
  </si>
  <si>
    <t>FILM OCHRANNÝ CONVATEC SILESSE UBROUSKY</t>
  </si>
  <si>
    <t>85646</t>
  </si>
  <si>
    <t>PODLOŽKA 2D NATURA PLOCHÁ TVAROVATELNÁ</t>
  </si>
  <si>
    <t>57/33-48MM, 10KS</t>
  </si>
  <si>
    <t>85676</t>
  </si>
  <si>
    <t>ODSTRAŇOVAČ MEDICÍNSKÝCH ADHEZIV CONVATEC NILTAC S</t>
  </si>
  <si>
    <t>86516</t>
  </si>
  <si>
    <t>KRÉM DANSAC SKIN CREME 085-00</t>
  </si>
  <si>
    <t>100ML,1KS</t>
  </si>
  <si>
    <t>86519</t>
  </si>
  <si>
    <t>VODA TĚLOVÁ DANSAC SKIN LOTION 70000-0000</t>
  </si>
  <si>
    <t>200ML,1KS</t>
  </si>
  <si>
    <t>86595</t>
  </si>
  <si>
    <t>SÁČEK 1D VÝPUSTNÝ DANSAC NOVA 1 FOLD UP 823-15</t>
  </si>
  <si>
    <t>BÉŽOVÝ,15-60MM,STANDARD,FILTR NOVA,INTEG.UZÁVĚR,30KS</t>
  </si>
  <si>
    <t>86618</t>
  </si>
  <si>
    <t>SÁČEK 1D VÝPUSTNÝ FLEXIMA FLOW CONTROL,FLEXIMA ROL</t>
  </si>
  <si>
    <t>BÉŽOVÝ,15-60MM,044715A,42715U,30KS</t>
  </si>
  <si>
    <t>86627</t>
  </si>
  <si>
    <t>SÁČEK 2D UZAVŘENÝ ALMARYS TWIN PLUS 037260U</t>
  </si>
  <si>
    <t>BÉŽOVÝ,60MM,30KS</t>
  </si>
  <si>
    <t>86637</t>
  </si>
  <si>
    <t>SÁČEK 2D VÝPUSTNÝ ALMARYS TWIN PLUS</t>
  </si>
  <si>
    <t>BÉŽOVÝ FLOW CONTROL,50MM,ROLL UP,038850U,039150U,30KS</t>
  </si>
  <si>
    <t>86646</t>
  </si>
  <si>
    <t>PODLOŽKA ALMARYS TWIN PLUS STANDARD 036260U</t>
  </si>
  <si>
    <t>60MM,10KS</t>
  </si>
  <si>
    <t>86672</t>
  </si>
  <si>
    <t>SÁČEK 2D VÝPUSTNÝ DANSAC NOVA 2 FOLD UP 1215-70</t>
  </si>
  <si>
    <t>BÉŽOVÝ,PRSTENEC 70MM,STANDARD,FILTR NOVA,INTEG.UZÁVĚR,10KS</t>
  </si>
  <si>
    <t>86819</t>
  </si>
  <si>
    <t>ROZTOK STOMICKÝ COLOPLAST 4710</t>
  </si>
  <si>
    <t>180ML,1KS</t>
  </si>
  <si>
    <t>86821</t>
  </si>
  <si>
    <t>PODLOŽKA 2D DANSAC NOVA 2 CONVEX</t>
  </si>
  <si>
    <t>43MM,OTVOR 15-30MM,KONVEXNÍ,1543-15,5KS</t>
  </si>
  <si>
    <t>86854</t>
  </si>
  <si>
    <t>POHLCOVAČ PACHU ALP</t>
  </si>
  <si>
    <t>200ML,PP200,1KS</t>
  </si>
  <si>
    <t>86855</t>
  </si>
  <si>
    <t>POHLCOVAČ PACHU ALP OIL</t>
  </si>
  <si>
    <t>30ML,PP030,1KS</t>
  </si>
  <si>
    <t>131004</t>
  </si>
  <si>
    <t>PÁS STOMICKÝ</t>
  </si>
  <si>
    <t>PROTECT.STOMA SUPPORT</t>
  </si>
  <si>
    <t>82623</t>
  </si>
  <si>
    <t>SÁČEK 1D VÝPUSTNÝ ESTEEM+ INVISICLOSE</t>
  </si>
  <si>
    <t>PRŮHLEDNÝ, 100 MM, STANDARD, 10KS</t>
  </si>
  <si>
    <t>86390</t>
  </si>
  <si>
    <t>GEL ABSORPČNÍ-ILEO GEL+,SÁČKY,F05012</t>
  </si>
  <si>
    <t>45KS</t>
  </si>
  <si>
    <t>130020</t>
  </si>
  <si>
    <t>APLIKÁTOR NA KŮŽI WELLAND WBF</t>
  </si>
  <si>
    <t>ROUŠKY WBF050,50KS</t>
  </si>
  <si>
    <t>130036</t>
  </si>
  <si>
    <t>PRŮHLEDNÝ,15-90MM,MAXI,FILTR NOVA,INTEG.UZÁVĚR,816-15,10KS</t>
  </si>
  <si>
    <t>82620</t>
  </si>
  <si>
    <t>BÉŽOVÝ, 60/70 MM, STANDARD, FILTR, 10KS</t>
  </si>
  <si>
    <t>85510</t>
  </si>
  <si>
    <t>BÉŽOVÝ, 50 MM, MAXI, FILTR, 30KS, 103650</t>
  </si>
  <si>
    <t>85520</t>
  </si>
  <si>
    <t>TYČINKY GELATINAČNÍ ABSORBIAN WAND</t>
  </si>
  <si>
    <t>60KS</t>
  </si>
  <si>
    <t>86775</t>
  </si>
  <si>
    <t>PODLOŽKA 2D NATURA CONVEX TVAROVATELNÁ</t>
  </si>
  <si>
    <t>45(22-33)MM,10KS</t>
  </si>
  <si>
    <t>86776</t>
  </si>
  <si>
    <t>57(33-45)MM,10KS</t>
  </si>
  <si>
    <t>85575</t>
  </si>
  <si>
    <t>PUDR COLOPLAST</t>
  </si>
  <si>
    <t>25G</t>
  </si>
  <si>
    <t>130023</t>
  </si>
  <si>
    <t>PŮLKROUŽKY WELLAND HYDROFRAME</t>
  </si>
  <si>
    <t>ŽELATINOVÉ VYROVNÁVACÍ XWAFH33,20KS</t>
  </si>
  <si>
    <t>82655</t>
  </si>
  <si>
    <t>BÉŽOVÝ, 70 MM, STANDARD, FILTR, 10KS</t>
  </si>
  <si>
    <t>86645</t>
  </si>
  <si>
    <t>PODLOŽKA ALMARYS TWIN PLUS STANDARD 036250U</t>
  </si>
  <si>
    <t>50MM,10KS</t>
  </si>
  <si>
    <t>82650</t>
  </si>
  <si>
    <t>BÉŽOVÝ, 70 MM, STANDARD, FILTR, 30KS</t>
  </si>
  <si>
    <t>169773</t>
  </si>
  <si>
    <t>PÁSEK VYROVNÁVACÍ ELASTICKÝ BRAVA</t>
  </si>
  <si>
    <t>169772</t>
  </si>
  <si>
    <t>ODSTRAŇOVAČ MEDICÍNSKÝCH ADHEZIV BRAVA UBROUSKY</t>
  </si>
  <si>
    <t>169774</t>
  </si>
  <si>
    <t>FILM OCHRANNÝ BRAVA UBROUSKY</t>
  </si>
  <si>
    <t>169789</t>
  </si>
  <si>
    <t>STOMAHESIVE TĚSNÍCÍ KROUŽKY</t>
  </si>
  <si>
    <t>48MM TENKÝ,10KS</t>
  </si>
  <si>
    <t>85507</t>
  </si>
  <si>
    <t>BÉŽOVÝ, 50 MM, MIDI, FILTR, 30KS, 103550</t>
  </si>
  <si>
    <t>85647</t>
  </si>
  <si>
    <t>70/45-61MM, 10KS</t>
  </si>
  <si>
    <t>85680</t>
  </si>
  <si>
    <t>ODSTRAŇOVAČ LEPU REMOVER SPRAY 839023</t>
  </si>
  <si>
    <t>169999</t>
  </si>
  <si>
    <t>PASTA STOMICKÁ VÝPLŇOVÁ SECUPASTE</t>
  </si>
  <si>
    <t>NEDRÁŽDIVÁ BEZ ALKOHOLU,60G,1KS</t>
  </si>
  <si>
    <t>170064</t>
  </si>
  <si>
    <t xml:space="preserve">SÁČEK 1D VÝP DANSAC NOVALIFE 1 SOFT CONVEX MIDI S </t>
  </si>
  <si>
    <t>BÉŽOVÝ,15-34MM,FILTR NOVALIFE,10KS</t>
  </si>
  <si>
    <t>63128</t>
  </si>
  <si>
    <t>PÁS BEDERNÍ NÍZKÝ KŘÍŽENÝ</t>
  </si>
  <si>
    <t>TYP 031C</t>
  </si>
  <si>
    <t>Butylskopolaminium</t>
  </si>
  <si>
    <t>41155</t>
  </si>
  <si>
    <t>POR TBL OBD 20X10MG</t>
  </si>
  <si>
    <t>Hydrochlorothiazid a kalium šetřící diuretika</t>
  </si>
  <si>
    <t>94804</t>
  </si>
  <si>
    <t>MODURETIC</t>
  </si>
  <si>
    <t>Klindamycin</t>
  </si>
  <si>
    <t>107135</t>
  </si>
  <si>
    <t>DALACIN C 150 MG</t>
  </si>
  <si>
    <t>POR CPS DUR 16X150MG</t>
  </si>
  <si>
    <t>19681</t>
  </si>
  <si>
    <t>GÁZA SKLÁDANÁ KOMPRESY NESTERILNÍ STERILUX ES</t>
  </si>
  <si>
    <t>10X10CM,8 VRSTEV,100KS</t>
  </si>
  <si>
    <t>80178</t>
  </si>
  <si>
    <t>KOMPRESY MESOFT STERILNÍ</t>
  </si>
  <si>
    <t>7,5X7,5CM,NETKANÝ TEXTIL,10X2KS</t>
  </si>
  <si>
    <t>78585</t>
  </si>
  <si>
    <t>PAS KÝLNÍ TŘÍSELNÝ JEDNOSTRANNÝ INGUIN I</t>
  </si>
  <si>
    <t>793135400100,200 PRAVO NEBO LEVOSTRANNÝ S 1 PELOTOU,7VEL.70-140/PO 10CM/TĚLOVÝ</t>
  </si>
  <si>
    <t>Alprazolam</t>
  </si>
  <si>
    <t>Amoxicilin</t>
  </si>
  <si>
    <t>32559</t>
  </si>
  <si>
    <t>OSPAMOX 1000 MG</t>
  </si>
  <si>
    <t>POR TBL FLM 14X1000MG</t>
  </si>
  <si>
    <t>155859</t>
  </si>
  <si>
    <t>SUMAMED 500 MG</t>
  </si>
  <si>
    <t>Cefuroxim</t>
  </si>
  <si>
    <t>Cetirizin</t>
  </si>
  <si>
    <t>58834</t>
  </si>
  <si>
    <t>ZODAC GTT</t>
  </si>
  <si>
    <t>POR GTT SOL 1X20ML</t>
  </si>
  <si>
    <t>178662</t>
  </si>
  <si>
    <t>DESLORATADIN +PHARMA 5 MG POTAHOVANÉ TABLETY</t>
  </si>
  <si>
    <t>POR TBL FLM 90X5MG I</t>
  </si>
  <si>
    <t>Diosmin, kombinace</t>
  </si>
  <si>
    <t>132634</t>
  </si>
  <si>
    <t>Jiná antibiotika pro lokální aplikaci</t>
  </si>
  <si>
    <t>DRM UNG 10GM</t>
  </si>
  <si>
    <t>POR TBL FLM 14X500MG</t>
  </si>
  <si>
    <t>Lansoprazol</t>
  </si>
  <si>
    <t>17122</t>
  </si>
  <si>
    <t>POR CPS DUR 56X30MG</t>
  </si>
  <si>
    <t>Levothyroxin, sodná sůl</t>
  </si>
  <si>
    <t>97186</t>
  </si>
  <si>
    <t>EUTHYROX 100 MIKROGRAMŮ</t>
  </si>
  <si>
    <t>POR TBL NOB 100X100RG</t>
  </si>
  <si>
    <t>Methylprednisolon-aceponát</t>
  </si>
  <si>
    <t>85464</t>
  </si>
  <si>
    <t>ADVANTAN MASTNÝ KRÉM</t>
  </si>
  <si>
    <t>DRM CRM 1X100GM</t>
  </si>
  <si>
    <t>12893</t>
  </si>
  <si>
    <t>POR TBL NOB 60X100MG</t>
  </si>
  <si>
    <t>50335</t>
  </si>
  <si>
    <t>POR GTT SOL 1X25ML</t>
  </si>
  <si>
    <t>Silodosin</t>
  </si>
  <si>
    <t>167440</t>
  </si>
  <si>
    <t>UROREC 4 MG</t>
  </si>
  <si>
    <t>POR CPS DUR 90X4MG</t>
  </si>
  <si>
    <t>Sukralfát</t>
  </si>
  <si>
    <t>91217</t>
  </si>
  <si>
    <t>VENTER</t>
  </si>
  <si>
    <t>POR TBL NOB 50X1GM</t>
  </si>
  <si>
    <t>166776</t>
  </si>
  <si>
    <t>ITOPRID PMCS 50 MG</t>
  </si>
  <si>
    <t>POR TBL FLM 100X50MG I</t>
  </si>
  <si>
    <t>78943</t>
  </si>
  <si>
    <t>BANDÁŽ EPIKONDYLÁRNÍ EPICOMED</t>
  </si>
  <si>
    <t>104694</t>
  </si>
  <si>
    <t>MUCOSOLVAN PRO DOSPĚLÉ</t>
  </si>
  <si>
    <t>POR SIR 1X100ML</t>
  </si>
  <si>
    <t>Budesonid</t>
  </si>
  <si>
    <t>83424</t>
  </si>
  <si>
    <t>ENTOCORT KLYZMA 2 MG</t>
  </si>
  <si>
    <t>RCT TBL SUS 7X2MG+SOL</t>
  </si>
  <si>
    <t>Dexamethason a antiinfektiva</t>
  </si>
  <si>
    <t>2546</t>
  </si>
  <si>
    <t>MAXITROL</t>
  </si>
  <si>
    <t>OPH GTT SUS 1X5ML</t>
  </si>
  <si>
    <t>Hořčík (různé sole v kombinaci)</t>
  </si>
  <si>
    <t>66555</t>
  </si>
  <si>
    <t>MAGNOSOLV</t>
  </si>
  <si>
    <t>POR GRA SOL 30</t>
  </si>
  <si>
    <t>150536</t>
  </si>
  <si>
    <t>Kolagenáza, kombinace</t>
  </si>
  <si>
    <t>4270</t>
  </si>
  <si>
    <t>IRUXOL MONO</t>
  </si>
  <si>
    <t>Kortikosteroidy</t>
  </si>
  <si>
    <t>84700</t>
  </si>
  <si>
    <t>OTOBACID N</t>
  </si>
  <si>
    <t>AUR GTT SOL 1X5ML</t>
  </si>
  <si>
    <t>Mebendazol</t>
  </si>
  <si>
    <t>122198</t>
  </si>
  <si>
    <t>VERMOX</t>
  </si>
  <si>
    <t>POR TBL NOB 6X100MG</t>
  </si>
  <si>
    <t>Metronidazol</t>
  </si>
  <si>
    <t>94357</t>
  </si>
  <si>
    <t>ENTIZOL</t>
  </si>
  <si>
    <t>VAG TBL 50X500MG</t>
  </si>
  <si>
    <t>Mupirocin</t>
  </si>
  <si>
    <t>90778</t>
  </si>
  <si>
    <t>BACTROBAN</t>
  </si>
  <si>
    <t>DRM UNG 1X15GM</t>
  </si>
  <si>
    <t>Saccharomyces Boulardii</t>
  </si>
  <si>
    <t>POR CPS DUR 10X250MG</t>
  </si>
  <si>
    <t>Silikony</t>
  </si>
  <si>
    <t>20583</t>
  </si>
  <si>
    <t>POR CPS MOL 50X40MG</t>
  </si>
  <si>
    <t>32083</t>
  </si>
  <si>
    <t>POR GTT SOL 1X10ML</t>
  </si>
  <si>
    <t>163146</t>
  </si>
  <si>
    <t>HYPNOGEN</t>
  </si>
  <si>
    <t>Formoterol a budesonid</t>
  </si>
  <si>
    <t>180096</t>
  </si>
  <si>
    <t>SYMBICORT TURBUHALER 100 MIKROGRAMŮ/6 MIKROGRAMŮ/INHALACE</t>
  </si>
  <si>
    <t>INH PLV 1X60DÁV</t>
  </si>
  <si>
    <t>*1026</t>
  </si>
  <si>
    <t>130029</t>
  </si>
  <si>
    <t>KRÉM ZKLIDŇUJÍCÍ SENSI-CARE</t>
  </si>
  <si>
    <t>85G,ZVLHČUJÍCÍ KRÉM V UMĚLOHMOTNÁ TUBĚ,1KS</t>
  </si>
  <si>
    <t>169269</t>
  </si>
  <si>
    <t>FILM OCHRANNÝ BRAVA</t>
  </si>
  <si>
    <t>SPREJ, 50ML</t>
  </si>
  <si>
    <t>169270</t>
  </si>
  <si>
    <t>KROUŽEK TĚSNÍCÍ TVAROVATELNÝ BRAVA</t>
  </si>
  <si>
    <t>TLOUŠŤKA 2MM,30KS</t>
  </si>
  <si>
    <t>169272</t>
  </si>
  <si>
    <t>ODSTRAŇOVAČ MEDICÍNSKÝCH ADHEZIV BRAVA SPRAY</t>
  </si>
  <si>
    <t>50ML,1KS</t>
  </si>
  <si>
    <t>82290</t>
  </si>
  <si>
    <t>SÁČEK 1D VÝPUSTNÝ CONFIDENCE CONVEX SUPERSOFT</t>
  </si>
  <si>
    <t>VELKÝ S CHLOPNÍ,13-52 MM, 10 KS</t>
  </si>
  <si>
    <t>82342</t>
  </si>
  <si>
    <t>PÁSEK VYROVNÁVACÍ HYDROKOLOIDNÍ SECUPLAST</t>
  </si>
  <si>
    <t>82346</t>
  </si>
  <si>
    <t>VELKÝ 100 MM,10 KS</t>
  </si>
  <si>
    <t>82349</t>
  </si>
  <si>
    <t>FILM OCHRANNÝ PERI-PREP SENSITIVE</t>
  </si>
  <si>
    <t>82350</t>
  </si>
  <si>
    <t>ODSTRAŇOVAČ ADHEZIV WIPEAWAY</t>
  </si>
  <si>
    <t>82354</t>
  </si>
  <si>
    <t>ROZTOK ČISTÍCÍ SALTAIR</t>
  </si>
  <si>
    <t>28 ML</t>
  </si>
  <si>
    <t>82355</t>
  </si>
  <si>
    <t>MÝDLO ČISTÍCÍ SALTAIR</t>
  </si>
  <si>
    <t>110 ML</t>
  </si>
  <si>
    <t>82547</t>
  </si>
  <si>
    <t>ODSTRAŇOVAČ ADHEZIV WIPEAWAY SPRAY</t>
  </si>
  <si>
    <t>82611</t>
  </si>
  <si>
    <t>SÁČEK 1D UZAVŘENÝ ESTEEM+</t>
  </si>
  <si>
    <t>BÉŽOVÝ, 60/70 MM, STANDARD, FILTR, 30KS</t>
  </si>
  <si>
    <t>82612</t>
  </si>
  <si>
    <t>BÉŽOVÝ, 60/70 MM, MALÝ, FILTR, 30KS</t>
  </si>
  <si>
    <t>82976</t>
  </si>
  <si>
    <t>SÁČEK 1D UZAVŘENÝ DANSAC NOVALIFE 1C MIDI</t>
  </si>
  <si>
    <t>BÉŽOVÝ,OTVOR 30MM,FILTR NOVALIFE, 30KS, 901-30</t>
  </si>
  <si>
    <t>85511</t>
  </si>
  <si>
    <t>BÉŽOVÝ, 60 MM, MAXI, FILTR, 30KS, 103660</t>
  </si>
  <si>
    <t>85516</t>
  </si>
  <si>
    <t>S OUŠKY, 60 MM, 5KS, 100310</t>
  </si>
  <si>
    <t>85517</t>
  </si>
  <si>
    <t>MÍRNĚ KONVEXNÍ S OUŠKY, 40 MM, 5KS, 110110</t>
  </si>
  <si>
    <t>85519</t>
  </si>
  <si>
    <t>MÍRNĚ KONVEXNÍ S OUŠKY, 60 MM, 5KS, 110310</t>
  </si>
  <si>
    <t>85696</t>
  </si>
  <si>
    <t>ODSTRAŇOVAČ NÁPLASTI STOMOCUR EMPLASECTAL SPRAY</t>
  </si>
  <si>
    <t>86496</t>
  </si>
  <si>
    <t>PODLOŽKA 2D DANSAC NOVA 2 1170-15</t>
  </si>
  <si>
    <t>PRSTENEC 70MM,15-62MM,OMYVATELNÁ,5KS</t>
  </si>
  <si>
    <t>86615</t>
  </si>
  <si>
    <t>SÁČEK 1D UZAVŘENÝ FLEXIMA K ÚPRAVĚ 044070U</t>
  </si>
  <si>
    <t>BÉŽOVÝ,15-70MM,30KS</t>
  </si>
  <si>
    <t>86671</t>
  </si>
  <si>
    <t>SÁČEK 2D VÝPUSTNÝ DANSAC NOVA 2 FOLD UP 1215-55</t>
  </si>
  <si>
    <t>BÉŽOVÝ,PRSTENEC 55MM,STANDARD,FILTR NOVA,INTEG.UZÁVĚR,10KS</t>
  </si>
  <si>
    <t>86824</t>
  </si>
  <si>
    <t>55MM,OTVOR 15-42MM,KONVEXNÍ,1555-15,5KS</t>
  </si>
  <si>
    <t>86839</t>
  </si>
  <si>
    <t>SÁČEK 1D VÝPUSTNÝ SENSURA 15580</t>
  </si>
  <si>
    <t>DVOUVRSTEVNÁ ADHEZE,BÉŽOVÝ 10-76MM,MAXI,FILTR,30KS</t>
  </si>
  <si>
    <t>85677</t>
  </si>
  <si>
    <t>SÁČEK 1D VÝPUSTNÝ KONVEX PELICAN STANDARD 839512</t>
  </si>
  <si>
    <t>PRŮHLEDNÝ, K ÚPRAVĚ VELIKOSTI DO 60MM, 10KS</t>
  </si>
  <si>
    <t>130049</t>
  </si>
  <si>
    <t>PASTA VYROVNÁVACÍ STOMOCUR CP 2050</t>
  </si>
  <si>
    <t>56G,1KS</t>
  </si>
  <si>
    <t>86670</t>
  </si>
  <si>
    <t>SÁČEK 2D VÝPUSTNÝ DANSAC NOVA 2 FOLD UP 1215-43</t>
  </si>
  <si>
    <t>BÉŽOVÝ,PRSTENEC 43MM,STANDARD,FILTR NOVA,INTEG.UZÁVĚR,10KS</t>
  </si>
  <si>
    <t>86236</t>
  </si>
  <si>
    <t>SÁČEK 1D VÝPUSTNÝ DANSAC NOVA 1 INFANT 818-10</t>
  </si>
  <si>
    <t>PRŮHLEDNÝ,10-40MM,DĚTSKÝ,FILTR NOVA,30KS</t>
  </si>
  <si>
    <t>86647</t>
  </si>
  <si>
    <t>PODLOŽKA ALMARYS TWIN PLUS STANDARD 036280U</t>
  </si>
  <si>
    <t>80MM,10KS</t>
  </si>
  <si>
    <t>85698</t>
  </si>
  <si>
    <t>PÁSEK PŘÍDRŽNÝ STOMOCUR</t>
  </si>
  <si>
    <t>DÉLKA 1M</t>
  </si>
  <si>
    <t>170000</t>
  </si>
  <si>
    <t>ODSTRAŇOVAČ ADHEZIV WIPEAWAY PLUS SPRAY</t>
  </si>
  <si>
    <t>SILIKONOVÝ S MÁTOVÝM OLEJEM,50ML,1KS</t>
  </si>
  <si>
    <t>130022</t>
  </si>
  <si>
    <t>ODSTRAŇOVAČ LEPU WELLAND REMOVER SPRAY,WAS040</t>
  </si>
  <si>
    <t>170043</t>
  </si>
  <si>
    <t>PASTA WELLAND BEZ ALKOHOLU</t>
  </si>
  <si>
    <t>WSP100 100G,1KS</t>
  </si>
  <si>
    <t>170046</t>
  </si>
  <si>
    <t>FILM WELLAND BARIÉROVÝ VE SPREJI</t>
  </si>
  <si>
    <t>WBS050 50ML,1KS</t>
  </si>
  <si>
    <t>82609</t>
  </si>
  <si>
    <t>SÁČEK 1D UROSTOMICKÝ FLAIR ACTIVE VÝPUSTNÝ UNIVERS</t>
  </si>
  <si>
    <t>PRŮHLEDNÝ 13-90MM,XWOP713,(ROVNÁ,POTAŽENÝ,ADHEZIVNÍ),5KS</t>
  </si>
  <si>
    <t>169688</t>
  </si>
  <si>
    <t>SÁČEK 1D VÝPUSTNÝ AURUM S MANUKOVÝM MEDEM MINI</t>
  </si>
  <si>
    <t>BÉŽOVÝ 13-50MM(V)X70MM(Š),XMHDS513,30KS</t>
  </si>
  <si>
    <t>82276</t>
  </si>
  <si>
    <t>SÁČEK 1D VÝPUSTNÝ CONFIDENCE COMFORT</t>
  </si>
  <si>
    <t>STANDARD BÉŽOVÝ,DO 70 MM, 30 KS</t>
  </si>
  <si>
    <t>82365</t>
  </si>
  <si>
    <t>SÁČEK 1D VÝPUSTNÝ DANSAC NOVALIFE 1 OPEN MIDI</t>
  </si>
  <si>
    <t>BÉŽOVÝ,OTVOR 10MM,FILTR NOVALIFE,30KS,923-10</t>
  </si>
  <si>
    <t>82991</t>
  </si>
  <si>
    <t>PODLOŽKA 2D DANSAC NOVALIFE 2</t>
  </si>
  <si>
    <t>70MM,OTVOR 10-62MM,5KS,1770-10</t>
  </si>
  <si>
    <t>78146</t>
  </si>
  <si>
    <t>PÁS BŘIŠNÍ KÝLNÍ ROVNÝ SNÍŽEK 100H</t>
  </si>
  <si>
    <t>VEL.OBV.PASU S-65-75CM,M-76-85CM,L-86-95CM,XL-96-105CM,XXL-106-115CM</t>
  </si>
  <si>
    <t>Pomůcky pro inkontinentní</t>
  </si>
  <si>
    <t>87846</t>
  </si>
  <si>
    <t>VLOŽKY ABSORPČNÍ ABRI LIGHT SUPER</t>
  </si>
  <si>
    <t>800ML,30KS</t>
  </si>
  <si>
    <t>Bisoprolol</t>
  </si>
  <si>
    <t>94164</t>
  </si>
  <si>
    <t>CONCOR 5</t>
  </si>
  <si>
    <t>Bromazepam</t>
  </si>
  <si>
    <t>132620</t>
  </si>
  <si>
    <t>LEXAURIN 3</t>
  </si>
  <si>
    <t>POR TBL NOB 30X3MG</t>
  </si>
  <si>
    <t>DRM SOL 1X120ML</t>
  </si>
  <si>
    <t>147452</t>
  </si>
  <si>
    <t>EUTHYROX 88 MIKROGRAMŮ</t>
  </si>
  <si>
    <t>POR TBL NOB 100X88RG I</t>
  </si>
  <si>
    <t>147462</t>
  </si>
  <si>
    <t>EUTHYROX 200 MIKROGRAMŮ</t>
  </si>
  <si>
    <t>POR TBL NOB 100X200RG II</t>
  </si>
  <si>
    <t>46694</t>
  </si>
  <si>
    <t>EUTHYROX 125 MIKROGRAMŮ</t>
  </si>
  <si>
    <t>POR TBL NOB 100X125RG</t>
  </si>
  <si>
    <t>Metformin</t>
  </si>
  <si>
    <t>169550</t>
  </si>
  <si>
    <t>METFORMIN MYLAN 1000 MG</t>
  </si>
  <si>
    <t>POR TBL FLM 90X1000MG</t>
  </si>
  <si>
    <t>Moxonidin</t>
  </si>
  <si>
    <t>125390</t>
  </si>
  <si>
    <t>CYNT 0,3</t>
  </si>
  <si>
    <t>POR TBL FLM 98X0.3MG</t>
  </si>
  <si>
    <t>Pentoxifylin</t>
  </si>
  <si>
    <t>47085</t>
  </si>
  <si>
    <t>PENTOMER RETARD 400 MG</t>
  </si>
  <si>
    <t>POR TBL PRO 100X400MG</t>
  </si>
  <si>
    <t>Prednison</t>
  </si>
  <si>
    <t>PREDNISON 20 LÉČIVA</t>
  </si>
  <si>
    <t>POR TBL NOB 20X20MG</t>
  </si>
  <si>
    <t>Ramipril</t>
  </si>
  <si>
    <t>56982</t>
  </si>
  <si>
    <t>POR TBL NOB 50X5MG</t>
  </si>
  <si>
    <t>146877</t>
  </si>
  <si>
    <t>APO-ZOLPIDEM 10 MG</t>
  </si>
  <si>
    <t>32546</t>
  </si>
  <si>
    <t>KLACID SR</t>
  </si>
  <si>
    <t>POR TBL RET 14X500MG-DOUBLE BL</t>
  </si>
  <si>
    <t>Kyselina acetylsalicylová</t>
  </si>
  <si>
    <t>155782</t>
  </si>
  <si>
    <t>GODASAL 100</t>
  </si>
  <si>
    <t>POR TBL NOB 100</t>
  </si>
  <si>
    <t>14814</t>
  </si>
  <si>
    <t>KREON 10 000</t>
  </si>
  <si>
    <t>Silymarin</t>
  </si>
  <si>
    <t>19571</t>
  </si>
  <si>
    <t>LAGOSA</t>
  </si>
  <si>
    <t>POR TBL OBD 100X150MG</t>
  </si>
  <si>
    <t>198056</t>
  </si>
  <si>
    <t>23795</t>
  </si>
  <si>
    <t>GLUCOPHAGE 850 MG</t>
  </si>
  <si>
    <t>POR TBL FLM 100X850MG</t>
  </si>
  <si>
    <t>Perindopril a diuretika</t>
  </si>
  <si>
    <t>122690</t>
  </si>
  <si>
    <t>POR TBL FLM 90</t>
  </si>
  <si>
    <t>Repaglinid</t>
  </si>
  <si>
    <t>26770</t>
  </si>
  <si>
    <t>NOVONORM 0,5 MG</t>
  </si>
  <si>
    <t>POR TBL NOB 120X0.5MG</t>
  </si>
  <si>
    <t>148070</t>
  </si>
  <si>
    <t>POR TBL FLM 90X10MG</t>
  </si>
  <si>
    <t>14075</t>
  </si>
  <si>
    <t>Indapamid</t>
  </si>
  <si>
    <t>158287</t>
  </si>
  <si>
    <t>INDAP 2,5 MG</t>
  </si>
  <si>
    <t>POR TBL NOB 30X2.5MG</t>
  </si>
  <si>
    <t>90</t>
  </si>
  <si>
    <t>Měkký parafin a tukové produkty</t>
  </si>
  <si>
    <t>89997</t>
  </si>
  <si>
    <t>LINOLA-FETT ÖLBAD</t>
  </si>
  <si>
    <t>DRM BAL 1X400ML</t>
  </si>
  <si>
    <t>12895</t>
  </si>
  <si>
    <t>POR GRA SUS 30X100MG I</t>
  </si>
  <si>
    <t>Prednisolon a antiseptika</t>
  </si>
  <si>
    <t>16467</t>
  </si>
  <si>
    <t>IMACORT</t>
  </si>
  <si>
    <t>DRM CRM 1X20GM</t>
  </si>
  <si>
    <t>Pseudoefedrin, kombinace</t>
  </si>
  <si>
    <t>202896</t>
  </si>
  <si>
    <t>CLARINASE REPETABS</t>
  </si>
  <si>
    <t>POR TBL PRO 30 II</t>
  </si>
  <si>
    <t>Salbutamol</t>
  </si>
  <si>
    <t>31934</t>
  </si>
  <si>
    <t>VENTOLIN INHALER N</t>
  </si>
  <si>
    <t>INH SUS PSS 200X100RG</t>
  </si>
  <si>
    <t>Telmisartan a diuretika</t>
  </si>
  <si>
    <t>29678</t>
  </si>
  <si>
    <t>MICARDISPLUS 80/12,5 MG</t>
  </si>
  <si>
    <t>POR TBL NOB 30X1</t>
  </si>
  <si>
    <t>80573</t>
  </si>
  <si>
    <t>KRYTÍ ABSORPČNÍ MEPILEX</t>
  </si>
  <si>
    <t>10X10CM SE SILIKONOVOU VRSTVOU SAFETAC, 5KS</t>
  </si>
  <si>
    <t>169246</t>
  </si>
  <si>
    <t>PRÁŠEK ABSORBČNÍ NA EXUDÁTY S IONIZOVANÝM STŘÍBREM</t>
  </si>
  <si>
    <t>125 ML, NA BÁZI IONIZOVANÉHO STŘÍBRA, NA EXUDÁTY A DEKUBITY</t>
  </si>
  <si>
    <t>169244</t>
  </si>
  <si>
    <t>KRYTÍ ALGINÁTOVÉ SE STŘÍBREM ASKINA CALGITROL PAST</t>
  </si>
  <si>
    <t>BAL.5X15G,6241505,5KS</t>
  </si>
  <si>
    <t>59756</t>
  </si>
  <si>
    <t>FRONTIN 0,5 MG</t>
  </si>
  <si>
    <t>Dimetinden</t>
  </si>
  <si>
    <t>15520</t>
  </si>
  <si>
    <t>FENISTIL</t>
  </si>
  <si>
    <t>89998</t>
  </si>
  <si>
    <t>DRM BAL 2X400ML</t>
  </si>
  <si>
    <t>Metoprolol</t>
  </si>
  <si>
    <t>45499</t>
  </si>
  <si>
    <t>BETALOC ZOK 100 MG</t>
  </si>
  <si>
    <t>Spironolakton</t>
  </si>
  <si>
    <t>57339</t>
  </si>
  <si>
    <t>VEROSPIRON</t>
  </si>
  <si>
    <t>POR TBL NOB 100X25MG(LAHV.)</t>
  </si>
  <si>
    <t>Sumatriptan</t>
  </si>
  <si>
    <t>14134</t>
  </si>
  <si>
    <t>ROSEMIG 50 MG</t>
  </si>
  <si>
    <t>POR TBL FLM 6X50MG I</t>
  </si>
  <si>
    <t>146283</t>
  </si>
  <si>
    <t>SUMATRIPTAN MYLAN 50 MG</t>
  </si>
  <si>
    <t>POR TBL FLM 6X50MG</t>
  </si>
  <si>
    <t>169298</t>
  </si>
  <si>
    <t>KRYTÍ TRAUMACEL BIODRESS H-GEL</t>
  </si>
  <si>
    <t>30G,STERILNÍ GELOVÉ KRYTÍ ANTIMIKROBIÁLNÍ K HOJENÍ RAN,1KS</t>
  </si>
  <si>
    <t>Atenolol a thiazidy</t>
  </si>
  <si>
    <t>76715</t>
  </si>
  <si>
    <t>TENORETIC</t>
  </si>
  <si>
    <t>POR TBL FLM 28</t>
  </si>
  <si>
    <t>Dihydrokodein</t>
  </si>
  <si>
    <t>41824</t>
  </si>
  <si>
    <t>DHC CONTINUS 60 MG</t>
  </si>
  <si>
    <t>POR TBL RET 60X60MG B</t>
  </si>
  <si>
    <t>Etofylin-nikotinát</t>
  </si>
  <si>
    <t>17983</t>
  </si>
  <si>
    <t>OXYPHYLLIN</t>
  </si>
  <si>
    <t>POR TBL NOB 50X100MG</t>
  </si>
  <si>
    <t>132756</t>
  </si>
  <si>
    <t>48261</t>
  </si>
  <si>
    <t>DRM PLV ADS 1X20GM</t>
  </si>
  <si>
    <t>100339</t>
  </si>
  <si>
    <t>DALACIN C 300 MG</t>
  </si>
  <si>
    <t>POR CPS DUR 16X300MG</t>
  </si>
  <si>
    <t>200214</t>
  </si>
  <si>
    <t>ANOPYRIN 100 MG</t>
  </si>
  <si>
    <t>POR TBL NOB 56X100MG</t>
  </si>
  <si>
    <t>Kyselina tiaprofenová</t>
  </si>
  <si>
    <t>96484</t>
  </si>
  <si>
    <t>SURGAM LÉČIVA</t>
  </si>
  <si>
    <t>POR TBL NOB 20X300MG</t>
  </si>
  <si>
    <t>122114</t>
  </si>
  <si>
    <t>APO-OME 20</t>
  </si>
  <si>
    <t>POR CPS ETD 100X20MG</t>
  </si>
  <si>
    <t>Hydrokortison a antibiotika</t>
  </si>
  <si>
    <t>41515</t>
  </si>
  <si>
    <t>PIMAFUCORT</t>
  </si>
  <si>
    <t>DRM CRM 1X15GM</t>
  </si>
  <si>
    <t>82217</t>
  </si>
  <si>
    <t>SÁČEK 1D UZAVŘENÝ SENSURA S OKÉNKEM</t>
  </si>
  <si>
    <t>86731</t>
  </si>
  <si>
    <t>PODLOŽKA FLEXIMA KEY 62060U</t>
  </si>
  <si>
    <t>60MM,5KS</t>
  </si>
  <si>
    <t>169271</t>
  </si>
  <si>
    <t>TLOUŠŤKA 4,2 MM,30KS</t>
  </si>
  <si>
    <t>85515</t>
  </si>
  <si>
    <t>S OUŠKY, 50 MM, 5KS, 100210</t>
  </si>
  <si>
    <t>82345</t>
  </si>
  <si>
    <t>STANDARD 50 MM,30 KS</t>
  </si>
  <si>
    <t>82273</t>
  </si>
  <si>
    <t>VELKÝ,BÉŽOVÝ,DO 70 MM, 30 KS</t>
  </si>
  <si>
    <t>86735</t>
  </si>
  <si>
    <t>SÁČEK 2D UZAVŘENÝ FLEXIMA KEY 62160U</t>
  </si>
  <si>
    <t>86746</t>
  </si>
  <si>
    <t>SÁČEK 2D VÝPUSTNÝ FLEXIMA KEY</t>
  </si>
  <si>
    <t>PRŮHLEDNÝ VÝPUST FLOW CONTROL,50MM,ROLL UP,62460U,621281U,621261U,30KS</t>
  </si>
  <si>
    <t>86570</t>
  </si>
  <si>
    <t>SÁČEK 2D VÝPUSTNÝ ALTERNA FREE HIDE-AWAY 13985</t>
  </si>
  <si>
    <t>BÉŽOVÝ,50MM,MAXI,FILTR,30KS</t>
  </si>
  <si>
    <t>170065</t>
  </si>
  <si>
    <t xml:space="preserve">SÁČEK 1D VÝP DANSAC NOVALIFE 1 SOFT CONVEX MAXI S </t>
  </si>
  <si>
    <t>BÉŽOVÝ,15-54MM,FILTR NOVALIFE,10KS</t>
  </si>
  <si>
    <t>16286</t>
  </si>
  <si>
    <t>STILNOX</t>
  </si>
  <si>
    <t>45011</t>
  </si>
  <si>
    <t>LEXAURIN 1,5</t>
  </si>
  <si>
    <t>POR TBL NOB 30X1.5MG</t>
  </si>
  <si>
    <t>Mefenoxalon</t>
  </si>
  <si>
    <t>DORSIFLEX 200 MG</t>
  </si>
  <si>
    <t>POR TBL NOB 30X200MG</t>
  </si>
  <si>
    <t>Propafenon</t>
  </si>
  <si>
    <t>186337</t>
  </si>
  <si>
    <t>RYTMONORM 150 MG</t>
  </si>
  <si>
    <t>POR TBL FLM 100X150MG</t>
  </si>
  <si>
    <t>132601</t>
  </si>
  <si>
    <t>132728</t>
  </si>
  <si>
    <t>47032</t>
  </si>
  <si>
    <t>ZYRTEC</t>
  </si>
  <si>
    <t>Guajazulen</t>
  </si>
  <si>
    <t>874</t>
  </si>
  <si>
    <t>OPHTHALMO-AZULEN</t>
  </si>
  <si>
    <t>OPH UNG 1X5GM/7.5MG</t>
  </si>
  <si>
    <t>132671</t>
  </si>
  <si>
    <t>Kyanokobalamin</t>
  </si>
  <si>
    <t>643</t>
  </si>
  <si>
    <t>VITAMIN B12 LÉČIVA 1000 MCG</t>
  </si>
  <si>
    <t>INJ SOL 5X1ML/1000RG</t>
  </si>
  <si>
    <t>71960</t>
  </si>
  <si>
    <t>POR TBL NOB 5X10X100MG</t>
  </si>
  <si>
    <t>115318</t>
  </si>
  <si>
    <t>1147</t>
  </si>
  <si>
    <t>SILYMARIN AL 50</t>
  </si>
  <si>
    <t>POR TBL OBD 100X50MG</t>
  </si>
  <si>
    <t>140622</t>
  </si>
  <si>
    <t>EPITÉZA MAMÁRNÍ ESSENTIAL LIGHT 2S</t>
  </si>
  <si>
    <t>SILIKONOVÁ ODLEHČENÁ, SYMETRICKÁ, 442</t>
  </si>
  <si>
    <t>140633</t>
  </si>
  <si>
    <t>EPITÉZA MAMÁRNÍ POOPERAČNÍ PRIFORM STANDARD</t>
  </si>
  <si>
    <t>LEHKÁ TEXTILNÍ, 214</t>
  </si>
  <si>
    <t>Fentermin</t>
  </si>
  <si>
    <t>97374</t>
  </si>
  <si>
    <t>ADIPEX RETARD</t>
  </si>
  <si>
    <t>POR CPS RML 100X15MG</t>
  </si>
  <si>
    <t>97375</t>
  </si>
  <si>
    <t>POR CPS RML 30X15MG</t>
  </si>
  <si>
    <t>Gestoden a ethinylestradiol</t>
  </si>
  <si>
    <t>46707</t>
  </si>
  <si>
    <t>LOGEST</t>
  </si>
  <si>
    <t>Organismy produkující kyselinu mléčnou</t>
  </si>
  <si>
    <t>9158</t>
  </si>
  <si>
    <t>POR SOL 1X30ML</t>
  </si>
  <si>
    <t>78586</t>
  </si>
  <si>
    <t>PAS KÝLNÍ TŘÍSELNÝ OBOUSTRANNÝ INGUIN II</t>
  </si>
  <si>
    <t>793135401100 SE 2 PELOTAMI,7 VEL.70-140/PO 10CM/TĚLOVÝ</t>
  </si>
  <si>
    <t>Atorvastatin</t>
  </si>
  <si>
    <t>93013</t>
  </si>
  <si>
    <t>SORTIS 10 MG</t>
  </si>
  <si>
    <t>Ezetimib</t>
  </si>
  <si>
    <t>8673</t>
  </si>
  <si>
    <t>EZETROL 10 MG TABLETY</t>
  </si>
  <si>
    <t>POR TBL NOB 30X10MG A</t>
  </si>
  <si>
    <t>Fenofibrát</t>
  </si>
  <si>
    <t>59505</t>
  </si>
  <si>
    <t>LIPANTHYL SUPRA 160 MG</t>
  </si>
  <si>
    <t>POR TBL FLM 90X160MG</t>
  </si>
  <si>
    <t>Kalcium-pantothenát</t>
  </si>
  <si>
    <t>150535</t>
  </si>
  <si>
    <t>CALCIUM PANTOTHENICUM ZENTIVA</t>
  </si>
  <si>
    <t>Klopidogrel</t>
  </si>
  <si>
    <t>141034</t>
  </si>
  <si>
    <t>TROMBEX 75 MG POTAHOVANÉ TABLETY</t>
  </si>
  <si>
    <t>POR TBL FLM 30X75MG</t>
  </si>
  <si>
    <t>132727</t>
  </si>
  <si>
    <t>155781</t>
  </si>
  <si>
    <t>POR TBL NOB 50</t>
  </si>
  <si>
    <t>17186</t>
  </si>
  <si>
    <t>POR GRA SUS 15X100MG</t>
  </si>
  <si>
    <t>53480</t>
  </si>
  <si>
    <t>TRENTAL 400</t>
  </si>
  <si>
    <t>POR TBL RET 100X400MG</t>
  </si>
  <si>
    <t>160806</t>
  </si>
  <si>
    <t>PICOPREP PRÁŠEK PRO PERORÁLNÍ ROZTOK</t>
  </si>
  <si>
    <t>94776</t>
  </si>
  <si>
    <t>ZOLPINOX</t>
  </si>
  <si>
    <t>Orlistat</t>
  </si>
  <si>
    <t>27027</t>
  </si>
  <si>
    <t>XENICAL 120 MG</t>
  </si>
  <si>
    <t>POR CPS DUR 84X120MG</t>
  </si>
  <si>
    <t>45440</t>
  </si>
  <si>
    <t>GLORIAMED 242 COTTON - OTEVŘENÁ ŠPIČKA A-G NEKLOUZAVÉ UKONČENÍ</t>
  </si>
  <si>
    <t>192854</t>
  </si>
  <si>
    <t>201992</t>
  </si>
  <si>
    <t>POR TBL FLM 120X500MG</t>
  </si>
  <si>
    <t>POR CPS DUR 20X300MG</t>
  </si>
  <si>
    <t>Mesalazin</t>
  </si>
  <si>
    <t>169724</t>
  </si>
  <si>
    <t>ASACOL 800</t>
  </si>
  <si>
    <t>POR TBL ENT 60X800MG</t>
  </si>
  <si>
    <t>140081</t>
  </si>
  <si>
    <t>SALOFALK 1 G ČÍPKY</t>
  </si>
  <si>
    <t>RCT SUP 20X1GM</t>
  </si>
  <si>
    <t>203808</t>
  </si>
  <si>
    <t>POR TBL ENT 90X800MG</t>
  </si>
  <si>
    <t>82587</t>
  </si>
  <si>
    <t>SPRAY OCHRANNÝ ASKINA BARRIER FILM SPRAY</t>
  </si>
  <si>
    <t>28ML,ROZPRAŠOVAČ,NA OŠETŘENÍ RAN,1KS</t>
  </si>
  <si>
    <t>82588</t>
  </si>
  <si>
    <t>PROSTŘEDEK ČISTÍCÍ B.BRAUN ADHEZIVE REMOVER</t>
  </si>
  <si>
    <t>50ML,SPRAY,1KS</t>
  </si>
  <si>
    <t>85524</t>
  </si>
  <si>
    <t>PROUŽKY ADHEZIVNÍ 102X50MM OCHRANNÉ</t>
  </si>
  <si>
    <t>102X50MM, 100KS</t>
  </si>
  <si>
    <t>86050</t>
  </si>
  <si>
    <t>PASTA OCHRANNÁ</t>
  </si>
  <si>
    <t>19014</t>
  </si>
  <si>
    <t>PÁS STOMICKÝ STOMEX 2700</t>
  </si>
  <si>
    <t>STOMICKÝ PÁS TEXTILNÍ ELASTICKÝ,1KS</t>
  </si>
  <si>
    <t>86576</t>
  </si>
  <si>
    <t>PASTA ADHEZIVNÍ V PROUŽCÍCH BRAVA</t>
  </si>
  <si>
    <t>10KS</t>
  </si>
  <si>
    <t>85602</t>
  </si>
  <si>
    <t>SÁČEK 1D UZAVŘENÝ PELICAN MAXI 839401</t>
  </si>
  <si>
    <t>PRŮHLEDNÝ,K ÚPRAVĚ VELIKOSTI, 30KS</t>
  </si>
  <si>
    <t>3356</t>
  </si>
  <si>
    <t>DESTIČKA STOMICKÁ COLOPLAST 3215</t>
  </si>
  <si>
    <t>15X15CM,5KS</t>
  </si>
  <si>
    <t>85581</t>
  </si>
  <si>
    <t>BÉŽOVÝ, 70MM, MAXI, FILTR, 30 KS, 103670</t>
  </si>
  <si>
    <t>85584</t>
  </si>
  <si>
    <t>PODLOŽKA SENSURA CLICK CONVEX LIGHT</t>
  </si>
  <si>
    <t>MÍRNĚ KONVEXNÍ, S OUŠKY, 70MM, 5KS, 110410</t>
  </si>
  <si>
    <t>80175</t>
  </si>
  <si>
    <t>7,5X7,5CM,NETKANÝ TEXTIL,4 VRSTVY,100KS</t>
  </si>
  <si>
    <t>45700</t>
  </si>
  <si>
    <t>VENOTRAIN MICRO A-D</t>
  </si>
  <si>
    <t>50317</t>
  </si>
  <si>
    <t>TULIP 20 MG POTAHOVANÉ TABLETY</t>
  </si>
  <si>
    <t>POR TBL FLM 60X20MG</t>
  </si>
  <si>
    <t>Betaxolol</t>
  </si>
  <si>
    <t>163140</t>
  </si>
  <si>
    <t>BETAXA 20</t>
  </si>
  <si>
    <t>178661</t>
  </si>
  <si>
    <t>POR TBL FLM 50X5MG I</t>
  </si>
  <si>
    <t>Escitalopram</t>
  </si>
  <si>
    <t>191866</t>
  </si>
  <si>
    <t>CIPRALEX OROTAB 10 MG</t>
  </si>
  <si>
    <t>POR TBL DIS 60X10MG</t>
  </si>
  <si>
    <t>Levocetirizin</t>
  </si>
  <si>
    <t>201918</t>
  </si>
  <si>
    <t>ANALERGIN NEO 5 MG</t>
  </si>
  <si>
    <t>POR TBL FLM 20X5MG</t>
  </si>
  <si>
    <t>201941</t>
  </si>
  <si>
    <t>POR TBL FLM 56X5MG</t>
  </si>
  <si>
    <t>Mometason</t>
  </si>
  <si>
    <t>192520</t>
  </si>
  <si>
    <t>NASONEX</t>
  </si>
  <si>
    <t>NAS SPR SUS 60X50RG</t>
  </si>
  <si>
    <t>3550</t>
  </si>
  <si>
    <t>POR TBL NOB 20X25MG</t>
  </si>
  <si>
    <t>203097</t>
  </si>
  <si>
    <t>15659</t>
  </si>
  <si>
    <t>CIPLOX 500</t>
  </si>
  <si>
    <t>POR TBL FLM 50X500MG</t>
  </si>
  <si>
    <t>10081</t>
  </si>
  <si>
    <t>Leflunomid</t>
  </si>
  <si>
    <t>26262</t>
  </si>
  <si>
    <t>ARAVA 20 MG</t>
  </si>
  <si>
    <t>POR TBL FLM 50X20MG</t>
  </si>
  <si>
    <t>Methylprednisolon</t>
  </si>
  <si>
    <t>40369</t>
  </si>
  <si>
    <t>POR TBL NOB 100X4MG</t>
  </si>
  <si>
    <t>49934</t>
  </si>
  <si>
    <t>POR TBL PRO 30X25MG</t>
  </si>
  <si>
    <t>46754</t>
  </si>
  <si>
    <t>VEROSPIRON 100 MG</t>
  </si>
  <si>
    <t>POR CPS DUR 30X100MG</t>
  </si>
  <si>
    <t>167669</t>
  </si>
  <si>
    <t>TOLURA 40 MG</t>
  </si>
  <si>
    <t>POR TBL NOB 84X40MG</t>
  </si>
  <si>
    <t>140725</t>
  </si>
  <si>
    <t>ORTÉZA PALCOVÁ S PRUŽNÝM TAHEM</t>
  </si>
  <si>
    <t>PROVEDENÍ PRO PRAVOU A LEVOU RUKU, VELIKOST 1-3</t>
  </si>
  <si>
    <t>40378</t>
  </si>
  <si>
    <t>PANZYNORM FORTE-N</t>
  </si>
  <si>
    <t>40379</t>
  </si>
  <si>
    <t>POR TBL FLM 100</t>
  </si>
  <si>
    <t>166774</t>
  </si>
  <si>
    <t>POR TBL FLM 40X50MG I</t>
  </si>
  <si>
    <t>32557</t>
  </si>
  <si>
    <t>OSPAMOX 500 MG</t>
  </si>
  <si>
    <t>203293</t>
  </si>
  <si>
    <t>POR SUS 30X5ML</t>
  </si>
  <si>
    <t>2427</t>
  </si>
  <si>
    <t>POR TBL NOB 20X250MG</t>
  </si>
  <si>
    <t>Pantoprazol</t>
  </si>
  <si>
    <t>Sulodexid</t>
  </si>
  <si>
    <t>POR CPS MOL 50X250LSU</t>
  </si>
  <si>
    <t>Cyproheptadin</t>
  </si>
  <si>
    <t>2868</t>
  </si>
  <si>
    <t>PERITOL</t>
  </si>
  <si>
    <t>POR TBL NOB 20X4MG</t>
  </si>
  <si>
    <t>Drotaverin</t>
  </si>
  <si>
    <t>107807</t>
  </si>
  <si>
    <t>POR TBL NOB 20X40MG</t>
  </si>
  <si>
    <t>Neostigmin</t>
  </si>
  <si>
    <t>318</t>
  </si>
  <si>
    <t>POR TBL NOB 20X15MG</t>
  </si>
  <si>
    <t>25363</t>
  </si>
  <si>
    <t>HELICID 10 ZENTIVA</t>
  </si>
  <si>
    <t>POR CPS ETD 90X10MG</t>
  </si>
  <si>
    <t>119688</t>
  </si>
  <si>
    <t>CONTROLOC 40 MG</t>
  </si>
  <si>
    <t>POR TBL ENT 100X40MG I</t>
  </si>
  <si>
    <t>Ranitidin</t>
  </si>
  <si>
    <t>91280</t>
  </si>
  <si>
    <t>RANITAL 150 MG POTAHOVANÉ TABLETY</t>
  </si>
  <si>
    <t>POR TBL FLM 30X150MG</t>
  </si>
  <si>
    <t>Sulpirid</t>
  </si>
  <si>
    <t>11468</t>
  </si>
  <si>
    <t>PROSULPIN 50 MG</t>
  </si>
  <si>
    <t>POR TBL NOB 60X50MG</t>
  </si>
  <si>
    <t>Thiethylperazin</t>
  </si>
  <si>
    <t>RCT SUP 6X6.5MG</t>
  </si>
  <si>
    <t>17928</t>
  </si>
  <si>
    <t>POR TBL FLM 50</t>
  </si>
  <si>
    <t>179114</t>
  </si>
  <si>
    <t>AMBROBENE 3 MG/ML</t>
  </si>
  <si>
    <t>POR SOL 1X100ML/300MG+ ADAPT</t>
  </si>
  <si>
    <t>Butamirát</t>
  </si>
  <si>
    <t>15529</t>
  </si>
  <si>
    <t>SINECOD</t>
  </si>
  <si>
    <t>POR SIR 1X200ML/300MG</t>
  </si>
  <si>
    <t>47728</t>
  </si>
  <si>
    <t>115396</t>
  </si>
  <si>
    <t>Urea</t>
  </si>
  <si>
    <t>16462</t>
  </si>
  <si>
    <t>EXCIPIAL U LIPOLOTIO</t>
  </si>
  <si>
    <t>DRM EML 1X200ML</t>
  </si>
  <si>
    <t>2668</t>
  </si>
  <si>
    <t>OPHTHALMO-HYDROCORTISON LÉČIVA</t>
  </si>
  <si>
    <t>OPH UNG 1X5GM/25MG</t>
  </si>
  <si>
    <t>Kombinace různých antibiotik</t>
  </si>
  <si>
    <t>OPH UNG 1X5GM</t>
  </si>
  <si>
    <t>151142</t>
  </si>
  <si>
    <t>Sultamicilin</t>
  </si>
  <si>
    <t>17149</t>
  </si>
  <si>
    <t>POR TBL FLM 12X375MG</t>
  </si>
  <si>
    <t>11822</t>
  </si>
  <si>
    <t>ORTÉZA PALCE POLEX</t>
  </si>
  <si>
    <t>893136960110-120,210-220 2 VEL.(13-17,17-21CM) OBV.ZÁPĚSTÍ</t>
  </si>
  <si>
    <t>53479</t>
  </si>
  <si>
    <t>POR TBL RET 20X400MG</t>
  </si>
  <si>
    <t>Různé jiné kombinace železa</t>
  </si>
  <si>
    <t>119653</t>
  </si>
  <si>
    <t>SORBIFER DURULES</t>
  </si>
  <si>
    <t>POR TBL FLM 60X100MG</t>
  </si>
  <si>
    <t>Sulfadiazin, stříbrná sůl, kombinace</t>
  </si>
  <si>
    <t>DRM CRM 1X60GM</t>
  </si>
  <si>
    <t>32057</t>
  </si>
  <si>
    <t>INJ SOL 2X0.3ML</t>
  </si>
  <si>
    <t>17924</t>
  </si>
  <si>
    <t>POR TBL FLM 10</t>
  </si>
  <si>
    <t>17925</t>
  </si>
  <si>
    <t>POR TBL FLM 20</t>
  </si>
  <si>
    <t>Ampicilin a enzymový inhibitor</t>
  </si>
  <si>
    <t>Standardní lůžková péče</t>
  </si>
  <si>
    <t>Všeobecná chirurgická ambulace</t>
  </si>
  <si>
    <t>Gastroenterologie a endoskopie</t>
  </si>
  <si>
    <t>Příjmová ambulance</t>
  </si>
  <si>
    <t>Ambulance dětská</t>
  </si>
  <si>
    <t>Preskripce a záchyt receptů a poukazů - orientační přehled</t>
  </si>
  <si>
    <t>Přehled plnění pozitivního listu (PL) - 
   preskripce léčivých přípravků dle objemu Kč mimo PL</t>
  </si>
  <si>
    <t>N02CC01 - Sumatriptan</t>
  </si>
  <si>
    <t>J01FA10 - Azithromycin</t>
  </si>
  <si>
    <t>C01BC03 - Propafenon</t>
  </si>
  <si>
    <t>B01AC04 - Klopidogrel</t>
  </si>
  <si>
    <t>M01AX17 - Nimesulid</t>
  </si>
  <si>
    <t>N06AB10 - Escitalopram</t>
  </si>
  <si>
    <t>C10AB05 - Fenofibrát</t>
  </si>
  <si>
    <t>N06AB06 - Sertralin</t>
  </si>
  <si>
    <t>R06AE09 - Levocetirizin</t>
  </si>
  <si>
    <t>J01FA10</t>
  </si>
  <si>
    <t>M01AX17</t>
  </si>
  <si>
    <t>N06AB06</t>
  </si>
  <si>
    <t>N02CC01</t>
  </si>
  <si>
    <t>C01BC03</t>
  </si>
  <si>
    <t>B01AC04</t>
  </si>
  <si>
    <t>C10AB05</t>
  </si>
  <si>
    <t>N06AB10</t>
  </si>
  <si>
    <t>R06AE09</t>
  </si>
  <si>
    <t>Přehled plnění PL - Preskripce léčivých přípravků - orientační přehled</t>
  </si>
  <si>
    <t>50115061     ostatní ZPr - robotické centrum (sk.Z_512)</t>
  </si>
  <si>
    <t>50115066     ostatní ZPr - šicí materiál - robot (sk.Z_531)</t>
  </si>
  <si>
    <t>ZA446</t>
  </si>
  <si>
    <t>Vata buničitá přířezy 20 x 30 cm 1230200129</t>
  </si>
  <si>
    <t>ZA453</t>
  </si>
  <si>
    <t>Kompresa vliwazel 10 x 20 nesterilní 30431</t>
  </si>
  <si>
    <t>ZA544</t>
  </si>
  <si>
    <t>Krytí inadine nepřilnavé 5,0 x 5,0 cm 1/10 SYS01481EE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</si>
  <si>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</si>
  <si>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</si>
  <si>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</si>
  <si>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</si>
  <si>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</si>
  <si>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 / 5 ks sterilní 1325020275</t>
  </si>
  <si>
    <t>ZC702</t>
  </si>
  <si>
    <t>Náplast tegaderm 6,0 cm x 7,0 cm bal. á 100 ks 1624W</t>
  </si>
  <si>
    <t>ZD104</t>
  </si>
  <si>
    <t>Náplast omniplast 10,0 cm x 10,0 m 9004472 (900535)</t>
  </si>
  <si>
    <t>ZE090</t>
  </si>
  <si>
    <t>Krytí sterilní VECA-C bal. á 50 ks BED:392020</t>
  </si>
  <si>
    <t>ZF076</t>
  </si>
  <si>
    <t>Tampon sterilní stáčený 19 x 20 cm / 3 ks 0444</t>
  </si>
  <si>
    <t>ZI599</t>
  </si>
  <si>
    <t>Náplast curapor 10 x   8 cm 22121 ( náhrada za cosmopor )</t>
  </si>
  <si>
    <t>ZA649</t>
  </si>
  <si>
    <t>Set gázový 152 sterilní á 100 ks 1230111152</t>
  </si>
  <si>
    <t>ZB571</t>
  </si>
  <si>
    <t>Krytí melgisorb Ag alginátové 5 x 5 cm bal. á 10 ks 256050-00</t>
  </si>
  <si>
    <t>ZA065</t>
  </si>
  <si>
    <t>Verba č. 5 - břišní pás 105 - 115 cm 932535</t>
  </si>
  <si>
    <t>ZF749</t>
  </si>
  <si>
    <t>Fixace nosních katetrů nasofix niko S střední bal. á 100 ks 49-625-S</t>
  </si>
  <si>
    <t>ZA705</t>
  </si>
  <si>
    <t>Hadička spojovací HS 1,8 x 450UNIV</t>
  </si>
  <si>
    <t>ZA713</t>
  </si>
  <si>
    <t>Měřič žilního tlaku 01 646992</t>
  </si>
  <si>
    <t>ZA727</t>
  </si>
  <si>
    <t>Kontejner 30 ml sterilní 331690251750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</si>
  <si>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</si>
  <si>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</si>
  <si>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</si>
  <si>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</si>
  <si>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</si>
  <si>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</si>
  <si>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</si>
  <si>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</si>
  <si>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</si>
  <si>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</si>
  <si>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</si>
  <si>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</si>
  <si>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</si>
  <si>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</si>
  <si>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ZA964</t>
  </si>
  <si>
    <t>Stříkačka janett 3-dílná 60 ml sterilní vyplachovací MRG564</t>
  </si>
  <si>
    <t>ZB102</t>
  </si>
  <si>
    <t>Láhev k odsávačce flovac 1l hadice 1,8 m á 45 ks 000-036-020</t>
  </si>
  <si>
    <t>ZB249</t>
  </si>
  <si>
    <t>Sáček močový s křížovou výpustí sterilní 2000 ml ZAR-TNU201601</t>
  </si>
  <si>
    <t>ZB598</t>
  </si>
  <si>
    <t>Spojka symetrická přímá 7 x 7 mm 60.23.00 (120 430)</t>
  </si>
  <si>
    <t>ZB753</t>
  </si>
  <si>
    <t>Nebulizátor s maskou+hadičkou 1483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</si>
  <si>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</si>
  <si>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</si>
  <si>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</si>
  <si>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</si>
  <si>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</si>
  <si>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</si>
  <si>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</si>
  <si>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</si>
  <si>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</si>
  <si>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</si>
  <si>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</si>
  <si>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</si>
  <si>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</si>
  <si>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</si>
  <si>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</si>
  <si>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</si>
  <si>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ZC059</t>
  </si>
  <si>
    <t>Láhev redon drenofast 400 ml-kompletní bal. á 40 ks 28 400</t>
  </si>
  <si>
    <t>ZC498</t>
  </si>
  <si>
    <t>Držák močových sáčků UH 800800100</t>
  </si>
  <si>
    <t>ZC768</t>
  </si>
  <si>
    <t>Zkumavka 10 ml sterilní bal. á 1250 ks 1009/TE/SG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</si>
  <si>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</si>
  <si>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</si>
  <si>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</si>
  <si>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</si>
  <si>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</si>
  <si>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</si>
  <si>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</si>
  <si>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</si>
  <si>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</si>
  <si>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455007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</si>
  <si>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</si>
  <si>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</si>
  <si>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</si>
  <si>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</si>
  <si>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</si>
  <si>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</si>
  <si>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</si>
  <si>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</si>
  <si>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</si>
  <si>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</si>
  <si>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</si>
  <si>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</si>
  <si>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</si>
  <si>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</si>
  <si>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</si>
  <si>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</si>
  <si>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ZJ695</t>
  </si>
  <si>
    <t>Sonda žaludeční CH14 1200 mm s RTG linkou bal. á 50 ks 412014</t>
  </si>
  <si>
    <t>ZK799</t>
  </si>
  <si>
    <t>Zátka combi červená 4495101</t>
  </si>
  <si>
    <t>ZK884</t>
  </si>
  <si>
    <t>Kohout trojcestný discofix modrý 4095111</t>
  </si>
  <si>
    <t>ZK977</t>
  </si>
  <si>
    <t>Cévka odsávací CH14 s přerušovačem sání P01173a</t>
  </si>
  <si>
    <t>ZA969</t>
  </si>
  <si>
    <t>Flocare set pro gravitační výživu 35146 (569920)</t>
  </si>
  <si>
    <t>ZB320</t>
  </si>
  <si>
    <t>Irigátor z PVC kompl d712870</t>
  </si>
  <si>
    <t>ZB407</t>
  </si>
  <si>
    <t>Sonda gastrojejunální VANKEMMEL bal. á 5 ks LA6218</t>
  </si>
  <si>
    <t>ZB689</t>
  </si>
  <si>
    <t>Trokar hrudní redax F18 atraumatický bal. á 10 ks 21118</t>
  </si>
  <si>
    <t>ZD151</t>
  </si>
  <si>
    <t>Ambuvak pro dospělé vak 1,5 l 7152000</t>
  </si>
  <si>
    <t>ZJ727</t>
  </si>
  <si>
    <t>Trokar hrudní redax F24 atraumatický bal. á 10 ks 21124</t>
  </si>
  <si>
    <t>ZK353</t>
  </si>
  <si>
    <t>Trokar hrudní redax F20 atraumatický bal. á 10 ks 21120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</si>
  <si>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</si>
  <si>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</si>
  <si>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</si>
  <si>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</si>
  <si>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</si>
  <si>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</si>
  <si>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ZA364</t>
  </si>
  <si>
    <t>Sáček kolostomický draina S mini á 30 ks H08560U</t>
  </si>
  <si>
    <t>ZF973</t>
  </si>
  <si>
    <t>Hadička tlaková spojovací unicath 1,5 x 25 cm LL na obou koncích male-male bal. á 40 ks PN1202</t>
  </si>
  <si>
    <t>ZD848</t>
  </si>
  <si>
    <t>Katetr CVC 2 lumen certofix duo 730 bal. á 10 ks 4162307E</t>
  </si>
  <si>
    <t>ZE027</t>
  </si>
  <si>
    <t>Katetr CVC 1 lumen certofix mono 330 4160282E</t>
  </si>
  <si>
    <t>ZA715</t>
  </si>
  <si>
    <t>Set infuzní intrafix primeline classic 150 cm 4062957</t>
  </si>
  <si>
    <t>ZE079</t>
  </si>
  <si>
    <t>Set transfúzní non PVC s odvzdušněním a bakteriálním filtrem ZAR-I-TS</t>
  </si>
  <si>
    <t>ZA833</t>
  </si>
  <si>
    <t>Jehla injekční 0,8 x 40 mm zelená 4657527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</si>
  <si>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</si>
  <si>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</si>
  <si>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</si>
  <si>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</si>
  <si>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</si>
  <si>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</si>
  <si>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</si>
  <si>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</si>
  <si>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</si>
  <si>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</si>
  <si>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ZL423</t>
  </si>
  <si>
    <t>Hadice odsávací sterilní SERRES s koncovkami CH 25, bal. 50 ks délka 3 m FFM 5813303</t>
  </si>
  <si>
    <t>ZA315</t>
  </si>
  <si>
    <t>Kompresa NT 5 x 5 cm / 2 ks sterilní 26501</t>
  </si>
  <si>
    <t>ZA329</t>
  </si>
  <si>
    <t>Obinadlo fixa crep   6 cm x 4 m 1323100102</t>
  </si>
  <si>
    <t>ZA331</t>
  </si>
  <si>
    <t>Obinadlo fixa crep 10 cm x 4 m 1323100104</t>
  </si>
  <si>
    <t>ZA443</t>
  </si>
  <si>
    <t>Šátek trojcípý pletený 125 x 85 x 85 cm 20001</t>
  </si>
  <si>
    <t>ZA463</t>
  </si>
  <si>
    <t>Kompresa NT 10 x 20 cm / 2 ks sterilní 26620</t>
  </si>
  <si>
    <t>ZA464</t>
  </si>
  <si>
    <t>Kompresa NT 10 x 10 cm / 2 ks sterilní 26520</t>
  </si>
  <si>
    <t>ZA505</t>
  </si>
  <si>
    <t>Krytí mepore film 15 x 20 cm bal. á 10 ks 273000-02</t>
  </si>
  <si>
    <t>ZA521</t>
  </si>
  <si>
    <t>Kompresa vliwazel 20 x 20 nesterilní 30434</t>
  </si>
  <si>
    <t>ZA540</t>
  </si>
  <si>
    <t>Náplast omnifix E 15 cm x 10 m 9006513</t>
  </si>
  <si>
    <t>ZA562</t>
  </si>
  <si>
    <t>Náplast cosmopor i. v. 6 x 8 cm 9008054</t>
  </si>
  <si>
    <t>ZA593</t>
  </si>
  <si>
    <t>Tampon stáčený sterilní 20 x 20 cm / 5 ks 28003</t>
  </si>
  <si>
    <t>ZA643</t>
  </si>
  <si>
    <t>Kompresa vliwasoft 10 x 20 nesterilní á 100 ks 12070</t>
  </si>
  <si>
    <t>ZC352</t>
  </si>
  <si>
    <t>Obinadlo elastické universalní 12 cm x 10 m bal. á 12 ks 1320200207</t>
  </si>
  <si>
    <t>ZD633</t>
  </si>
  <si>
    <t>Krytí mepilex border sacrum 18 x 18 cm bal. á 5 ks 282000-01</t>
  </si>
  <si>
    <t>ZD934</t>
  </si>
  <si>
    <t>Obinadlo elastické idealflex krátkotažné 12 cm x 5 m bal. á 10 ks 931324</t>
  </si>
  <si>
    <t>ZH012</t>
  </si>
  <si>
    <t>Náplast micropore 2,50 cm x 5,00 m 840W</t>
  </si>
  <si>
    <t>ZI558</t>
  </si>
  <si>
    <t>Náplast curapor   7 x   5 cm 22120 ( náhrada za cosmopor )</t>
  </si>
  <si>
    <t>ZI600</t>
  </si>
  <si>
    <t>Náplast curapor 10 x 15 cm 22122 ( náhrada za cosmopor )</t>
  </si>
  <si>
    <t>ZL664</t>
  </si>
  <si>
    <t>Krytí mastný tyl pharmatull 10 x 20 cm bal. á 10 ks P-Tull1020</t>
  </si>
  <si>
    <t>ZL662</t>
  </si>
  <si>
    <t>Krytí mastný tyl pharmatull   5 x   5 cm bal. á 10 ks P-Tull5050</t>
  </si>
  <si>
    <t>ZH913</t>
  </si>
  <si>
    <t>Krytí askina 15 x 20 cm derm - sterilní folie bal. á 10 ks F72038</t>
  </si>
  <si>
    <t>ZA737</t>
  </si>
  <si>
    <t>Filtr mini spike modrý 4550234</t>
  </si>
  <si>
    <t>ZA746</t>
  </si>
  <si>
    <t>Stříkačka injekční 3-dílná 1 ml L Omnifix Solo tuberculin 9161406V</t>
  </si>
  <si>
    <t>ZA791</t>
  </si>
  <si>
    <t>Stříkačka janett 3-dílná 140-160 ml sterilní vyplachovací JNP1543 MED114408</t>
  </si>
  <si>
    <t>ZA897</t>
  </si>
  <si>
    <t>Nůž na stehy krátký sterilní bal. á 100 ks 11.000.00.010</t>
  </si>
  <si>
    <t>ZC074</t>
  </si>
  <si>
    <t>Nebulizátor Typ 753 pro dospělé 01.000.08.753</t>
  </si>
  <si>
    <t>ZC769</t>
  </si>
  <si>
    <t>Hadička spojovací HS 1,8 x 450LL 606301</t>
  </si>
  <si>
    <t>ZC798</t>
  </si>
  <si>
    <t>Fonendoskop oboustranný 47 mm pro dospělé KVS-30L</t>
  </si>
  <si>
    <t>ZC863</t>
  </si>
  <si>
    <t>Hadička spojovací HS 1,8 x 1800LL 606304</t>
  </si>
  <si>
    <t>ZK978</t>
  </si>
  <si>
    <t>Cévka odsávací CH16 s přerušovačem sání P01175a</t>
  </si>
  <si>
    <t>ZL464</t>
  </si>
  <si>
    <t>Popisovač sterilní se dvěma hroty Sandel 4-in-1Marker, bal. á 25 ks, S1041F</t>
  </si>
  <si>
    <t>ZK501</t>
  </si>
  <si>
    <t>Manžeta TK k tonometru Omron dospělá šířka 14 cm,obvod paže 22 cm - 32 cm CM 2</t>
  </si>
  <si>
    <t>ZM625</t>
  </si>
  <si>
    <t>Lopatka lékařská sterilizovaná dřevěná ústní bal. á 100 ks 922600</t>
  </si>
  <si>
    <t>ZA834</t>
  </si>
  <si>
    <t>Jehla injekční 0,7 x 40 mm černá 4660021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</si>
  <si>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</si>
  <si>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</si>
  <si>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</si>
  <si>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</si>
  <si>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</si>
  <si>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</si>
  <si>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ZB173</t>
  </si>
  <si>
    <t>Maska kyslíková s hadičkou a nosní svorkou dospělá H-103013, OS/100</t>
  </si>
  <si>
    <t>ZA419</t>
  </si>
  <si>
    <t>Náplast betaplast bílá 10 cm x 5 m 510W</t>
  </si>
  <si>
    <t>ZA539</t>
  </si>
  <si>
    <t>Kompresa NT 10 x 10 cm nesterilní 06103</t>
  </si>
  <si>
    <t>ZA831</t>
  </si>
  <si>
    <t>Rourka rektální CH20 délka 40 cm 19-20.100</t>
  </si>
  <si>
    <t>ZB774</t>
  </si>
  <si>
    <t>Zkumavka červená 5 ml gel 456071</t>
  </si>
  <si>
    <t>ZA783</t>
  </si>
  <si>
    <t>Drén Easy Flow 40 mm/30 cm, á 10 ks, 97.816.92.224</t>
  </si>
  <si>
    <t>ZB767</t>
  </si>
  <si>
    <t>Jehla vakuová 226/38 mm černá 450075</t>
  </si>
  <si>
    <t>ZM291</t>
  </si>
  <si>
    <t>Rukavice nitril sempercare bez p. S bal. á 200 ks 30802</t>
  </si>
  <si>
    <t>ZA478</t>
  </si>
  <si>
    <t>Krytí actisorb plus 10,5 x 10,5 cm bal. á 10 ks SYSMAP105_1/5</t>
  </si>
  <si>
    <t>ZA547</t>
  </si>
  <si>
    <t>Krytí inadine nepřilnavé 9,5 x 9,5 cm 1/10 SYS01512EE</t>
  </si>
  <si>
    <t>ZA557</t>
  </si>
  <si>
    <t>Kompresa gáza sterilní 10 x 20 cm / 5 ks 26013</t>
  </si>
  <si>
    <t>ZD668</t>
  </si>
  <si>
    <t>Kompresa gáza 10 x 10 cm / 5 ks sterilní 1325019275</t>
  </si>
  <si>
    <t>ZD740</t>
  </si>
  <si>
    <t>Kompresa gáza sterilkompres 7,5 x 7,5 cm / 5 ks sterilní 1325019265(1230119225)</t>
  </si>
  <si>
    <t>ZE748</t>
  </si>
  <si>
    <t>Krytí melgisorb Ag alginátové absorpční 10 x 10 cm bal. á 10 ks 256100-00</t>
  </si>
  <si>
    <t>ZF351</t>
  </si>
  <si>
    <t>Náplast transpore bílá 1,25 cm x 9,14 m bal. á 24 ks 1534-0</t>
  </si>
  <si>
    <t>ZF352</t>
  </si>
  <si>
    <t>Náplast transpore bílá 2,50 cm x 9,14 m bal. á 12 ks 1534-1</t>
  </si>
  <si>
    <t>ZK405</t>
  </si>
  <si>
    <t>Krytí gelitaspon standard 80 x 50 mm x 10 mm bal. á 10 ks A2107861</t>
  </si>
  <si>
    <t>ZL663</t>
  </si>
  <si>
    <t>Krytí mastný tyl pharmatull 10 x 10 cm bal. á 10 ks P-Tull1010</t>
  </si>
  <si>
    <t>ZA458</t>
  </si>
  <si>
    <t>Kompresa vliwazel 20 x 40 / 50 ks nesterilní 30436</t>
  </si>
  <si>
    <t>ZB949</t>
  </si>
  <si>
    <t>Pinzeta UH sterilní HAR999565</t>
  </si>
  <si>
    <t>ZL105</t>
  </si>
  <si>
    <t>Nástavec pro odběr moče ke zkumavce vacuete 450251</t>
  </si>
  <si>
    <t>ZD067</t>
  </si>
  <si>
    <t>Šití safil fialový 2/0 (3) bal. á 36 ks C1048042</t>
  </si>
  <si>
    <t>ZL427</t>
  </si>
  <si>
    <t>Rukavice operační ansell sensi - touch vel. 8,0 bal. á 40 párů 8050195(8050155)</t>
  </si>
  <si>
    <t>ZA324</t>
  </si>
  <si>
    <t>Náplast tegaderm 10,0 cm x 12,0 cm bal. á 50 ks 1626W</t>
  </si>
  <si>
    <t>ZA330</t>
  </si>
  <si>
    <t>Obinadlo fixa crep   8 cm x 4 m 1323100103</t>
  </si>
  <si>
    <t>ZA444</t>
  </si>
  <si>
    <t>Tampon nesterilní stáčený 20 x 19 cm 1320300404</t>
  </si>
  <si>
    <t>ZA454</t>
  </si>
  <si>
    <t>Kompresa AB 10 x 10 cm / 1 ks sterilní NT savá 1230114011</t>
  </si>
  <si>
    <t>ZA459</t>
  </si>
  <si>
    <t>Kompresa AB 10 x 20 cm / 1 ks sterilní NT savá 1230114021</t>
  </si>
  <si>
    <t>ZA664</t>
  </si>
  <si>
    <t>Flamigel 250 ml FLAM250</t>
  </si>
  <si>
    <t>ZB404</t>
  </si>
  <si>
    <t>Náplast cosmos 8 cm x 1 m 5403353</t>
  </si>
  <si>
    <t>ZC845</t>
  </si>
  <si>
    <t>Kompresa NT 10 x 20 cm / 5 ks sterilní 26621</t>
  </si>
  <si>
    <t>ZC854</t>
  </si>
  <si>
    <t>Kompresa NT 7,5 x 7,5 cm / 2 ks sterilní 26510</t>
  </si>
  <si>
    <t>ZE483</t>
  </si>
  <si>
    <t>Náplast easi-v transparentní fixace perif.a centr.ven.k 49-664-M</t>
  </si>
  <si>
    <t>ZL410</t>
  </si>
  <si>
    <t>Hemagel 100 g A2681147</t>
  </si>
  <si>
    <t>ZF042</t>
  </si>
  <si>
    <t>Krytí mastný tyl jelonet 10 x 10 cm á 10 ks 7404</t>
  </si>
  <si>
    <t>ZA525</t>
  </si>
  <si>
    <t>Normlgel   5 g 370500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</si>
  <si>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</si>
  <si>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</si>
  <si>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</si>
  <si>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</si>
  <si>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ZA578</t>
  </si>
  <si>
    <t>Krytí hypergel 5 g bal. á 10 ks 360500-00</t>
  </si>
  <si>
    <t>ZA691</t>
  </si>
  <si>
    <t>Rampa 3 kohouty discofix 16600C/4085434/</t>
  </si>
  <si>
    <t>ZA749</t>
  </si>
  <si>
    <t>Stříkačka injekční 3-dílná 50 ml LL Omnifix Solo 4617509F</t>
  </si>
  <si>
    <t>ZA967</t>
  </si>
  <si>
    <t>Flocare set 800 pump pro enter.vaky-569886  A4323102</t>
  </si>
  <si>
    <t>ZB006</t>
  </si>
  <si>
    <t>Teploměr digitální thermoval basic 9250391</t>
  </si>
  <si>
    <t>ZB066</t>
  </si>
  <si>
    <t>Stříkačka janett 3-dílná 100 ml sterilní vyplachovací adaptér PLS1710</t>
  </si>
  <si>
    <t>ZB488</t>
  </si>
  <si>
    <t>Sprej cavilon 28 ml bal. á 12 ks 3346E</t>
  </si>
  <si>
    <t>ZB770</t>
  </si>
  <si>
    <t>Držák jehly excentrický Holdex 450263</t>
  </si>
  <si>
    <t>ZB780</t>
  </si>
  <si>
    <t>Kontejner 120 ml sterilní 331690250350</t>
  </si>
  <si>
    <t>ZC648</t>
  </si>
  <si>
    <t>Elektroda EKG s gelem ovál 51 x 33 mm pro dospělé H-108006</t>
  </si>
  <si>
    <t>ZF233</t>
  </si>
  <si>
    <t>Stříkačka injekční arteriální 3 ml bez jehly line draw L/S bal. á 200 ks 4043E</t>
  </si>
  <si>
    <t>ZF967</t>
  </si>
  <si>
    <t>Láhev 0,3 l k thoraxovému odsávání N079.0011</t>
  </si>
  <si>
    <t>ZH546</t>
  </si>
  <si>
    <t>Flocare infinity pack set mobile 569572 ,2778307</t>
  </si>
  <si>
    <t>ZJ312</t>
  </si>
  <si>
    <t>Sonda žaludeční CH16 1200 mm s RTG linkou bal. á 50 ks 412016</t>
  </si>
  <si>
    <t>ZJ696</t>
  </si>
  <si>
    <t>Sonda žaludeční CH18 1200 mm s RTG linkou bal. á 30 ks 412018</t>
  </si>
  <si>
    <t>ZK179</t>
  </si>
  <si>
    <t>Sonda žaludeční CH12 1200 mm s RTG linkou bal. á 50 ks 412012</t>
  </si>
  <si>
    <t>ZB671</t>
  </si>
  <si>
    <t>Láhev zvlhčovače 0,25 l autoklávovatelný P00442</t>
  </si>
  <si>
    <t>ZC132</t>
  </si>
  <si>
    <t>Láhev 2,00 l vsazovací uzávěr s víkem 100 000-030-130(111-888-201)</t>
  </si>
  <si>
    <t>ZJ098</t>
  </si>
  <si>
    <t>Vzduchovod nosní 7,0 bal. á 10 ks 321070</t>
  </si>
  <si>
    <t>ZC754</t>
  </si>
  <si>
    <t>Čepelka skalpelová 21 BB521</t>
  </si>
  <si>
    <t>ZJ672</t>
  </si>
  <si>
    <t>Pohár na moč 250 ml UH GAMA204809</t>
  </si>
  <si>
    <t>ZB809</t>
  </si>
  <si>
    <t>Vak dýchací 2000 ml P00143</t>
  </si>
  <si>
    <t>ZF943</t>
  </si>
  <si>
    <t>Vzduchovod nosní 5,0 bal. á 10 ks 321050</t>
  </si>
  <si>
    <t>ZH543</t>
  </si>
  <si>
    <t>Víčko zvlhčovače 0,25 l autoklávovatelný P00441</t>
  </si>
  <si>
    <t>ZC081</t>
  </si>
  <si>
    <t>Močoměr bez teploměru 710363</t>
  </si>
  <si>
    <t>ZB209</t>
  </si>
  <si>
    <t>Set transfúzní BLLP pro přetlakovou transfuzi bez vzdušného filtru hemomed 05123</t>
  </si>
  <si>
    <t>ZA360</t>
  </si>
  <si>
    <t>Jehla sterican 0,5 x 25 mm oranžová 9186158</t>
  </si>
  <si>
    <t>ZA835</t>
  </si>
  <si>
    <t>Jehla injekční 0,6 x 25 mm modrá 4657667</t>
  </si>
  <si>
    <t>ZL073</t>
  </si>
  <si>
    <t>Rukavice operační gammex bez pudru PF EnLite vel. 7,5 353385</t>
  </si>
  <si>
    <t>ZL074</t>
  </si>
  <si>
    <t>Rukavice operační gammex bez pudru PF EnLite vel. 8,0 353386</t>
  </si>
  <si>
    <t>KC467</t>
  </si>
  <si>
    <t>stapler kruhový 29 CDH29-X</t>
  </si>
  <si>
    <t>KC469</t>
  </si>
  <si>
    <t>stapler lineární 30 TLH30-X</t>
  </si>
  <si>
    <t>KC472</t>
  </si>
  <si>
    <t>stapler lineární 60 TX60G-X</t>
  </si>
  <si>
    <t>KC479</t>
  </si>
  <si>
    <t>zásobník do lineárního katru TRT10-X</t>
  </si>
  <si>
    <t>KC483</t>
  </si>
  <si>
    <t>contour-zahnutý-kus CS40G-X</t>
  </si>
  <si>
    <t>KD033</t>
  </si>
  <si>
    <t>zásobník zelený Contour CR40G-X</t>
  </si>
  <si>
    <t>KC513</t>
  </si>
  <si>
    <t>zásobník ta premium 90-4,8 015485L</t>
  </si>
  <si>
    <t>KD044</t>
  </si>
  <si>
    <t>kleště koagul WAVE18S-X</t>
  </si>
  <si>
    <t>KH023</t>
  </si>
  <si>
    <t>zásobník modrý  75 mm TCR75</t>
  </si>
  <si>
    <t>KD046</t>
  </si>
  <si>
    <t>sada na hemeroidy PPH03</t>
  </si>
  <si>
    <t>KC512</t>
  </si>
  <si>
    <t>zásobník ta premium 55-4,8 015458L</t>
  </si>
  <si>
    <t>KH022</t>
  </si>
  <si>
    <t>zásobník modrý 100 mm TCR10</t>
  </si>
  <si>
    <t>ZE444</t>
  </si>
  <si>
    <t>Svorka přidržovací 1,25 mm 395.125</t>
  </si>
  <si>
    <t>ZM954</t>
  </si>
  <si>
    <t>Nůžky koagulační Metzenbaum Mikro jemný hrot 23cm 685723150</t>
  </si>
  <si>
    <t>KC511</t>
  </si>
  <si>
    <t>zásobník ta premium 30-4,8 015433L</t>
  </si>
  <si>
    <t>ZM955</t>
  </si>
  <si>
    <t>Kabel bipolární 5 m k přístroji Erbe 680100086</t>
  </si>
  <si>
    <t>ZA019</t>
  </si>
  <si>
    <t>Šroub kortikální 2.0 mm 201.812</t>
  </si>
  <si>
    <t>ZA039</t>
  </si>
  <si>
    <t>Šroub kortikální 2.0 mm 201.808</t>
  </si>
  <si>
    <t>ZE442</t>
  </si>
  <si>
    <t>Drát K-Wire 1,25 mm L100 á 10 ks 292.600.10</t>
  </si>
  <si>
    <t>KB711</t>
  </si>
  <si>
    <t>cévka ureterální 7F AC5207</t>
  </si>
  <si>
    <t>KC475</t>
  </si>
  <si>
    <t>katr lineární 100 mm TCT10-X</t>
  </si>
  <si>
    <t>KC476</t>
  </si>
  <si>
    <t>katr lineární   55 mm TCT55-X</t>
  </si>
  <si>
    <t>KC477</t>
  </si>
  <si>
    <t>katr lineární   75 mm TCT75-X</t>
  </si>
  <si>
    <t>KC486</t>
  </si>
  <si>
    <t>klip titanový střední LT300-X</t>
  </si>
  <si>
    <t>KC524</t>
  </si>
  <si>
    <t>Nástroj na endoskopické šití a uzlení Endo stitch 10 mm 173016</t>
  </si>
  <si>
    <t>KC539</t>
  </si>
  <si>
    <t>surgipro mesh   3 x 5 SPM35W</t>
  </si>
  <si>
    <t>KD034</t>
  </si>
  <si>
    <t>basx kit cholecystekt á 5 ks RLA004A</t>
  </si>
  <si>
    <t>KD069</t>
  </si>
  <si>
    <t>surgitie loop ED21L</t>
  </si>
  <si>
    <t>KE304</t>
  </si>
  <si>
    <t>nůžky harmonické otevřené ACE23E-X</t>
  </si>
  <si>
    <t>KE305</t>
  </si>
  <si>
    <t>nůžky harmonické laparoskopické ACE36E-X</t>
  </si>
  <si>
    <t>KG140</t>
  </si>
  <si>
    <t>katr lineární TLC75</t>
  </si>
  <si>
    <t>KC538</t>
  </si>
  <si>
    <t>thoracoport   5,5 179305</t>
  </si>
  <si>
    <t>KD633</t>
  </si>
  <si>
    <t>trokar xcel 11 x 100 mm D11LT-X</t>
  </si>
  <si>
    <t>KI073</t>
  </si>
  <si>
    <t>stapler - endo GIA universal 12mm EGIAUSTND</t>
  </si>
  <si>
    <t>KH993</t>
  </si>
  <si>
    <t>stapler lineární 60 mm GIA6048S</t>
  </si>
  <si>
    <t>KD041</t>
  </si>
  <si>
    <t>zásobník do Echelonu ECR60D-X</t>
  </si>
  <si>
    <t>KC507</t>
  </si>
  <si>
    <t>háček laparoskop k HS HDH05-X</t>
  </si>
  <si>
    <t>KD717</t>
  </si>
  <si>
    <t>trokar xcel dilating tip D5LT-X</t>
  </si>
  <si>
    <t>KC536</t>
  </si>
  <si>
    <t>endo retract II 10 176647</t>
  </si>
  <si>
    <t>KF912</t>
  </si>
  <si>
    <t>stapler GIA100 - 4,8 SGL GIA10048S</t>
  </si>
  <si>
    <t>KC542</t>
  </si>
  <si>
    <t>surgitie loop EL21L</t>
  </si>
  <si>
    <t>KD311</t>
  </si>
  <si>
    <t>sáček laparoskopický endo cath gold 10 173050G</t>
  </si>
  <si>
    <t>KD952</t>
  </si>
  <si>
    <t>stapler kruhový EEA 28 mm SGL EEA28</t>
  </si>
  <si>
    <t>KC527</t>
  </si>
  <si>
    <t>endo babcock 10 mm x 6 174001</t>
  </si>
  <si>
    <t>KD421</t>
  </si>
  <si>
    <t>zásobník echelon 45 ECR45D-X</t>
  </si>
  <si>
    <t>KC541</t>
  </si>
  <si>
    <t>surgipro mesh 14 x 9 SPM149W</t>
  </si>
  <si>
    <t>KA781</t>
  </si>
  <si>
    <t>stapler cirkulární EEA 31 SGL EEA31</t>
  </si>
  <si>
    <t>KC540</t>
  </si>
  <si>
    <t>surgipro mesh   6 x 6 SPM66W</t>
  </si>
  <si>
    <t>KC537</t>
  </si>
  <si>
    <t>thoracoport 10,5 179301</t>
  </si>
  <si>
    <t>KH171</t>
  </si>
  <si>
    <t>klipy titanové 18zásobníků LT400</t>
  </si>
  <si>
    <t>KI239</t>
  </si>
  <si>
    <t>nástroj Ligasure Precise Plus LF1212 17cm</t>
  </si>
  <si>
    <t>KI443</t>
  </si>
  <si>
    <t>nástroj ligasure TM IMPACT, 14mm, d. 18cm LF4318</t>
  </si>
  <si>
    <t>KH750</t>
  </si>
  <si>
    <t>endostapler s cévním nábojem Multifire endo Gia30V 030811</t>
  </si>
  <si>
    <t>KF304</t>
  </si>
  <si>
    <t>stapler echelon flex 45 mm, délka 34 cm EC45A-X</t>
  </si>
  <si>
    <t>KI641</t>
  </si>
  <si>
    <t>zásobník do stapleru lineárního GIA10048L na silnou tkáňm - nábojnice do stapleru GIA10048S, zelená</t>
  </si>
  <si>
    <t>KC509</t>
  </si>
  <si>
    <t>síťka prolen 30 x 30 cm PML1</t>
  </si>
  <si>
    <t>KH021</t>
  </si>
  <si>
    <t>katr lineární 100 mm TLC10</t>
  </si>
  <si>
    <t>KC529</t>
  </si>
  <si>
    <t>Stapler endo clinch II 5 174317</t>
  </si>
  <si>
    <t>KI722</t>
  </si>
  <si>
    <t>nůžky laparoskopické jednorázové k harmonickému skalpelu 36 cm,ADV technologie HAR H36</t>
  </si>
  <si>
    <t>KC535</t>
  </si>
  <si>
    <t>endo dissect 5 176645</t>
  </si>
  <si>
    <t>ZF132</t>
  </si>
  <si>
    <t>Disektor jednorázový maryland D5/310 mm bal. á 10 ks PO891SU</t>
  </si>
  <si>
    <t>ZB214</t>
  </si>
  <si>
    <t>Šití safil fialový 4/0 (1.5) bal. á 36 ks C1048029</t>
  </si>
  <si>
    <t>ZA884</t>
  </si>
  <si>
    <t>Rourka rektální CH22 délka 40 cm 19-22.100</t>
  </si>
  <si>
    <t>ZB103</t>
  </si>
  <si>
    <t>Láhev k odsávačce flovac 2l hadice 1,8 m 000-036-021</t>
  </si>
  <si>
    <t>ZD212</t>
  </si>
  <si>
    <t>Brýle kyslíkové pro dospělé 1161000/L</t>
  </si>
  <si>
    <t>ZD980</t>
  </si>
  <si>
    <t>Kanyla vasofix 18G zelená safety 4269136S-01</t>
  </si>
  <si>
    <t>ZK798</t>
  </si>
  <si>
    <t>Zátka combi modrá 4495152</t>
  </si>
  <si>
    <t>ZM182</t>
  </si>
  <si>
    <t>Sonda endorektální manometrická T-DOCARM 9102-4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</si>
  <si>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</si>
  <si>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</si>
  <si>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</si>
  <si>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</si>
  <si>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</si>
  <si>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</si>
  <si>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</si>
  <si>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</si>
  <si>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</si>
  <si>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</si>
  <si>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</si>
  <si>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</si>
  <si>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</si>
  <si>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</si>
  <si>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50115020</t>
  </si>
  <si>
    <t>Diagnostika (112 04 004, 132 01 004)</t>
  </si>
  <si>
    <t>50115064</t>
  </si>
  <si>
    <t>529 SZM šicí materiál (112 02 106)</t>
  </si>
  <si>
    <t>50115040</t>
  </si>
  <si>
    <t>505 SZM laboratorní sklo a materiál (112 02 140)</t>
  </si>
  <si>
    <t>50115004</t>
  </si>
  <si>
    <t>506 SZM umělé tělní náhrady kovové (112 02 030)</t>
  </si>
  <si>
    <t>50115080</t>
  </si>
  <si>
    <t>523 SZM staplery, endosk., optika, extraktory (112 02 102)</t>
  </si>
  <si>
    <t>I. CHIR pracoviště DK COS</t>
  </si>
  <si>
    <t>Spotřeba zdravotnického materiálu - orientační přehled</t>
  </si>
  <si>
    <t>ON Data</t>
  </si>
  <si>
    <t>501 - Pracoviště chirurgie</t>
  </si>
  <si>
    <t>502 - Pracoviště dětské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</si>
  <si>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</si>
  <si>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</si>
  <si>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</si>
  <si>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</si>
  <si>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</si>
  <si>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Heinz Petr</t>
  </si>
  <si>
    <t>Heller Lubomir</t>
  </si>
  <si>
    <t>Horváthová Kateřina</t>
  </si>
  <si>
    <t>Klein Jiří</t>
  </si>
  <si>
    <t>Neoral Čestmír</t>
  </si>
  <si>
    <t>Procházková Katarína</t>
  </si>
  <si>
    <t>Raclavský Vladislav</t>
  </si>
  <si>
    <t>Rýznar Jan</t>
  </si>
  <si>
    <t>Študent Vladimír</t>
  </si>
  <si>
    <t>Vlachová Zuzana</t>
  </si>
  <si>
    <t>Zdravotní výkony vykázané na pracovišti v rámci ambulantní péče dle lékařů *</t>
  </si>
  <si>
    <t>501</t>
  </si>
  <si>
    <t>1</t>
  </si>
  <si>
    <t>0000502</t>
  </si>
  <si>
    <t>MESOCAIN 1%</t>
  </si>
  <si>
    <t>0030187</t>
  </si>
  <si>
    <t>MIDAZOLAM TORREX 5 MG/ML</t>
  </si>
  <si>
    <t>0090719</t>
  </si>
  <si>
    <t>TRAMAL INJEKČNÍ ROZTOK 100 MG/2 ML</t>
  </si>
  <si>
    <t>0146681</t>
  </si>
  <si>
    <t>0146684</t>
  </si>
  <si>
    <t>10% GLUCOSE IN WATER FOR INJECTION FRESENIUS</t>
  </si>
  <si>
    <t>3</t>
  </si>
  <si>
    <t>0051607</t>
  </si>
  <si>
    <t>SADA GASTROSTOMICKÁ - PEG</t>
  </si>
  <si>
    <t>0099942</t>
  </si>
  <si>
    <t>ANOSKOP JEDNORÁZOVÝ OPERAČNÍ              A.4023.1</t>
  </si>
  <si>
    <t>V</t>
  </si>
  <si>
    <t>09220</t>
  </si>
  <si>
    <t>KANYLACE PERIFERNÍ ŽÍLY VČETNĚ INFÚZE</t>
  </si>
  <si>
    <t>09237</t>
  </si>
  <si>
    <t>OŠETŘENÍ A PŘEVAZ RÁNY VČETNĚ OŠETŘENÍ KOŽNÍCH A P</t>
  </si>
  <si>
    <t>09247</t>
  </si>
  <si>
    <t>ŽALUDEČNÍ LAVÁŽ LÉČEBNÁ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</si>
  <si>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</si>
  <si>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</si>
  <si>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</si>
  <si>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</si>
  <si>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</si>
  <si>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</si>
  <si>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</si>
  <si>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</si>
  <si>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15180</t>
  </si>
  <si>
    <t>RYCHLÝ UREÁZOVÝ TEST (CLO TEST)</t>
  </si>
  <si>
    <t>15401</t>
  </si>
  <si>
    <t>ESOFAGOGASTRODUODENOSKOPIE</t>
  </si>
  <si>
    <t>15440</t>
  </si>
  <si>
    <t>ODBĚR BIOPTICKÉHO MATERIÁLU PŘI ENDOSKOPII</t>
  </si>
  <si>
    <t>15445</t>
  </si>
  <si>
    <t xml:space="preserve">POUŽITÍ VIDEOENDOSKOPU PŘI ENDOSKOPICKÉM VÝKONU Á </t>
  </si>
  <si>
    <t>15475</t>
  </si>
  <si>
    <t>ENDOSKOPICKÁ MUKÓZNÍ RESEKCE (EMR) A ODSTRANĚNÍ PŘ</t>
  </si>
  <si>
    <t>15910</t>
  </si>
  <si>
    <t>ENDOSKOPICKÁ EXTRAKCE CIZÍHO TĚLESA Z JÍCNU A ŽALU</t>
  </si>
  <si>
    <t>15920</t>
  </si>
  <si>
    <t>ENDOSKOPICKÉ STAVĚNÍ KRVÁCENÍ</t>
  </si>
  <si>
    <t>15950</t>
  </si>
  <si>
    <t>POLYPEKTOMIE  ENDOSKOPICKÁ</t>
  </si>
  <si>
    <t>15960</t>
  </si>
  <si>
    <t>ENDOSKOPICKÁ GASTROSTOMIE - PŘIČTI K CENĚ ZÁKLADNÍ</t>
  </si>
  <si>
    <t>51022</t>
  </si>
  <si>
    <t>CÍLENÉ VYŠETŘENÍ CHIRURGEM</t>
  </si>
  <si>
    <t>51023</t>
  </si>
  <si>
    <t>KONTROLNÍ VYŠETŘENÍ CHIRURGEM</t>
  </si>
  <si>
    <t>51413</t>
  </si>
  <si>
    <t>ANOREKTÁLNÍ MANOMETRIE</t>
  </si>
  <si>
    <t>51423</t>
  </si>
  <si>
    <t>DIVULZE ANU EV. S VYNĚTÍM CIZÍHO TĚLESA A MANUÁLNÍ</t>
  </si>
  <si>
    <t>51818</t>
  </si>
  <si>
    <t>OŠETŘENÍ A PŘEVAZ RÁNY, KOŽNÍCH A PODKOŽNÍCH AFEKC</t>
  </si>
  <si>
    <t>52022</t>
  </si>
  <si>
    <t>CÍLENÉ VYŠETŘENÍ DĚTSKÝM CHIRURGEM</t>
  </si>
  <si>
    <t>52023</t>
  </si>
  <si>
    <t>KONTROLNÍ VYŠETŘENÍ DĚTSKÝM CHIRURGEM</t>
  </si>
  <si>
    <t>61123</t>
  </si>
  <si>
    <t>EXCIZE KOŽNÍ LÉZE OD 2 DO 10 CM^2, BEZ UZAVŘENÍ VZ</t>
  </si>
  <si>
    <t>61129</t>
  </si>
  <si>
    <t>EXCIZE KOŽNÍ LÉZE, SUTURA OD 2 DO 10 CM</t>
  </si>
  <si>
    <t>66839</t>
  </si>
  <si>
    <t>EXSTIRPACE NÁDORU MĚKKÝCH TKÁNÍ - POVRCHOVĚ ULOŽEN</t>
  </si>
  <si>
    <t>09547</t>
  </si>
  <si>
    <t>REGULAČNÍ POPLATEK -- POJIŠTĚNEC OD ÚHRADY POPLATK</t>
  </si>
  <si>
    <t>09543</t>
  </si>
  <si>
    <t>SIGNÁLNÍ VÝKON KLINICKÉHO VYŠETŘENÍ / DO 31.12.201</t>
  </si>
  <si>
    <t>15404</t>
  </si>
  <si>
    <t>TOTÁLNÍ KOLOSKOPIE</t>
  </si>
  <si>
    <t>15402</t>
  </si>
  <si>
    <t>REKTOSKOPIE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</si>
  <si>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</si>
  <si>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</si>
  <si>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</si>
  <si>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</si>
  <si>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</si>
  <si>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</si>
  <si>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09523</t>
  </si>
  <si>
    <t>EDUKAČNÍ POHOVOR LÉKAŘE S NEMOCNÝM ČI RODINOU</t>
  </si>
  <si>
    <t>15403</t>
  </si>
  <si>
    <t>KOLOSKOPIE NEÚPLNÁ  (NEBO SIGMOIDEOSKOPIE)</t>
  </si>
  <si>
    <t>09219</t>
  </si>
  <si>
    <t xml:space="preserve">INTRAVENÓZNÍ INJEKCE U DOSPĚLÉHO ČI DÍTĚTE NAD 10 </t>
  </si>
  <si>
    <t>51825</t>
  </si>
  <si>
    <t>SEKUNDÁRNÍ SUTURA RÁNY</t>
  </si>
  <si>
    <t>78210</t>
  </si>
  <si>
    <t>ANALGOSEDACE INTRAVENÓZNÍ</t>
  </si>
  <si>
    <t>51111</t>
  </si>
  <si>
    <t>OPERACE CYSTY NEBO HEMANGIOMU NEBO LIPOMU NEBO PIL</t>
  </si>
  <si>
    <t>09239</t>
  </si>
  <si>
    <t>SUTURA RÁNY A PODKOŽÍ DO 5 CM</t>
  </si>
  <si>
    <t>51021</t>
  </si>
  <si>
    <t>KOMPLEXNÍ VYŠETŘENÍ CHIRURGEM</t>
  </si>
  <si>
    <t>51881</t>
  </si>
  <si>
    <t>MULTIDISCIPLINÁRNÍ INDIKAČNÍ SEMINÁŘ K URČENÍ OPTI</t>
  </si>
  <si>
    <t>51811</t>
  </si>
  <si>
    <t>ABSCES NEBO HEMATOM SUBKUTANNÍ, PILONIDÁLNÍ, INTRA</t>
  </si>
  <si>
    <t>66867</t>
  </si>
  <si>
    <t>EXCIZE A EXSTIRPACE SVALOVÉ - JEDNODUCHÉ</t>
  </si>
  <si>
    <t>89511</t>
  </si>
  <si>
    <t>UZ INTRAKAVITÁLNÍ VYŠETŘENÍ</t>
  </si>
  <si>
    <t>51417</t>
  </si>
  <si>
    <t>MALÝ CHIRURGICKÝ VÝKON V OBLASTI ANU NEBO REKTA VČ</t>
  </si>
  <si>
    <t>51817</t>
  </si>
  <si>
    <t>OŠETŘENÍ NEHTU NA RUCE, NOZE (FENESTRACE, PARCIÁLN</t>
  </si>
  <si>
    <t>15408</t>
  </si>
  <si>
    <t>ANOSKOPIE</t>
  </si>
  <si>
    <t>76211</t>
  </si>
  <si>
    <t>KATETRIZACE MOČOVÉHO MĚCHÝŘE PERMANENTNÍ CÉVKOU</t>
  </si>
  <si>
    <t>09555</t>
  </si>
  <si>
    <t>OŠETŘENÍ DÍTĚTE DO 6 LET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</si>
  <si>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</si>
  <si>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</si>
  <si>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</si>
  <si>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</si>
  <si>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</si>
  <si>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</si>
  <si>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</si>
  <si>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</si>
  <si>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</si>
  <si>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</si>
  <si>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</si>
  <si>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</si>
  <si>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</si>
  <si>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</si>
  <si>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</si>
  <si>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</si>
  <si>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</si>
  <si>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</si>
  <si>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</si>
  <si>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</si>
  <si>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</si>
  <si>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</si>
  <si>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</si>
  <si>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</si>
  <si>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</si>
  <si>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</si>
  <si>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15110</t>
  </si>
  <si>
    <t>ŽALUDEČNÍ LAVÁŽ DIAGNOSTICKÁ</t>
  </si>
  <si>
    <t>5F1</t>
  </si>
  <si>
    <t>0003952</t>
  </si>
  <si>
    <t>0008807</t>
  </si>
  <si>
    <t>0008808</t>
  </si>
  <si>
    <t>0011706</t>
  </si>
  <si>
    <t>0011785</t>
  </si>
  <si>
    <t>AMIKIN 1 G</t>
  </si>
  <si>
    <t>0014583</t>
  </si>
  <si>
    <t>0016600</t>
  </si>
  <si>
    <t>0017041</t>
  </si>
  <si>
    <t>CEFOBID 1 G</t>
  </si>
  <si>
    <t>0020605</t>
  </si>
  <si>
    <t>0025746</t>
  </si>
  <si>
    <t>0026127</t>
  </si>
  <si>
    <t>TYGACIL 50 MG</t>
  </si>
  <si>
    <t>0049193</t>
  </si>
  <si>
    <t>0053922</t>
  </si>
  <si>
    <t>CIPHIN PRO INFUSIONE 200 MG/100 ML</t>
  </si>
  <si>
    <t>0055680</t>
  </si>
  <si>
    <t>0058092</t>
  </si>
  <si>
    <t>0059830</t>
  </si>
  <si>
    <t>CIPRINOL 200 MG/100 ML</t>
  </si>
  <si>
    <t>HAEMOCOMPLETTAN P</t>
  </si>
  <si>
    <t>0065989</t>
  </si>
  <si>
    <t>0066137</t>
  </si>
  <si>
    <t>0068998</t>
  </si>
  <si>
    <t>AMPICILIN 1,0 BIOTIKA</t>
  </si>
  <si>
    <t>0072972</t>
  </si>
  <si>
    <t>0075634</t>
  </si>
  <si>
    <t>PROTHROMPLEX TOTAL NF</t>
  </si>
  <si>
    <t>0076353</t>
  </si>
  <si>
    <t>FORTUM 1 G</t>
  </si>
  <si>
    <t>0076354</t>
  </si>
  <si>
    <t>FORTUM 2 G</t>
  </si>
  <si>
    <t>0076360</t>
  </si>
  <si>
    <t>ZINACEF 1,5 G</t>
  </si>
  <si>
    <t>0083050</t>
  </si>
  <si>
    <t>SEFOTAK 1 G</t>
  </si>
  <si>
    <t>0083417</t>
  </si>
  <si>
    <t>MERONEM 1 G</t>
  </si>
  <si>
    <t>0092290</t>
  </si>
  <si>
    <t>0094155</t>
  </si>
  <si>
    <t>0096414</t>
  </si>
  <si>
    <t>0097000</t>
  </si>
  <si>
    <t>0097910</t>
  </si>
  <si>
    <t>HUMAN ALBUMIN GRIFOLS 20%</t>
  </si>
  <si>
    <t>0131654</t>
  </si>
  <si>
    <t>CEFTAZIDIM KABI 1 G</t>
  </si>
  <si>
    <t>0137499</t>
  </si>
  <si>
    <t>0142077</t>
  </si>
  <si>
    <t>0151458</t>
  </si>
  <si>
    <t>0162180</t>
  </si>
  <si>
    <t>CIPROFLOXACIN KABI 200 MG/100 ML INFUZNÍ ROZTOK</t>
  </si>
  <si>
    <t>0162187</t>
  </si>
  <si>
    <t>0164350</t>
  </si>
  <si>
    <t>TAZOCIN 4 G/0,5 G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</si>
  <si>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</si>
  <si>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</si>
  <si>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</si>
  <si>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</si>
  <si>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</si>
  <si>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</si>
  <si>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</si>
  <si>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</si>
  <si>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</si>
  <si>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</si>
  <si>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</si>
  <si>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</si>
  <si>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</si>
  <si>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0012979</t>
  </si>
  <si>
    <t>STAPLER CIRKULÁRNÍ ZAHNUTÝ - CDH</t>
  </si>
  <si>
    <t>0012985</t>
  </si>
  <si>
    <t>STAPLER LINEÁRNÍ TL30.TLH30.TLV30.TX30B.30G.30V</t>
  </si>
  <si>
    <t>0012996</t>
  </si>
  <si>
    <t>ZÁSOBNÍK DO LINEÁRNÍHO STAPLERU S BŘITEM TCR,TVR,T</t>
  </si>
  <si>
    <t>0012999</t>
  </si>
  <si>
    <t>STAPLER LINEÁRNÍ S BŘITEM TCT55 TLC55</t>
  </si>
  <si>
    <t>0013004</t>
  </si>
  <si>
    <t>STAPLER LINEÁRNÍ TX 60B TX60G</t>
  </si>
  <si>
    <t>0013009</t>
  </si>
  <si>
    <t>ZÁSOBNÍK DO LINEÁRNÍHO STAPLERU S BŘITEM TCR75,TRT</t>
  </si>
  <si>
    <t>0013010</t>
  </si>
  <si>
    <t>STAPLER LINEÁRNÍ S BŘITEM TCT75,TLC75,TCD75</t>
  </si>
  <si>
    <t>0018524</t>
  </si>
  <si>
    <t>STAPLER ZAHNUTÝ - ROTIKULÁTOR    AX 55B,AX 55G</t>
  </si>
  <si>
    <t>0018678</t>
  </si>
  <si>
    <t>CEMENT KOSTNÍ PALACOS R - 40 + GENTAMICINUM  2X40G</t>
  </si>
  <si>
    <t>0021836</t>
  </si>
  <si>
    <t>HŘEB TIBIÁLNÍ  TT   8;9 L260-395</t>
  </si>
  <si>
    <t>0030512</t>
  </si>
  <si>
    <t>ZÁSOBNÍK PRO LINEÁRNÍ STAPLER TA PREMIUM 30-4.8 DL</t>
  </si>
  <si>
    <t>0030515</t>
  </si>
  <si>
    <t>ZÁSOBNÍK PRO LINEÁRNÍ STAPLER TA PREMIUM 55-4.8 DL</t>
  </si>
  <si>
    <t>0030518</t>
  </si>
  <si>
    <t>ZÁSOBNÍK PRO LINEÁRNÍ STAPLER TA PREMIUM 90-4.8 DL</t>
  </si>
  <si>
    <t>0030617</t>
  </si>
  <si>
    <t>STAPLER KOŽNÍ ROYAL - 35W</t>
  </si>
  <si>
    <t>0030647</t>
  </si>
  <si>
    <t>SÍŤKA SURGIPRO MESH</t>
  </si>
  <si>
    <t>0030648</t>
  </si>
  <si>
    <t>0030652</t>
  </si>
  <si>
    <t>TROKAR THORACOPORT 5.5;10.5;11.5;15 MM</t>
  </si>
  <si>
    <t>0037145</t>
  </si>
  <si>
    <t>PROTÉZA GORE-TEX CÉVNÍ - PRUŽNÁ TENKOSTĚNNÁ</t>
  </si>
  <si>
    <t>0042251</t>
  </si>
  <si>
    <t>CEMENT KOSTNÍ COPAL G+C - 40 GENTAMICIN A CLINDAMY</t>
  </si>
  <si>
    <t>0043119</t>
  </si>
  <si>
    <t>ŠTĚP ALLOGENNÍ KOSTNÍ ZMRAZENÝ</t>
  </si>
  <si>
    <t>0049488</t>
  </si>
  <si>
    <t>STAPLER LINEÁRNÍ -  ECHELON, ETS FLEX 45MM,60MM, D</t>
  </si>
  <si>
    <t>0049489</t>
  </si>
  <si>
    <t>ZÁSOBNÍK DO STAPLERU - ECHELON, ETS FLEX BÍLÝ,MODR</t>
  </si>
  <si>
    <t>0051990</t>
  </si>
  <si>
    <t>KATETR URETER.PŘÍMÉ OLIV.,FLÉT.,CYL. ZAK.- AC50..5</t>
  </si>
  <si>
    <t>0053464</t>
  </si>
  <si>
    <t>STAPLER LINEÁRNÍ-BEZ ZÁSOBNÍKU - ENDO GIA - UNIVER</t>
  </si>
  <si>
    <t>0053481</t>
  </si>
  <si>
    <t>SÁČEK - ENDO CATCH 10MM</t>
  </si>
  <si>
    <t>0053529</t>
  </si>
  <si>
    <t>0053772</t>
  </si>
  <si>
    <t>STAPLER LINEÁRNÍ S BŘITEM  TCT10,TLC10</t>
  </si>
  <si>
    <t>0053774</t>
  </si>
  <si>
    <t>ZÁSOBNÍK DO LINEÁRNÍHO STAPLERU S BŘITEM  TRT10,TC</t>
  </si>
  <si>
    <t>0056490</t>
  </si>
  <si>
    <t>STAPLER CIRKULÁRNÍ EEA</t>
  </si>
  <si>
    <t>0058352</t>
  </si>
  <si>
    <t>CÍLENÝ ODBĚR BIOPSIE DRG 90781</t>
  </si>
  <si>
    <t>0058358</t>
  </si>
  <si>
    <t>JEJUNOSTOMIE  DRG 90787</t>
  </si>
  <si>
    <t>0058362</t>
  </si>
  <si>
    <t>APPENDEKTOMIE DRG 90795</t>
  </si>
  <si>
    <t>0058371</t>
  </si>
  <si>
    <t>CHOLECYSTEKTOMIE PROSTÁ DRG 90818</t>
  </si>
  <si>
    <t>0058376</t>
  </si>
  <si>
    <t>ANTIREFLUXNÍ PLASTIKA DRG 90823</t>
  </si>
  <si>
    <t>0058384</t>
  </si>
  <si>
    <t>HERNIOPLASTIKA OBOUSTRANNÁ PRIMÁRNÍ DRG 90838</t>
  </si>
  <si>
    <t>0058388</t>
  </si>
  <si>
    <t>KLÍNOVITÁ RESEKCE PLIC DRG 90842</t>
  </si>
  <si>
    <t>0058390</t>
  </si>
  <si>
    <t>PLEUREKTOMIE ABRAZE DRG 90844</t>
  </si>
  <si>
    <t>0058392</t>
  </si>
  <si>
    <t>FUNDOPLIKACE DRG 90853</t>
  </si>
  <si>
    <t>0058399</t>
  </si>
  <si>
    <t>RESEKCE TLUSTÉHO STŘEVA DRG 90864</t>
  </si>
  <si>
    <t>0058400</t>
  </si>
  <si>
    <t>EZOFAGOKARDIOMYOTOMIE S FUNDOPLIKACÍ DRG 90865</t>
  </si>
  <si>
    <t>0058402</t>
  </si>
  <si>
    <t>ODSTRANĚNÍ TUMORU MEDIASTINA DRG 90867</t>
  </si>
  <si>
    <t>0058405</t>
  </si>
  <si>
    <t>LOBEKTOMIE PLIC DRG 90870</t>
  </si>
  <si>
    <t>0058412</t>
  </si>
  <si>
    <t>NÍZKÁ PŘEDNÍ RESEKCE REKTA DRG 90880</t>
  </si>
  <si>
    <t>0058435</t>
  </si>
  <si>
    <t>ADHESIOLÝZA I.STUPNĚ DRG 90817</t>
  </si>
  <si>
    <t>0058442</t>
  </si>
  <si>
    <t>ADHESIOLÝZA II.STUPNĚ DRG 90836</t>
  </si>
  <si>
    <t>0059006</t>
  </si>
  <si>
    <t>ZÁSOBNÍK ENDO GIA ROTICUL.;45-2,0;2,5;3,5;4,8;DUET</t>
  </si>
  <si>
    <t>0059007</t>
  </si>
  <si>
    <t>ZÁSOBNÍK ENDO GIA - 60MM - UNIVERSAL,DUET TRI-STAP</t>
  </si>
  <si>
    <t>0059618</t>
  </si>
  <si>
    <t>GRASPR ATRAUMATICKÝ ENDOBABCOCK 10MM 174001</t>
  </si>
  <si>
    <t>0062228</t>
  </si>
  <si>
    <t>SÍŤKA PROLENOVÁ PML1</t>
  </si>
  <si>
    <t>0081997</t>
  </si>
  <si>
    <t>V.A.C. ATS SBĚRNÁ NÁDOBA S GELEM</t>
  </si>
  <si>
    <t>0081999</t>
  </si>
  <si>
    <t>V.A.C.GRANUFOAM(PU PĚNA) VELIKOST S</t>
  </si>
  <si>
    <t>0082000</t>
  </si>
  <si>
    <t>V.A.C.GRANUFOAM(PU PĚNA) VELIKOST M</t>
  </si>
  <si>
    <t>0082077</t>
  </si>
  <si>
    <t>KRYTÍ COM 30 OBVAZOVÁ TEXTÍLIE KOMBINOVANÁ</t>
  </si>
  <si>
    <t>0082079</t>
  </si>
  <si>
    <t>0082153</t>
  </si>
  <si>
    <t>KRYCÍ FÓLIE</t>
  </si>
  <si>
    <t>0083068</t>
  </si>
  <si>
    <t>DLAHA STERNÁLNÍ TITAN</t>
  </si>
  <si>
    <t>0083529</t>
  </si>
  <si>
    <t>SÍŤKA ULTRAPRO KÝLNÍ</t>
  </si>
  <si>
    <t>0092078</t>
  </si>
  <si>
    <t>STAPLER LINEÁRNÍ ZAHNUTÝ S NOŽEM - NÍZKÁ RESEKCE -</t>
  </si>
  <si>
    <t>0092079</t>
  </si>
  <si>
    <t>ZÁSOBNÍK DO LINEÁRNÍHO STAPLERU CR40B,CR40G (PRO P</t>
  </si>
  <si>
    <t>0092436</t>
  </si>
  <si>
    <t>STAPLER LIN. S NOŽEM GIA DST 60-4,8   GIA6048S</t>
  </si>
  <si>
    <t>0092438</t>
  </si>
  <si>
    <t>STAPLER LIN. S NOŽEM GIA DST 80-4,8   GIA8048S</t>
  </si>
  <si>
    <t>0092440</t>
  </si>
  <si>
    <t>STAPLER LIN. S NOŽEM GIA DST 100-4,8  GIA10048S</t>
  </si>
  <si>
    <t>0092441</t>
  </si>
  <si>
    <t>ZÁSOBNÍK GIA DST 60-2,5 SULU          GIA6025L</t>
  </si>
  <si>
    <t>0092446</t>
  </si>
  <si>
    <t>ZÁSOBNÍK GIA DST 80-4,8 SULU          GIA8048L</t>
  </si>
  <si>
    <t>0092448</t>
  </si>
  <si>
    <t>ZÁSOBNÍK GIA DST 100-4,8 SULU         GIA10048L</t>
  </si>
  <si>
    <t>0099752</t>
  </si>
  <si>
    <t>ŠROUB SAMOŘEZNÝ STERNÁLNÍ TITAN</t>
  </si>
  <si>
    <t>0108130</t>
  </si>
  <si>
    <t>DLAHA ROVNÁ STERNÁLNÍ TITAN</t>
  </si>
  <si>
    <t>0108768</t>
  </si>
  <si>
    <t>ŠROUB SAMOVRTNÝ STERNÁLNÍ TITAN</t>
  </si>
  <si>
    <t>0151509</t>
  </si>
  <si>
    <t>SADA PRO OPERACI DLE LONGA VČ. STAPLERU</t>
  </si>
  <si>
    <t>0092444</t>
  </si>
  <si>
    <t>ZÁSOBNÍK GIA DST 60-4,8 SULU          GIA6048L</t>
  </si>
  <si>
    <t>0013054</t>
  </si>
  <si>
    <t>STAPLER KOŽNÍ, 35 NEREZ.OCEL. NÁPLNÍ PMW35,PMR35</t>
  </si>
  <si>
    <t>0030643</t>
  </si>
  <si>
    <t>STAPLER LINEÁRNÍ S/BEZ NOŽE MF ENDO GIA 30-2.5</t>
  </si>
  <si>
    <t>0058361</t>
  </si>
  <si>
    <t>VÝKON NA LYMFATICKÉM SYSTÉMU DRG 90794</t>
  </si>
  <si>
    <t>0094479</t>
  </si>
  <si>
    <t>SADA PRO OPERACI DLE LONGA VČETNĚ STAPLERU</t>
  </si>
  <si>
    <t>0053476</t>
  </si>
  <si>
    <t>GRASPR ENDO GRASP 5MM</t>
  </si>
  <si>
    <t>0058368</t>
  </si>
  <si>
    <t>LOKÁLNÍ EXCIZE Z JATER DRG 90801</t>
  </si>
  <si>
    <t>0058366</t>
  </si>
  <si>
    <t>DESTRUKCE NÁDORU NEBO METASTÁZ DRG 90799</t>
  </si>
  <si>
    <t>0056491</t>
  </si>
  <si>
    <t>STAPLER CIRKULÁRNÍ EEAXL</t>
  </si>
  <si>
    <t>0081995</t>
  </si>
  <si>
    <t>RENASYS SBĚRNÁ NÁDOBA S GELEM A FILTREM VELKÁ</t>
  </si>
  <si>
    <t>0030668</t>
  </si>
  <si>
    <t>ENDOŠITÍ ENDOSKOPICKÁ SURGITIE POLYSORB</t>
  </si>
  <si>
    <t>0030666</t>
  </si>
  <si>
    <t>ENDOŠITÍ SURGITIE SURGIDAC</t>
  </si>
  <si>
    <t>0053479</t>
  </si>
  <si>
    <t>RETRAKTOR SKLOPNÝ- ENDO RETRACT II 10MM</t>
  </si>
  <si>
    <t>0058375</t>
  </si>
  <si>
    <t>KOLOSTOMIE DRG 90822</t>
  </si>
  <si>
    <t>0082143</t>
  </si>
  <si>
    <t>RENASYS F PŘEVAZOVÝ SET VELKÝ L</t>
  </si>
  <si>
    <t>0053485</t>
  </si>
  <si>
    <t>ENDOŠITÍ - BEZ ZÁSOBNÍKU - ENDO STITCH 10MM</t>
  </si>
  <si>
    <t>0049999</t>
  </si>
  <si>
    <t>EXTRAKTOR SVOREK PROXIMATE</t>
  </si>
  <si>
    <t>0059005</t>
  </si>
  <si>
    <t>ZÁSOBNÍK ENDO GIA ROTICULATOR 30-2,0; 2,5; 3,5; EG</t>
  </si>
  <si>
    <t>09227</t>
  </si>
  <si>
    <t>I. V. APLIKACE KRVE NEBO KREVNÍCH DERIVÁTŮ</t>
  </si>
  <si>
    <t>11506</t>
  </si>
  <si>
    <t>PLNOHODNOTNÁ PARENTERÁLNÍ VÝŽIVA</t>
  </si>
  <si>
    <t>51123</t>
  </si>
  <si>
    <t>BIOPSIE CHIRURGICKÁ TYREOIDEY, EXCIZE DROBNÉHO UZL</t>
  </si>
  <si>
    <t>51213</t>
  </si>
  <si>
    <t>SUBTOTÁLNÍ NEBO TOTÁLNÍ EXSTIRPACE JÍCNU BEZ TORAK</t>
  </si>
  <si>
    <t>51233</t>
  </si>
  <si>
    <t>EXCIZE TUMORU MAMMY NEBO ODBĚR TKÁNĚ PRO BIOPSII</t>
  </si>
  <si>
    <t>51239</t>
  </si>
  <si>
    <t xml:space="preserve">RADIKÁLNÍ EXSTIRPACE AXILÁRNÍCH NEBO INQUINÁLNÍCH </t>
  </si>
  <si>
    <t>51313</t>
  </si>
  <si>
    <t>ZÁCHOVNÉ OPERACE SLEZINY</t>
  </si>
  <si>
    <t>51323</t>
  </si>
  <si>
    <t>HEMIPANKREATODUODENEKTOMIE (WHIPPLE)</t>
  </si>
  <si>
    <t>51329</t>
  </si>
  <si>
    <t>LOKÁLNÍ EXCIZE NEBO ENUKLEACE TUMORU NEBO JINÉ LÉZ</t>
  </si>
  <si>
    <t>51333</t>
  </si>
  <si>
    <t>PANKREATODIGESTIVNÍ SPOJKY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</si>
  <si>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</si>
  <si>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</si>
  <si>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</si>
  <si>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</si>
  <si>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</si>
  <si>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</si>
  <si>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</si>
  <si>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</si>
  <si>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51369</t>
  </si>
  <si>
    <t>APENDEKTOMIE PŘI PERFORAČNÍ APENDICITIDĚ S PERITON</t>
  </si>
  <si>
    <t>51377</t>
  </si>
  <si>
    <t xml:space="preserve">BILIODIGESTIVNÍ SPOJKA SE ŽALUDKEM, DUODENEM NEBO 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</si>
  <si>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</si>
  <si>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</si>
  <si>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</si>
  <si>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</si>
  <si>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</si>
  <si>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</si>
  <si>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</si>
  <si>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</si>
  <si>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</si>
  <si>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</si>
  <si>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</si>
  <si>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</si>
  <si>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</si>
  <si>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</si>
  <si>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</si>
  <si>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51419</t>
  </si>
  <si>
    <t>MÍSTNÍ EXCIZE LÉZE REKTA TRANSSFINKTERICKÁ, TRANSV</t>
  </si>
  <si>
    <t>51433</t>
  </si>
  <si>
    <t>OPERACE HEMEROIDŮ DLE LONGA</t>
  </si>
  <si>
    <t>51513</t>
  </si>
  <si>
    <t>INQUINÁLNÍ, FEMORÁLNÍ KÝLA PRO USKŘINUTÍ VYŽADUJÍC</t>
  </si>
  <si>
    <t>51519</t>
  </si>
  <si>
    <t>OPERACE RECIDIVUJÍCÍ KÝLY</t>
  </si>
  <si>
    <t>51613</t>
  </si>
  <si>
    <t>PEROPERAČNÍ CHOLEDOCHOSKOPIE</t>
  </si>
  <si>
    <t>51623</t>
  </si>
  <si>
    <t>POUŽITÍ ULTRAZVUKOVÉHO SKALPELU</t>
  </si>
  <si>
    <t>51713</t>
  </si>
  <si>
    <t>DIAGNOSTICKÁ VIDEOLAPAROSKOPIE A VIDEOTORAKOSKOPIE</t>
  </si>
  <si>
    <t>51812</t>
  </si>
  <si>
    <t xml:space="preserve">ODSTRANĚNÍ RETROPERITONEÁLNÍHO NEBO PRESAKRÁLNÍHO </t>
  </si>
  <si>
    <t>51813</t>
  </si>
  <si>
    <t>OPERACE ROZSÁHLÉHO PILONIDÁLNÍHO SINU, DERMOIDNÍ C</t>
  </si>
  <si>
    <t>57113</t>
  </si>
  <si>
    <t>TORAKOSKOPIE KLASICKÁ LÉČEBNÁ</t>
  </si>
  <si>
    <t>57213</t>
  </si>
  <si>
    <t>PLASTICKÉ VÝKONY NA PRŮDUŠNICI A VELKÝCH BRONŠÍCH</t>
  </si>
  <si>
    <t>57233</t>
  </si>
  <si>
    <t>HRUDNÍ DRENÁŽ</t>
  </si>
  <si>
    <t>57243</t>
  </si>
  <si>
    <t>HRUDNÍ PUNKCE</t>
  </si>
  <si>
    <t>57249</t>
  </si>
  <si>
    <t>RESEKCE PLIC - LOBEKTOMIE ČI BILOBEKTOMIE S BROCHO</t>
  </si>
  <si>
    <t>57253</t>
  </si>
  <si>
    <t>PLEUREKTOMIE - ABRAZE</t>
  </si>
  <si>
    <t>63589</t>
  </si>
  <si>
    <t>SALPINGEKTOMIE NEBO ADNEXEKTOMIE A NEBO RESEKCE OV</t>
  </si>
  <si>
    <t>00880</t>
  </si>
  <si>
    <t>ROZLIŠENÍ VYKÁZANÉ HOSPITALIZACE JAKO: = NOVÁ HOSP</t>
  </si>
  <si>
    <t>00881</t>
  </si>
  <si>
    <t>ROZLIŠENÍ VYKÁZANÉ HOSPITALIZACE JAKO: = POKRAČOVÁ</t>
  </si>
  <si>
    <t>90801</t>
  </si>
  <si>
    <t>(DRG) LOKÁLNÍ EXCIZE Z JATER LAPAROSKOPICKY</t>
  </si>
  <si>
    <t>90842</t>
  </si>
  <si>
    <t>(DRG) KLÍNOVITÁ RESEKCE PLIC THORAKOSKOPICKY</t>
  </si>
  <si>
    <t>90781</t>
  </si>
  <si>
    <t>(DRG) CÍLENÝ ODBĚR BIOPSIE LAPAROSKOPICKY NEBO THO</t>
  </si>
  <si>
    <t>90867</t>
  </si>
  <si>
    <t>(DRG) ODSTRANĚNÍ TUMORU MEDIASTINA THORAKOSKOPICKY</t>
  </si>
  <si>
    <t>90880</t>
  </si>
  <si>
    <t>(DRG) NÍZKÁ PŘEDNÍ RESEKCE REKTA LAPAROSKOPICKY</t>
  </si>
  <si>
    <t>90836</t>
  </si>
  <si>
    <t>(DRG) ADHEZIOLÝZA DRUHÉHO STUPNĚ LAPAROSKOPICKY NE</t>
  </si>
  <si>
    <t>90817</t>
  </si>
  <si>
    <t>(DRG) ADHEZIOLÝZA PRVNÍHO STUPNĚ LAPAROSKOPICKY</t>
  </si>
  <si>
    <t>90795</t>
  </si>
  <si>
    <t>(DRG) APPENDEKTOMIE LAPAROSKOPICKY</t>
  </si>
  <si>
    <t>90822</t>
  </si>
  <si>
    <t>(DRG) KOLOSTOMIE LAPAROSKOPICKY</t>
  </si>
  <si>
    <t>90865</t>
  </si>
  <si>
    <t>(DRG) EZOFAGOKARDIOMYOTOMIE S FUNDOPLIKACÍ LAPAROS</t>
  </si>
  <si>
    <t>90787</t>
  </si>
  <si>
    <t>(DRG) JEJUNOSTOMIE LAPAROSKOPICKY</t>
  </si>
  <si>
    <t>90870</t>
  </si>
  <si>
    <t>(DRG) LOBEKTOMIE PLIC THORAKOSKOPICKY</t>
  </si>
  <si>
    <t>09225</t>
  </si>
  <si>
    <t>KANYLACE CENTRÁLNÍ ŽÍLY ZA KONTROLY CELKOVÉHO STAV</t>
  </si>
  <si>
    <t>51396</t>
  </si>
  <si>
    <t>PUNKCE DUTINY BŘIŠNÍ S DRENÁŽÍ EV. LAVAŽÍ</t>
  </si>
  <si>
    <t>09544</t>
  </si>
  <si>
    <t>SIGNÁLNÍ VÝKON POBYTU V ZAŘÍZENÍ LŮŽKOVÉ PÉČE / DO</t>
  </si>
  <si>
    <t>51237</t>
  </si>
  <si>
    <t>KLÍNOVITÁ RESEKCE MAMMY S RADIKÁLNÍM ODSTRANĚNÍM A</t>
  </si>
  <si>
    <t>54990</t>
  </si>
  <si>
    <t>ODBĚR ŽILNÍHO ŠTĚPU</t>
  </si>
  <si>
    <t>00602</t>
  </si>
  <si>
    <t>OD TYPU 02 - PRO NEMOCNICE TYPU 3, (KATEGORIE 6)</t>
  </si>
  <si>
    <t>51371</t>
  </si>
  <si>
    <t>CHOLECYSTEKTOMIE</t>
  </si>
  <si>
    <t>99999</t>
  </si>
  <si>
    <t>Nespecifikovany vykon</t>
  </si>
  <si>
    <t>51425</t>
  </si>
  <si>
    <t>HEMOROIDEKTOMIE</t>
  </si>
  <si>
    <t>57251</t>
  </si>
  <si>
    <t>KLÍNOVITÁ RESEKCE PLIC NEBO ENUKLEACE TUMORU</t>
  </si>
  <si>
    <t>51850</t>
  </si>
  <si>
    <t>PŘEVAZ RÁNY METODOU V. A. C. (VACUUM ASISTED CLOSU</t>
  </si>
  <si>
    <t>51347</t>
  </si>
  <si>
    <t>RESEKCE PRAVÉHO NEBO LEVÉHO LALOKU JATER NEBO LOBE</t>
  </si>
  <si>
    <t>61125</t>
  </si>
  <si>
    <t>EXCIZE KOŽNÍ LÉZE NAD 10 CM^2, BEZ UZAVŘENÍ VZNIKL</t>
  </si>
  <si>
    <t>51386</t>
  </si>
  <si>
    <t>SUTURA EV. EXCIZE A SUTURA LÉZE STĚNY ŽALUDKU NEBO</t>
  </si>
  <si>
    <t>90818</t>
  </si>
  <si>
    <t>(DRG) CHOLECYSTEKTOMIE PROSTÁ LAPAROSKOPICKY</t>
  </si>
  <si>
    <t>51711</t>
  </si>
  <si>
    <t>VÝKON LAPAROSKOPICKÝ A TORAKOSKOPICKÝ</t>
  </si>
  <si>
    <t>51311</t>
  </si>
  <si>
    <t>SPLENEKTOMIE</t>
  </si>
  <si>
    <t>APENDEKTOMIE NEBO OPERAČNÍ DRENÁŽ PERIAPENDIKULÁRN</t>
  </si>
  <si>
    <t>51821</t>
  </si>
  <si>
    <t>CHIRURGICKÉ ODSTRANĚNÍ CIZÍHO TĚLESA</t>
  </si>
  <si>
    <t>51511</t>
  </si>
  <si>
    <t>OPERACE KÝLY INQUINÁLNÍ A FEMORÁLNÍ - DOSPĚLÍ, VČE</t>
  </si>
  <si>
    <t>51217</t>
  </si>
  <si>
    <t>EZOFAGEKTOMIE BEZ TORAKOTOMIE S NÁHRADOU JÍCNU ŽAL</t>
  </si>
  <si>
    <t>57111</t>
  </si>
  <si>
    <t>TORAKOSKOPIE KLASICKÁ DIAGNOSTICKÁ</t>
  </si>
  <si>
    <t>51345</t>
  </si>
  <si>
    <t>PARCIÁLNÍ RESEKCE JATER NEBO OŠETŘENÍ VĚTŠÍHO PORA</t>
  </si>
  <si>
    <t>57215</t>
  </si>
  <si>
    <t>RESEKCE HRUDNÍ STĚNY</t>
  </si>
  <si>
    <t>51395</t>
  </si>
  <si>
    <t>PUNKCE PERITONEÁLNÍ DIAGNOSTICKÁ ČI TERAPEUTICKÁ</t>
  </si>
  <si>
    <t>51357</t>
  </si>
  <si>
    <t>JEJUNOSTOMIE, ILEOSTOMIE NEBO KOLOSTOMIE, ANTEPOZI</t>
  </si>
  <si>
    <t>51321</t>
  </si>
  <si>
    <t>LEVOSTRANNÁ PANKREATEKTOMIE SE SPLENEKTOMIÍ</t>
  </si>
  <si>
    <t>51385</t>
  </si>
  <si>
    <t>RESEKCE ŽALUDKU S ANASTOMÓZOU</t>
  </si>
  <si>
    <t>51411</t>
  </si>
  <si>
    <t>OPERACE KONEČNÍKU TRANSANÁLNÍ ENDOSKOPICKOU MIKROC</t>
  </si>
  <si>
    <t>47277</t>
  </si>
  <si>
    <t>RADIAČNĚ NAVIGOVANÝ CHIRURGICKÝ VÝKON (PŘIČTI K CH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</si>
  <si>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</si>
  <si>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</si>
  <si>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</si>
  <si>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</si>
  <si>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</si>
  <si>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</si>
  <si>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</si>
  <si>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</si>
  <si>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90838</t>
  </si>
  <si>
    <t>(DRG) HERNIOPLASTIKA OBOUSTRANNÁ PRIMÁRNÍ LAPAROSK</t>
  </si>
  <si>
    <t>57235</t>
  </si>
  <si>
    <t>TORAKOTOMIE PROSTÁ NEBO S BIOPSIÍ, EVAKUACÍ HEMATO</t>
  </si>
  <si>
    <t>51235</t>
  </si>
  <si>
    <t>PARCIÁLNÍ NEBO KLÍNOVITÁ RESEKCE MAMMY S BIOPIÍ NE</t>
  </si>
  <si>
    <t>51611</t>
  </si>
  <si>
    <t>PEROPERAČNÍ POUŽITÍ SONOGRAFU CHIRURGEM</t>
  </si>
  <si>
    <t>51415</t>
  </si>
  <si>
    <t>ABDOMINOPERINEÁLNÍ, VAGINÁLNÍ, SAKRÁLNÍ AMPUTACE R</t>
  </si>
  <si>
    <t>51215</t>
  </si>
  <si>
    <t>SUBTOTÁLNÍ NEBO TOTÁLNÍ RESEKCE JÍCNU TRANSTORAKÁL</t>
  </si>
  <si>
    <t>51365</t>
  </si>
  <si>
    <t>UZÁVĚR A ÚPRAVA STOMIÍ NA TLUSTÉM STŘEVĚ</t>
  </si>
  <si>
    <t>51221</t>
  </si>
  <si>
    <t>REKONSTRUKCE JÍCNU TENKÝM NEBO TLUSTÝM STŘEVEM EVE</t>
  </si>
  <si>
    <t>51355</t>
  </si>
  <si>
    <t>DVOJ - A VÍCENÁSOBNÁ RESEKCE A (NEBO) ANASTOMÓZA T</t>
  </si>
  <si>
    <t>51421</t>
  </si>
  <si>
    <t>KOREKCE ANÁLNÍHO SFINKTERU A ANOREKTÁLNÍHO PŘECHOD</t>
  </si>
  <si>
    <t>57217</t>
  </si>
  <si>
    <t>ODSTRANĚNÍ TUMORU MEDIASTINA - TYMEKTOMIE</t>
  </si>
  <si>
    <t>90844</t>
  </si>
  <si>
    <t>(DRG) PLEUREKTOMIE ABRAZE THORAKOSKOPICKY</t>
  </si>
  <si>
    <t>11501</t>
  </si>
  <si>
    <t>ENTERÁLNÍ VÝŽIVA</t>
  </si>
  <si>
    <t>51381</t>
  </si>
  <si>
    <t>REKONSTRUKČNÍ VÝKON NA ŽLUČOVÝCH CESTÁCH</t>
  </si>
  <si>
    <t>51326</t>
  </si>
  <si>
    <t>DRENÁŽNÍ OPERACE PŘI AKUTNÍ PANKEATITIDĚ, DRENÁŽ A</t>
  </si>
  <si>
    <t>51615</t>
  </si>
  <si>
    <t>PEROPERAČNÍ CHOLANGIOGRAFIE /CYSTOGRAFIE A  POD.</t>
  </si>
  <si>
    <t>57221</t>
  </si>
  <si>
    <t>OPERAČNÍ STABILIZACE HRUDNÍKU PO ÚRAZE - JEDNA STR</t>
  </si>
  <si>
    <t>63596</t>
  </si>
  <si>
    <t>TOTÁLNÍ OMENTEKTOMIE</t>
  </si>
  <si>
    <t>51327</t>
  </si>
  <si>
    <t>TOTÁLNÍ PANKREATODUODENEKTOMIE</t>
  </si>
  <si>
    <t>57117</t>
  </si>
  <si>
    <t>MEDIASTINOSKOPIE</t>
  </si>
  <si>
    <t>90823</t>
  </si>
  <si>
    <t>(DRG) ANTIREFLUXNÍ PLASTIKA LAPAROSKOPICKY</t>
  </si>
  <si>
    <t>57231</t>
  </si>
  <si>
    <t>MEDIASTINOTOMIE</t>
  </si>
  <si>
    <t>51211</t>
  </si>
  <si>
    <t>MYOTOMIE JÍCNU, HRUDNÍ PŘÍSTUP</t>
  </si>
  <si>
    <t>57237</t>
  </si>
  <si>
    <t>SUTURA RUPTUTY BRÁNICE TORAKOTOMICKÝM PŘÍSTUPEM</t>
  </si>
  <si>
    <t>90864</t>
  </si>
  <si>
    <t>(DRG) RESEKCE TLUSTÉHO STŘEVA LAPAROSKOPICKY</t>
  </si>
  <si>
    <t>90799</t>
  </si>
  <si>
    <t>(DRG) DESTRUKCE NÁDORU NEBO METASTÁZ LAPAROSKOPICK</t>
  </si>
  <si>
    <t>90853</t>
  </si>
  <si>
    <t>(DRG) FUNDOPLIKACE LAPAROSKOPICKY</t>
  </si>
  <si>
    <t>51331</t>
  </si>
  <si>
    <t>VNITŘNÍ DRENÁŽ PSEUDOCYSTY DO ŽALUDKU, DUODENA NEB</t>
  </si>
  <si>
    <t>5F3</t>
  </si>
  <si>
    <t>66819</t>
  </si>
  <si>
    <t>APLIKACE ZEVNÍHO FIXATÉRU</t>
  </si>
  <si>
    <t>5F4</t>
  </si>
  <si>
    <t>07546</t>
  </si>
  <si>
    <t>(DRG) OTEVŘENÝ PŘÍSTUP</t>
  </si>
  <si>
    <t>07543</t>
  </si>
  <si>
    <t>(DRG) PRIMOOPERACE</t>
  </si>
  <si>
    <t>54190</t>
  </si>
  <si>
    <t>OSTATNÍ REKONSTRUKCE TEPEN A BY-PASSY</t>
  </si>
  <si>
    <t>07552</t>
  </si>
  <si>
    <t>(DRG) OPERAČNÍ VÝKON BEZ MIMOTĚLNÍHO OBĚHU</t>
  </si>
  <si>
    <t>07563</t>
  </si>
  <si>
    <t>(DRG) URGENTNÍ OPERACE KVCH</t>
  </si>
  <si>
    <t>07519</t>
  </si>
  <si>
    <t>(VZP) JINÉ OPERACE NA ŽILNÍM SYSTÉMU</t>
  </si>
  <si>
    <t>5F5</t>
  </si>
  <si>
    <t>55250</t>
  </si>
  <si>
    <t>STERNOTOMIE, TORAKOTOMIE</t>
  </si>
  <si>
    <t>5T1</t>
  </si>
  <si>
    <t>0131656</t>
  </si>
  <si>
    <t>0182991</t>
  </si>
  <si>
    <t xml:space="preserve">VANCOMYCIN HIKMA 500 MG PRÁŠEK PRO KONCENTRÁT PRO </t>
  </si>
  <si>
    <t>0107936</t>
  </si>
  <si>
    <t>Trombocyty z buffy coatu směsné, deleukotizované</t>
  </si>
  <si>
    <t>00655</t>
  </si>
  <si>
    <t>OD TYPU 55 - PRO NEMOCNICE TYPU 3, (KATEGORIE 6) -</t>
  </si>
  <si>
    <t>99981</t>
  </si>
  <si>
    <t xml:space="preserve">(VZP) PACIENT HOSPITALIZOVANÝ V LŮŽKOVÉM ZAŘÍZENÍ </t>
  </si>
  <si>
    <t>00658</t>
  </si>
  <si>
    <t>OD TYPU 58 - PRO NEMOCNICE TYPU 3, (KATEGORIE 6) -</t>
  </si>
  <si>
    <t>00657</t>
  </si>
  <si>
    <t>OD TYPU 57 - PRO NEMOCNICE TYPU 3, (KATEGORIE 6) -</t>
  </si>
  <si>
    <t>6F1</t>
  </si>
  <si>
    <t>0004234</t>
  </si>
  <si>
    <t>0001154</t>
  </si>
  <si>
    <t>ŠROUB SAMOŘEZNÝ KORTIKÁLNÍ RUKA OCEL</t>
  </si>
  <si>
    <t>0001308</t>
  </si>
  <si>
    <t>DLAHA ADAPTAČNÍ  MINI FRAGMENT OCEL</t>
  </si>
  <si>
    <t>0001719</t>
  </si>
  <si>
    <t>DRÁT CERKLÁŽNÍ OCEL</t>
  </si>
  <si>
    <t>0010767</t>
  </si>
  <si>
    <t>DRÁT KIRSCHNERŮV OCEL</t>
  </si>
  <si>
    <t>0010768</t>
  </si>
  <si>
    <t>0017751</t>
  </si>
  <si>
    <t>0031246</t>
  </si>
  <si>
    <t>NÁHRADA ŠLACHY RUKY - SILIKONOVÁ</t>
  </si>
  <si>
    <t>0059979</t>
  </si>
  <si>
    <t>KLIPY EXTRA TITAN LT300,LT400</t>
  </si>
  <si>
    <t>0065071</t>
  </si>
  <si>
    <t>IMPLANTÁT BRADOVÝ  MEDPOR</t>
  </si>
  <si>
    <t>0068059</t>
  </si>
  <si>
    <t>IMPLANTÁT MAMMÁRNÍ EXPANDER TKÁŇOVÝ</t>
  </si>
  <si>
    <t>0068060</t>
  </si>
  <si>
    <t>0081998</t>
  </si>
  <si>
    <t>V.A.C.FREEDOM SBĚRNÁ NÁDOBA S GELEM</t>
  </si>
  <si>
    <t>0082042</t>
  </si>
  <si>
    <t>KRYTÍ MŘÍŽKA SILIKONOVÁ ASKINA SILNET</t>
  </si>
  <si>
    <t>0082043</t>
  </si>
  <si>
    <t>0082509</t>
  </si>
  <si>
    <t>0082517</t>
  </si>
  <si>
    <t>0082519</t>
  </si>
  <si>
    <t>0110664</t>
  </si>
  <si>
    <t>KOLÍK ODLAMOVACÍ K-SNAP</t>
  </si>
  <si>
    <t>0166177</t>
  </si>
  <si>
    <t>IMPLANTÁT MAMMÁRNÍ MONOBLOC SOFT ONE PLNĚNÝ KOHEZI</t>
  </si>
  <si>
    <t>0059978</t>
  </si>
  <si>
    <t>KLIPY EXTRA TITAN LT100,LT200</t>
  </si>
  <si>
    <t>0001369</t>
  </si>
  <si>
    <t>FIXÁTOR ZEVNÍ, MALÝ, SYNTHES</t>
  </si>
  <si>
    <t>0001387</t>
  </si>
  <si>
    <t>0001380</t>
  </si>
  <si>
    <t>0001341</t>
  </si>
  <si>
    <t>51819</t>
  </si>
  <si>
    <t>OŠETŘENÍ A OBVAZ ROZSÁHLÉ RÁNY V CELKOVÉ ANESTEZII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</si>
  <si>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</si>
  <si>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</si>
  <si>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</si>
  <si>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</si>
  <si>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</si>
  <si>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</si>
  <si>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61022</t>
  </si>
  <si>
    <t>CÍLENÉ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</si>
  <si>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</si>
  <si>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</si>
  <si>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</si>
  <si>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</si>
  <si>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61119</t>
  </si>
  <si>
    <t>SUTURA PERIFERNÍHO NERVU MIKROCHIRURGICKOU TECHNIK</t>
  </si>
  <si>
    <t>61127</t>
  </si>
  <si>
    <t>EXSTIRPACE PSEUDOCYSTY DEKUBITU</t>
  </si>
  <si>
    <t>61133</t>
  </si>
  <si>
    <t>RADIKÁLNÍ EXCIZE MALIGNÍHO MELANOBLASTOMU</t>
  </si>
  <si>
    <t>61137</t>
  </si>
  <si>
    <t>ODBĚR FASCIÁLNÍHO ŠTĚPU Z FASCIA LATA</t>
  </si>
  <si>
    <t>61139</t>
  </si>
  <si>
    <t>ODBĚR ŠLACHOVÉHO ŠTĚPU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</si>
  <si>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</si>
  <si>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</si>
  <si>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</si>
  <si>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</si>
  <si>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</si>
  <si>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</si>
  <si>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61153</t>
  </si>
  <si>
    <t xml:space="preserve">UZAVŘENÍ DEFEKTU NA KONČETINÁCH NEBO TRUPU KOŽNÍM </t>
  </si>
  <si>
    <t>61163</t>
  </si>
  <si>
    <t>PŘENOS NEBO ODPOJENÍ STOPKY KOŽNÍHO LALOKU</t>
  </si>
  <si>
    <t>61167</t>
  </si>
  <si>
    <t>TRANSPOZICE FASCIOKUTÁNNÍHO LALOKU</t>
  </si>
  <si>
    <t>61173</t>
  </si>
  <si>
    <t>VOLNÝ PŘENOS SVALOVÉHO A SVALOVĚ KOŽNÍHO LALOKU MI</t>
  </si>
  <si>
    <t>61209</t>
  </si>
  <si>
    <t>TENOLÝZA FLEXORU</t>
  </si>
  <si>
    <t>61213</t>
  </si>
  <si>
    <t>IMPLANTACE SILIKONU PŘI DEFEKTU ŠLACHY</t>
  </si>
  <si>
    <t>61217</t>
  </si>
  <si>
    <t>TRANSPOZICE ŠLACHY FLEXORU</t>
  </si>
  <si>
    <t>61219</t>
  </si>
  <si>
    <t>TENOLÝZA EXTENZORU</t>
  </si>
  <si>
    <t>61233</t>
  </si>
  <si>
    <t>KAPSULOTOMIE MP NEBO IP KLOUBU</t>
  </si>
  <si>
    <t>61237</t>
  </si>
  <si>
    <t>KOREKČNÍ OSTEOTOMIE FALANGY NEBO METAKARPU</t>
  </si>
  <si>
    <t>61239</t>
  </si>
  <si>
    <t>DISTRAKCE FALANGY NEBO METAKARPU</t>
  </si>
  <si>
    <t>61413</t>
  </si>
  <si>
    <t>KOREKCE PTÓZY VÍČKA (RIESE-BURIAN, HESS, ... U FAS</t>
  </si>
  <si>
    <t>61423</t>
  </si>
  <si>
    <t>RINOPLASTIKA - SEDLOVITÝ NOS (L-ŠTĚP, VČETNĚ ODBĚR</t>
  </si>
  <si>
    <t>61443</t>
  </si>
  <si>
    <t>REKONSTRUKCE PRSU SYNTETICKOU VLOŽKOU</t>
  </si>
  <si>
    <t>61447</t>
  </si>
  <si>
    <t>EXSTIRPACE ŽLÁZY Z PERIAREOLÁRNÍHO ŘEZU U GYNEKOMA</t>
  </si>
  <si>
    <t>61449</t>
  </si>
  <si>
    <t>ABLACE PRSU SE ZACHOVÁNÍM DVORCE (SUBKUTÁNNÍ MASTE</t>
  </si>
  <si>
    <t>61463</t>
  </si>
  <si>
    <t>REDUKCE STEHNA NEBO PAŽE EXCIZÍ</t>
  </si>
  <si>
    <t>61473</t>
  </si>
  <si>
    <t>IMPLANTACE TKÁŇOVÉHO EXPANDERU</t>
  </si>
  <si>
    <t>66413</t>
  </si>
  <si>
    <t>AMPUTACE PRSTU RUKY NEBO ČLÁNKU PRSTU - ZA KAŽDÝ D</t>
  </si>
  <si>
    <t>66929</t>
  </si>
  <si>
    <t>TENOLÝZA - ROZSÁHLÉ UVOLNĚNÍ JEDNÉ ŠLACHY - MIMO R</t>
  </si>
  <si>
    <t>66939</t>
  </si>
  <si>
    <t>PRODLOUŽENÍ / ZKRÁCENÍ JEDNÉ ŠLACHY - MIMO RUKY</t>
  </si>
  <si>
    <t>71823</t>
  </si>
  <si>
    <t>POUŽITÍ MIKROSKOPU PŘI OPERAČNÍM VÝKONU Á 10 MINUT</t>
  </si>
  <si>
    <t>61021</t>
  </si>
  <si>
    <t>KOMPLEXNÍ VYŠETŘENÍ PLASTICKÝM CHIRURGEM</t>
  </si>
  <si>
    <t>61115</t>
  </si>
  <si>
    <t>61175</t>
  </si>
  <si>
    <t>VOLNÝ PŘENOS VASKULARIZOVANÉ KOSTI, PŘENOS PRSTU Z</t>
  </si>
  <si>
    <t>61445</t>
  </si>
  <si>
    <t>OPERACE GIGANTOMASTIE</t>
  </si>
  <si>
    <t>66437</t>
  </si>
  <si>
    <t>REKONSTRUKCE VAZŮ ZÁPĚSTÍ A RUKY</t>
  </si>
  <si>
    <t>62710</t>
  </si>
  <si>
    <t>SÍŤOVÁNÍ (MESHOVÁNÍ) ŠTĚPU DO ROZSAHU 5 % Z POVRCH</t>
  </si>
  <si>
    <t>62310</t>
  </si>
  <si>
    <t>NEKREKTOMIE DO 1% POVRCHU TĚLA</t>
  </si>
  <si>
    <t>62410</t>
  </si>
  <si>
    <t>ŠTĚP PŘI POPÁLENÍ - DLAŇ, DORSUM RUKY, NOHY NEBO D</t>
  </si>
  <si>
    <t>61461</t>
  </si>
  <si>
    <t>VENTER PENDULUS S DIASTÁZOU</t>
  </si>
  <si>
    <t>61151</t>
  </si>
  <si>
    <t>UZAVŘENÍ DEFEKTU KOŽNÍM LALOKEM MÍSTNÍM NAD 20 CM^</t>
  </si>
  <si>
    <t>61225</t>
  </si>
  <si>
    <t>NEUROLÝZA</t>
  </si>
  <si>
    <t>66851</t>
  </si>
  <si>
    <t>AMPUTACE DLOUHÉ KOSTI / EXARTIKULACE VELKÉHO KLOUB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</si>
  <si>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</si>
  <si>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</si>
  <si>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</si>
  <si>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</si>
  <si>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</si>
  <si>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</si>
  <si>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</si>
  <si>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</si>
  <si>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</si>
  <si>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</si>
  <si>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62320</t>
  </si>
  <si>
    <t>NEKREKTOMIE DO 5 % POVRCHU TĚLA - TANGENCIÁLNÍ NEB</t>
  </si>
  <si>
    <t>53515</t>
  </si>
  <si>
    <t>SUTURA ŠLACHY EXTENSORU RUKY A ZÁPĚSTÍ</t>
  </si>
  <si>
    <t>62640</t>
  </si>
  <si>
    <t>ODBĚR DERMOEPIDERMÁLNÍHO ŠTĚPU: 1 - 5 % Z PLOCHY P</t>
  </si>
  <si>
    <t>66847</t>
  </si>
  <si>
    <t>TRANSPOZICE / TRANSPLANTACE ŠLACHY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</si>
  <si>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</si>
  <si>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</si>
  <si>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</si>
  <si>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</si>
  <si>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</si>
  <si>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</si>
  <si>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61155</t>
  </si>
  <si>
    <t>UZAVŘENÍ DEFEKTU KOŽNÍM LALOKEM PŘÍMÝM ZE VZDÁLENÉ</t>
  </si>
  <si>
    <t>61221</t>
  </si>
  <si>
    <t>REKONSTRUKCE EXTENZOROVÉHO APARÁTU PRSTU RUKY</t>
  </si>
  <si>
    <t>61171</t>
  </si>
  <si>
    <t>VOLNÝ PŘENOS KOŽNÍHO A FASCIOKUTÁNNÍHO LALOKU MIKR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</si>
  <si>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</si>
  <si>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</si>
  <si>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</si>
  <si>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</si>
  <si>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</si>
  <si>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</si>
  <si>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61215</t>
  </si>
  <si>
    <t>REKONSTRUKCE ŠLACHY FLEXORU ŠTĚPEM</t>
  </si>
  <si>
    <t>61231</t>
  </si>
  <si>
    <t>IMPLANTACE UMĚLÉHO MP NEBO IP KLOUBU</t>
  </si>
  <si>
    <t>61141</t>
  </si>
  <si>
    <t>ODBĚR NERVOVÉHO ŠTĚPU PRO MIKROCHIRURGICKÉ VÝKONY</t>
  </si>
  <si>
    <t>61441</t>
  </si>
  <si>
    <t>AUGMENTACE PRSU Z MÍSTNÍHO MATERIÁLU U HYPOPLAZIE</t>
  </si>
  <si>
    <t>61145</t>
  </si>
  <si>
    <t>ODBĚR KORIOTUKOVÉHO ŠTĚPU</t>
  </si>
  <si>
    <t>62810</t>
  </si>
  <si>
    <t xml:space="preserve">ODBĚR KOŽNÍHO ŠTĚPU V PLNÉ TLOUŠŤCE DO ROZSAHU 20 </t>
  </si>
  <si>
    <t>62660</t>
  </si>
  <si>
    <t xml:space="preserve">ODBĚR DERMOEPIDERMÁLNÍHO ŠTĚPU: 5 - 10 % Z PLOCHY </t>
  </si>
  <si>
    <t>61261</t>
  </si>
  <si>
    <t>SEPARACE JEDNOHO MEZIPRSTÍ U MĚKKÉ SYNDAKTYLIE</t>
  </si>
  <si>
    <t>62460</t>
  </si>
  <si>
    <t>ŠTĚP PŘI POPÁLENÍ (A OSTATNCH KOŽNÍCH ZTRÁTÁCH), 5</t>
  </si>
  <si>
    <t>61111</t>
  </si>
  <si>
    <t>PRIMÁRNÍ OŠETŘENÍ TRAUMATICKÉ TETOVÁŽE Á 20 MIN.</t>
  </si>
  <si>
    <t>61391</t>
  </si>
  <si>
    <t>VYTVOŘENÍ NOVÉ PRSNÍ BRADAVKY A PRSNÍHO DVORCE</t>
  </si>
  <si>
    <t>61425</t>
  </si>
  <si>
    <t>OPERACE RINOFYMY</t>
  </si>
  <si>
    <t>62330</t>
  </si>
  <si>
    <t>NEKREKTOMIE 5 - 10 % POVRCHU TĚLA - TANGENCIÁLNÍ N</t>
  </si>
  <si>
    <t>61251</t>
  </si>
  <si>
    <t>POLICIZACE PRSTU</t>
  </si>
  <si>
    <t>62421</t>
  </si>
  <si>
    <t>ŠTĚP PŘI POPÁLENÍ (A OSTATNÍCH KOŽNÍCH ZTRÁTÁCH) -</t>
  </si>
  <si>
    <t>61201</t>
  </si>
  <si>
    <t>REPLANTACE JEDNOHO PRSTU</t>
  </si>
  <si>
    <t>6F6</t>
  </si>
  <si>
    <t>66623</t>
  </si>
  <si>
    <t>PROSTÁ EXTRAKCE ENDOPROTÉZY - CEMENTOVANÉ</t>
  </si>
  <si>
    <t>66877</t>
  </si>
  <si>
    <t>TREPANACE A DRENÁŽ KOSTI</t>
  </si>
  <si>
    <t>7F1</t>
  </si>
  <si>
    <t>71763</t>
  </si>
  <si>
    <t>TONZILEKTOMIE</t>
  </si>
  <si>
    <t>7F6</t>
  </si>
  <si>
    <t>76449</t>
  </si>
  <si>
    <t>INCIZE A DRENÁŽ ABSCESU SKROTA, VARLETE A NADVARLE</t>
  </si>
  <si>
    <t>76483</t>
  </si>
  <si>
    <t>RESEKCE LEDVINY NEBO HEMINEFREKTOMIE JEDNOSTRANNÁ</t>
  </si>
  <si>
    <t>76365</t>
  </si>
  <si>
    <t>PUNKČNÍ EPICYSTOSTOMIE</t>
  </si>
  <si>
    <t>76375</t>
  </si>
  <si>
    <t>CYSTEKTOMIE KOMPLETNÍ S URETEROILEÁLNÍM KONDUITEM</t>
  </si>
  <si>
    <t>06</t>
  </si>
  <si>
    <t>07</t>
  </si>
  <si>
    <t>08</t>
  </si>
  <si>
    <t>09</t>
  </si>
  <si>
    <t>10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</si>
  <si>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</si>
  <si>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</si>
  <si>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</si>
  <si>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</si>
  <si>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</si>
  <si>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</si>
  <si>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</si>
  <si>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</si>
  <si>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</si>
  <si>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</si>
  <si>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</si>
  <si>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</si>
  <si>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</si>
  <si>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</si>
  <si>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</si>
  <si>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</si>
  <si>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</si>
  <si>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</si>
  <si>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</si>
  <si>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</si>
  <si>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</si>
  <si>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</si>
  <si>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00133</t>
  </si>
  <si>
    <t xml:space="preserve">DLOUHODOBÁ MECHANICKÁ VENTILACE &gt; 96 HODIN (5-10 DNÍ) S EKONOMICKY NÁROČNÝM VÝKONEM S MCC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</si>
  <si>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</si>
  <si>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</si>
  <si>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</si>
  <si>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</si>
  <si>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02021</t>
  </si>
  <si>
    <t xml:space="preserve">EXTRAOKULÁRNÍ VÝKONY, KROMĚ OČNICE BEZ CC                                                           </t>
  </si>
  <si>
    <t>02311</t>
  </si>
  <si>
    <t xml:space="preserve">NEUROLOGICKÉ A CÉVNÍ PORUCHY OKA BEZ CC                                                             </t>
  </si>
  <si>
    <t>02321</t>
  </si>
  <si>
    <t xml:space="preserve">JINÉ PORUCHY OKA BEZ CC                                                                             </t>
  </si>
  <si>
    <t>04011</t>
  </si>
  <si>
    <t xml:space="preserve">VELKÉ HRUDNÍ VÝKONY BEZ CC                                                                          </t>
  </si>
  <si>
    <t>04012</t>
  </si>
  <si>
    <t xml:space="preserve">VELKÉ HRUDNÍ VÝKONY S CC                                                                            </t>
  </si>
  <si>
    <t>04013</t>
  </si>
  <si>
    <t xml:space="preserve">VELKÉ HRUDNÍ VÝKONY S MCC                                                                           </t>
  </si>
  <si>
    <t>04021</t>
  </si>
  <si>
    <t xml:space="preserve">MENŠÍ HRUDNÍ VÝKONY BEZ CC                                                                          </t>
  </si>
  <si>
    <t>04031</t>
  </si>
  <si>
    <t xml:space="preserve">JINÉ VÝKONY PŘI PORUCHÁCH A ONEMOCNĚNÍCH DÝCHACÍHO SYSTÉMU BEZ CC                                   </t>
  </si>
  <si>
    <t>04341</t>
  </si>
  <si>
    <t xml:space="preserve">MALIGNÍ ONEMOCNĚNÍ DÝCHACÍHO SYSTÉMU BEZ CC                                                         </t>
  </si>
  <si>
    <t>04351</t>
  </si>
  <si>
    <t xml:space="preserve">INFEKCE A ZÁNĚTY DÝCHACÍHO SYSTÉMU BEZ CC                                                           </t>
  </si>
  <si>
    <t>04363</t>
  </si>
  <si>
    <t xml:space="preserve">PROSTÁ PNEUMONIE A DÁVIVÝ KAŠEL S MCC                                                               </t>
  </si>
  <si>
    <t>04413</t>
  </si>
  <si>
    <t xml:space="preserve">PŘÍZNAKY, SYMPTOMY A JINÉ DIAGNÓZY DÝCHACÍHO SYSTÉMU S MCC                                          </t>
  </si>
  <si>
    <t>05142</t>
  </si>
  <si>
    <t xml:space="preserve">JINÉ VASKULÁRNÍ VÝKONY S CC                                                                         </t>
  </si>
  <si>
    <t>05201</t>
  </si>
  <si>
    <t xml:space="preserve">JINÉ VÝKONY PŘI ONEMOCNĚNÍCH A PORUCHÁCH OBĚHOVÉHO SYSTÉMU BEZ CC                                   </t>
  </si>
  <si>
    <t>05202</t>
  </si>
  <si>
    <t xml:space="preserve">JINÉ VÝKONY PŘI ONEMOCNĚNÍCH A PORUCHÁCH OBĚHOVÉHO SYSTÉMU S CC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</si>
  <si>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</si>
  <si>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</si>
  <si>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</si>
  <si>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</si>
  <si>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</si>
  <si>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</si>
  <si>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06021</t>
  </si>
  <si>
    <t xml:space="preserve">VELKÉ VÝKONY NA ŽALUDKU, JÍCNU A DVANÁCTNÍKU BEZ CC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</si>
  <si>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</si>
  <si>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</si>
  <si>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</si>
  <si>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</si>
  <si>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</si>
  <si>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</si>
  <si>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</si>
  <si>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</si>
  <si>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</si>
  <si>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</si>
  <si>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06041</t>
  </si>
  <si>
    <t xml:space="preserve">UVOLŇOVÁNÍ SRŮSTŮ POBŘIŠNICE BEZ CC                                                                 </t>
  </si>
  <si>
    <t>06051</t>
  </si>
  <si>
    <t xml:space="preserve">VÝKONY NA APENDIXU BEZ CC                                                                           </t>
  </si>
  <si>
    <t>06052</t>
  </si>
  <si>
    <t xml:space="preserve">VÝKONY NA APENDIXU S CC                                                                             </t>
  </si>
  <si>
    <t>06053</t>
  </si>
  <si>
    <t xml:space="preserve">VÝKONY NA APENDIXU S MCC                                                                            </t>
  </si>
  <si>
    <t>06061</t>
  </si>
  <si>
    <t xml:space="preserve">LAPAROSKOPICKÉ VÝKONY PŘI TŘÍSELNÉ, STEHENNÍ, UMBILIKÁLNÍ NEBO EPIGASTRICKÉ KÝLE BEZ CC             </t>
  </si>
  <si>
    <t>06071</t>
  </si>
  <si>
    <t xml:space="preserve">MENŠÍ VÝKONY NA ŽALUDKU, JÍCNU A DVANÁCTNÍKU BEZ CC                                                 </t>
  </si>
  <si>
    <t>06072</t>
  </si>
  <si>
    <t xml:space="preserve">MENŠÍ VÝKONY NA ŽALUDKU, JÍCNU A DVANÁCTNÍKU S CC                                                   </t>
  </si>
  <si>
    <t>06073</t>
  </si>
  <si>
    <t xml:space="preserve">MENŠÍ VÝKONY NA ŽALUDKU, JÍCNU A DVANÁCTNÍKU S MCC                                                  </t>
  </si>
  <si>
    <t>06081</t>
  </si>
  <si>
    <t xml:space="preserve">LAPAROTOMICKÉ VÝKONY PŘI TŘÍSELNÉ, STEHENNÍ, UMBILIKÁLNÍ NEBO EPIGASTRICKÉ KÝLE BEZ CC              </t>
  </si>
  <si>
    <t>06082</t>
  </si>
  <si>
    <t xml:space="preserve">LAPAROTOMICKÉ VÝKONY PŘI TŘÍSELNÉ, STEHENNÍ, UMBILIKÁLNÍ NEBO EPIGASTRICKÉ KÝLE S CC                </t>
  </si>
  <si>
    <t>06083</t>
  </si>
  <si>
    <t xml:space="preserve">LAPAROTOMICKÉ VÝKONY PŘI TŘÍSELNÉ, STEHENNÍ, UMBILIKÁLNÍ NEBO EPIGASTRICKÉ KÝLE S MCC               </t>
  </si>
  <si>
    <t>06091</t>
  </si>
  <si>
    <t xml:space="preserve">ANÁLNÍ A STOMICKÉ VÝKONY BEZ CC                                                                     </t>
  </si>
  <si>
    <t>06092</t>
  </si>
  <si>
    <t xml:space="preserve">ANÁLNÍ A STOMICKÉ VÝKONY S CC                                                                       </t>
  </si>
  <si>
    <t>06093</t>
  </si>
  <si>
    <t xml:space="preserve">ANÁLNÍ A STOMICKÉ VÝKONY S MCC                                                                      </t>
  </si>
  <si>
    <t>06101</t>
  </si>
  <si>
    <t xml:space="preserve">JINÉ VÝKONY PŘI PORUCHÁCH A ONEMOCNĚNÍCH TRÁVICÍHO SYSTÉMU BEZ CC                                   </t>
  </si>
  <si>
    <t>06102</t>
  </si>
  <si>
    <t xml:space="preserve">JINÉ VÝKONY PŘI PORUCHÁCH A ONEMOCNĚNÍCH TRÁVICÍHO SYSTÉMU S CC                                     </t>
  </si>
  <si>
    <t>06103</t>
  </si>
  <si>
    <t xml:space="preserve">JINÉ VÝKONY PŘI PORUCHÁCH A ONEMOCNĚNÍCH TRÁVICÍHO SYSTÉMU S MCC                                    </t>
  </si>
  <si>
    <t>06111</t>
  </si>
  <si>
    <t xml:space="preserve">VÝKONY NA APENDIXU PŘI KOMPLIKUJÍCÍ HLAVNÍ DIAGNÓZE BEZ CC                                          </t>
  </si>
  <si>
    <t>06112</t>
  </si>
  <si>
    <t xml:space="preserve">VÝKONY NA APENDIXU PŘI KOMPLIKUJÍCÍ HLAVNÍ DIAGNÓZE S CC                                            </t>
  </si>
  <si>
    <t>06301</t>
  </si>
  <si>
    <t xml:space="preserve">MALIGNÍ ONEMOCNĚNÍ TRÁVICÍHO SYSTÉMU BEZ CC                                                         </t>
  </si>
  <si>
    <t>06302</t>
  </si>
  <si>
    <t xml:space="preserve">MALIGNÍ ONEMOCNĚNÍ TRÁVICÍHO SYSTÉMU S CC                                                           </t>
  </si>
  <si>
    <t>06303</t>
  </si>
  <si>
    <t xml:space="preserve">MALIGNÍ ONEMOCNĚNÍ TRÁVICÍHO SYSTÉMU S MCC                                                          </t>
  </si>
  <si>
    <t>06311</t>
  </si>
  <si>
    <t xml:space="preserve">PEPTICKÝ VŘED A GASTRITIDA BEZ CC                                                                   </t>
  </si>
  <si>
    <t>06321</t>
  </si>
  <si>
    <t xml:space="preserve">PORUCHY JÍCNU BEZ CC           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</si>
  <si>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</si>
  <si>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</si>
  <si>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06331</t>
  </si>
  <si>
    <t xml:space="preserve">DIVERTIKULITIDA, DIVERTIKULÓZA A ZÁNĚTLIVÉ ONEMOCNĚNÍ STŘEVA BEZ CC                                 </t>
  </si>
  <si>
    <t>06351</t>
  </si>
  <si>
    <t xml:space="preserve">OBSTRUKCE GASTROINTESTINÁLNÍHO SYSTÉMU BEZ CC                                                       </t>
  </si>
  <si>
    <t>06352</t>
  </si>
  <si>
    <t xml:space="preserve">OBSTRUKCE GASTROINTESTINÁLNÍHO SYSTÉMU S CC                                                         </t>
  </si>
  <si>
    <t>06361</t>
  </si>
  <si>
    <t xml:space="preserve">ZÁVAŽNÉ INFEKCE GASTROINTESTINÁLNÍHO SYSTÉMU BEZ CC                                                 </t>
  </si>
  <si>
    <t>06362</t>
  </si>
  <si>
    <t xml:space="preserve">ZÁVAŽNÉ INFEKCE GASTROINTESTINÁLNÍHO SYSTÉMU S CC                                                   </t>
  </si>
  <si>
    <t>06371</t>
  </si>
  <si>
    <t xml:space="preserve">JINÁ GASTROENTERITIDA A BOLEST BŘICHA BEZ CC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</si>
  <si>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</si>
  <si>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</si>
  <si>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</si>
  <si>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</si>
  <si>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07011</t>
  </si>
  <si>
    <t xml:space="preserve">VÝKONY NA PANKREATU, JÁTRECH A SPOJKY BEZ CC                                                        </t>
  </si>
  <si>
    <t>07012</t>
  </si>
  <si>
    <t xml:space="preserve">VÝKONY NA PANKREATU, JÁTRECH A SPOJKY S CC                                                          </t>
  </si>
  <si>
    <t>07013</t>
  </si>
  <si>
    <t xml:space="preserve">VÝKONY NA PANKREATU, JÁTRECH A SPOJKY S MCC                                                         </t>
  </si>
  <si>
    <t>07021</t>
  </si>
  <si>
    <t xml:space="preserve">VELKÉ VÝKONY NA ŽLUČOVÝCH CESTÁCH BEZ CC                                                            </t>
  </si>
  <si>
    <t>07022</t>
  </si>
  <si>
    <t xml:space="preserve">VELKÉ VÝKONY NA ŽLUČOVÝCH CESTÁCH S CC                                                              </t>
  </si>
  <si>
    <t>07023</t>
  </si>
  <si>
    <t xml:space="preserve">VELKÉ VÝKONY NA ŽLUČOVÝCH CESTÁCH S MCC                                                             </t>
  </si>
  <si>
    <t>07031</t>
  </si>
  <si>
    <t xml:space="preserve">CHOLECYSTEKTOMIE, KROMĚ LAPAROSKOPICKÉ BEZ CC                                                       </t>
  </si>
  <si>
    <t>07032</t>
  </si>
  <si>
    <t xml:space="preserve">CHOLECYSTEKTOMIE, KROMĚ LAPAROSKOPICKÉ S CC                                                         </t>
  </si>
  <si>
    <t>07033</t>
  </si>
  <si>
    <t xml:space="preserve">CHOLECYSTEKTOMIE, KROMĚ LAPAROSKOPICKÉ S MCC                                                        </t>
  </si>
  <si>
    <t>07041</t>
  </si>
  <si>
    <t xml:space="preserve">LAPAROSKOPICKÁ CHOLECYSTEKTOMIE BEZ CC                                                              </t>
  </si>
  <si>
    <t>07042</t>
  </si>
  <si>
    <t xml:space="preserve">LAPAROSKOPICKÁ CHOLECYSTEKTOMIE S CC                                                                </t>
  </si>
  <si>
    <t>07043</t>
  </si>
  <si>
    <t xml:space="preserve">LAPAROSKOPICKÁ CHOLECYSTEKTOMIE S MCC                                                               </t>
  </si>
  <si>
    <t>07051</t>
  </si>
  <si>
    <t xml:space="preserve">JINÉ VÝKONY PŘI PORUCHÁCH A ONEMOCNĚNÍCH HEPATOBILIÁRNÍHO SYSTÉMU A PANKREATU BEZ CC                </t>
  </si>
  <si>
    <t>07052</t>
  </si>
  <si>
    <t xml:space="preserve">JINÉ VÝKONY PŘI PORUCHÁCH A ONEMOCNĚNÍCH HEPATOBILIÁRNÍHO SYSTÉMU A PANKREATU S CC                  </t>
  </si>
  <si>
    <t>07053</t>
  </si>
  <si>
    <t xml:space="preserve">JINÉ VÝKONY PŘI PORUCHÁCH A ONEMOCNĚNÍCH HEPATOBILIÁRNÍHO SYSTÉMU A PANKREATU S MCC                 </t>
  </si>
  <si>
    <t>07311</t>
  </si>
  <si>
    <t xml:space="preserve">MALIGNÍ ONEMOCNĚNÍ HEPATOBILIÁRNÍHO SYSTÉMU A PANKREATU BEZ CC                                      </t>
  </si>
  <si>
    <t>07312</t>
  </si>
  <si>
    <t xml:space="preserve">MALIGNÍ ONEMOCNĚNÍ HEPATOBILIÁRNÍHO SYSTÉMU A PANKREATU S CC                                        </t>
  </si>
  <si>
    <t>07313</t>
  </si>
  <si>
    <t xml:space="preserve">MALIGNÍ ONEMOCNĚNÍ HEPATOBILIÁRNÍHO SYSTÉMU A PANKREATU S MCC                                       </t>
  </si>
  <si>
    <t>07321</t>
  </si>
  <si>
    <t xml:space="preserve">PORUCHY PANKREATU, KROMĚ MALIGNÍHO ONEMOCNĚNÍ BEZ CC                                                </t>
  </si>
  <si>
    <t>07323</t>
  </si>
  <si>
    <t xml:space="preserve">PORUCHY PANKREATU, KROMĚ MALIGNÍHO ONEMOCNĚNÍ S MCC                                                 </t>
  </si>
  <si>
    <t>07341</t>
  </si>
  <si>
    <t xml:space="preserve">JINÉ PORUCHY ŽLUČOVÝCH CEST BEZ CC                                                                  </t>
  </si>
  <si>
    <t>08072</t>
  </si>
  <si>
    <t xml:space="preserve">AMPUTACE PŘI PORUCHÁCH MUSKULOSKELETÁLNÍHO SYSTÉMU A POJIVOVÉ TKÁNĚ S CC                            </t>
  </si>
  <si>
    <t>08091</t>
  </si>
  <si>
    <t>TRANSPLANTACE KŮŽE NEBO TKÁNĚ PRO PORUCHY MUSKULOSKELETÁLNÍHO SYSTÉMU NEBO POJIVOVÉ TKÁNĚ KROMĚ RUKY</t>
  </si>
  <si>
    <t>08092</t>
  </si>
  <si>
    <t>08093</t>
  </si>
  <si>
    <t>08151</t>
  </si>
  <si>
    <t xml:space="preserve">VÝKONY NA HORNÍCH KONČETINÁCH BEZ CC               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</si>
  <si>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</si>
  <si>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</si>
  <si>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</si>
  <si>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</si>
  <si>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08201</t>
  </si>
  <si>
    <t xml:space="preserve">REIMPLANTACE ENDOPROTÉZ KLOUBŮ HORNÍCH A DOLNÍCH KONČETIN, TUMOROZNÍ ENDOPROTÉZY BEZ CC             </t>
  </si>
  <si>
    <t>08331</t>
  </si>
  <si>
    <t xml:space="preserve">MALIGNÍ ONEMOCNĚNÍ MUSKULOSKELETÁLNÍHO SYSTÉMU A POJIVOVÉ TKÁNĚ, PATOLOGICKÉ ZLOMENINY BEZ CC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</si>
  <si>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</si>
  <si>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</si>
  <si>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</si>
  <si>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</si>
  <si>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</si>
  <si>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</si>
  <si>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09021</t>
  </si>
  <si>
    <t xml:space="preserve">VÝKONY NA PRSECH BEZ CC                                                                             </t>
  </si>
  <si>
    <t>09022</t>
  </si>
  <si>
    <t xml:space="preserve">VÝKONY NA PRSECH S CC                                                                               </t>
  </si>
  <si>
    <t>09023</t>
  </si>
  <si>
    <t xml:space="preserve">VÝKONY NA PRSECH S MCC                                                                              </t>
  </si>
  <si>
    <t>09031</t>
  </si>
  <si>
    <t xml:space="preserve">JINÉ VÝKONY PŘI PORUCHÁCH A ONEMOCNĚNÍCH KŮŽE, PODKOŽNÍ TKÁNĚ A PRSU BEZ CC                         </t>
  </si>
  <si>
    <t>09032</t>
  </si>
  <si>
    <t xml:space="preserve">JINÉ VÝKONY PŘI PORUCHÁCH A ONEMOCNĚNÍCH KŮŽE, PODKOŽNÍ TKÁNĚ A PRSU S CC                           </t>
  </si>
  <si>
    <t>09301</t>
  </si>
  <si>
    <t xml:space="preserve">ZÁVAŽNÉ PORUCHY KŮŽE BEZ CC                                                                         </t>
  </si>
  <si>
    <t>09311</t>
  </si>
  <si>
    <t xml:space="preserve">MALIGNÍ ONEMOCNĚNÍ PRSŮ BEZ CC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</si>
  <si>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</si>
  <si>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</si>
  <si>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</si>
  <si>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</si>
  <si>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09341</t>
  </si>
  <si>
    <t xml:space="preserve">JINÉ PORUCHY KŮŽE A PRSU BEZ CC                                                                     </t>
  </si>
  <si>
    <t>09342</t>
  </si>
  <si>
    <t xml:space="preserve">JINÉ PORUCHY KŮŽE A PRSU S CC                                                                       </t>
  </si>
  <si>
    <t>10311</t>
  </si>
  <si>
    <t xml:space="preserve">HYPOVOLÉMIE A PORUCHY ELEKTROLYTŮ BEZ CC                                                            </t>
  </si>
  <si>
    <t>11022</t>
  </si>
  <si>
    <t xml:space="preserve">VELKÉ VÝKONY NA MOČOVÉM MĚCHÝŘI S CC                                                                </t>
  </si>
  <si>
    <t>11341</t>
  </si>
  <si>
    <t xml:space="preserve">MOČOVÉ KAMENY BEZ EXTRAKORPORÁLNÍ LITOTRYPSE BEZ CC                                                 </t>
  </si>
  <si>
    <t>13021</t>
  </si>
  <si>
    <t xml:space="preserve">VÝKONY NA DĚLOZE A ADNEXECH PRO MALIGNÍ ONEMOCNĚNÍ NA OVARIÍCH A ADNEXECH BEZ CC                    </t>
  </si>
  <si>
    <t>13301</t>
  </si>
  <si>
    <t xml:space="preserve">MALIGNÍ ONEMOCNĚNÍ ŽENSKÉHO REPRODUKČNÍHO SYSTÉMU BEZ CC                                            </t>
  </si>
  <si>
    <t>13321</t>
  </si>
  <si>
    <t xml:space="preserve">MENSTRUAČNÍ A JINÉ PORUCHY ŽENSKÉHO REPRODUKČNÍHO SYSTÉMU BEZ CC                                    </t>
  </si>
  <si>
    <t>13322</t>
  </si>
  <si>
    <t xml:space="preserve">MENSTRUAČNÍ A JINÉ PORUCHY ŽENSKÉHO REPRODUKČNÍHO SYSTÉMU S CC                                      </t>
  </si>
  <si>
    <t>16011</t>
  </si>
  <si>
    <t xml:space="preserve">VÝKONY NA SLEZINĚ BEZ CC                                                                            </t>
  </si>
  <si>
    <t>16013</t>
  </si>
  <si>
    <t xml:space="preserve">VÝKONY NA SLEZINĚ S MCC                                                                             </t>
  </si>
  <si>
    <t>16022</t>
  </si>
  <si>
    <t xml:space="preserve">JINÉ VÝKONY PRO KREVNÍ ONEMOCNĚNÍ A NA KRVETVORNÝCH ORGÁNECH S CC                                   </t>
  </si>
  <si>
    <t>16313</t>
  </si>
  <si>
    <t xml:space="preserve">PORUCHY SRÁŽLIVOSTI S MCC                                                                           </t>
  </si>
  <si>
    <t>17012</t>
  </si>
  <si>
    <t xml:space="preserve">LYMFOM A LEUKÉMIE S VELKÝM VÝKONEM S CC                                                             </t>
  </si>
  <si>
    <t>17031</t>
  </si>
  <si>
    <t xml:space="preserve">MYELOPROLIFERATIVNÍ PORUCHY A ŠPATNĚ DIFERENCOVANÉ NÁDORY S VELKÝM VÝKONEM BEZ CC                   </t>
  </si>
  <si>
    <t>17033</t>
  </si>
  <si>
    <t xml:space="preserve">MYELOPROLIFERATIVNÍ PORUCHY A ŠPATNĚ DIFERENCOVANÉ NÁDORY S VELKÝM VÝKONEM S MCC                    </t>
  </si>
  <si>
    <t>17041</t>
  </si>
  <si>
    <t xml:space="preserve">MYELOPROLIFERATIVNÍ PORUCHY A ŠPATNĚ DIFERENCOVANÉ NÁDORY S JINÝM VÝKONEM BEZ CC                    </t>
  </si>
  <si>
    <t>17043</t>
  </si>
  <si>
    <t xml:space="preserve">MYELOPROLIFERATIVNÍ PORUCHY A ŠPATNĚ DIFERENCOVANÉ NÁDORY S JINÝM VÝKONEM S MCC                     </t>
  </si>
  <si>
    <t>17341</t>
  </si>
  <si>
    <t xml:space="preserve">JINÉ MYELOPROLIFERATIVNÍ PORUCHY A DIAGNÓZA NEDIFERENCOVANÝCH NÁDORŮ BEZ CC                         </t>
  </si>
  <si>
    <t>18021</t>
  </si>
  <si>
    <t xml:space="preserve">VÝKONY PRO POOPERAČNÍ A POÚRAZOVÉ INFEKCE BEZ CC                                                    </t>
  </si>
  <si>
    <t>21011</t>
  </si>
  <si>
    <t xml:space="preserve">MIKROVASKULÁRNÍ PŘENOS TKÁNĚ NEBO KOŽNÍ ŠTĚP PŘI ÚRAZECH BEZ CC                                     </t>
  </si>
  <si>
    <t>21021</t>
  </si>
  <si>
    <t xml:space="preserve">JINÉ VÝKONY PŘI ÚRAZECH A KOMPLIKACÍCH BEZ CC          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</si>
  <si>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</si>
  <si>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</si>
  <si>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</si>
  <si>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</si>
  <si>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</si>
  <si>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</si>
  <si>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22551</t>
  </si>
  <si>
    <t xml:space="preserve">POPÁLENINY OMEZENÉHO ROZSAHU NEPOSTIHUJÍCÍ VŠECHNY VRSTVY KŮŽE BEZ CC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</si>
  <si>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</si>
  <si>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</si>
  <si>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</si>
  <si>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</si>
  <si>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23013</t>
  </si>
  <si>
    <t xml:space="preserve">OPERAČNÍ VÝKON S DIAGNÓZOU JINÉHO KONTAKTU SE ZDRAVOTNICKÝMI SLUŽBAMI S MCC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</si>
  <si>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</si>
  <si>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</si>
  <si>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</si>
  <si>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</si>
  <si>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25023</t>
  </si>
  <si>
    <t xml:space="preserve">JINÉ VÝKONY PŘI MNOHOČETNÉM ZÁVAŽNÉM TRAUMATU S MCC          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</si>
  <si>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</si>
  <si>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</si>
  <si>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</si>
  <si>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</si>
  <si>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</si>
  <si>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</si>
  <si>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88891</t>
  </si>
  <si>
    <t xml:space="preserve">VÝKONY OMEZENÉHO ROZSAHU, KTERÉ SE NETÝKAJÍ HLAVNÍ DIAGNÓZY BEZ CC                                  </t>
  </si>
  <si>
    <t>88892</t>
  </si>
  <si>
    <t xml:space="preserve">VÝKONY OMEZENÉHO ROZSAHU, KTERÉ SE NETÝKAJÍ HLAVNÍ DIAGNÓZY S CC                                    </t>
  </si>
  <si>
    <t>88893</t>
  </si>
  <si>
    <t xml:space="preserve">VÝKONY OMEZENÉHO ROZSAHU, KTERÉ SE NETÝKAJÍ HLAVNÍ DIAGNÓZY S MCC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</si>
  <si>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</si>
  <si>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</si>
  <si>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</si>
  <si>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</si>
  <si>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</si>
  <si>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</si>
  <si>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</si>
  <si>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</si>
  <si>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</si>
  <si>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107</t>
  </si>
  <si>
    <t>89198</t>
  </si>
  <si>
    <t>SKIASKOPIE</t>
  </si>
  <si>
    <t>809</t>
  </si>
  <si>
    <t>0077018</t>
  </si>
  <si>
    <t>ULTRAVIST 370</t>
  </si>
  <si>
    <t>89143</t>
  </si>
  <si>
    <t>RTG BŘICHA</t>
  </si>
  <si>
    <t>89163</t>
  </si>
  <si>
    <t>VYLUČOVACÍ UROGRAFIE</t>
  </si>
  <si>
    <t>89169</t>
  </si>
  <si>
    <t>CYSTOURETROGRAFIE</t>
  </si>
  <si>
    <t>22</t>
  </si>
  <si>
    <t>407</t>
  </si>
  <si>
    <t>0093625</t>
  </si>
  <si>
    <t>0093626</t>
  </si>
  <si>
    <t>0095609</t>
  </si>
  <si>
    <t>MICROPAQUE CT</t>
  </si>
  <si>
    <t>0002018</t>
  </si>
  <si>
    <t>99mTc-makrosalb inj.</t>
  </si>
  <si>
    <t>0002027</t>
  </si>
  <si>
    <t>99mTc-MIBI inj.</t>
  </si>
  <si>
    <t>0002067</t>
  </si>
  <si>
    <t>81m-krypton plyn k inhal.</t>
  </si>
  <si>
    <t>0002073</t>
  </si>
  <si>
    <t>99mTc-oxidronát disodný inj.</t>
  </si>
  <si>
    <t>0002087</t>
  </si>
  <si>
    <t>18F-FDG</t>
  </si>
  <si>
    <t>0002095</t>
  </si>
  <si>
    <t>99mTc-nanokoloid alb.inj.</t>
  </si>
  <si>
    <t>0110740</t>
  </si>
  <si>
    <t>VÁLCE (DVA) STERILNÍ, JEDNORÁZOVÉ DO INJEKTORU, CE</t>
  </si>
  <si>
    <t>47259</t>
  </si>
  <si>
    <t>SCINTIGRAFIE PLIC VENTILAČNÍ STATICKÁ</t>
  </si>
  <si>
    <t>47263</t>
  </si>
  <si>
    <t>RADIONUKLIDOVÁ LYMFOGRAFIE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</si>
  <si>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</si>
  <si>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</si>
  <si>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</si>
  <si>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</si>
  <si>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</si>
  <si>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</si>
  <si>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</si>
  <si>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</si>
  <si>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</si>
  <si>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</si>
  <si>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816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</si>
  <si>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</si>
  <si>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</si>
  <si>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</si>
  <si>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</si>
  <si>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</si>
  <si>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</si>
  <si>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94145</t>
  </si>
  <si>
    <t>RUTINNÍ VYŠETŘENÍ KOSTNÍ DŘENĚ PŘÍMÉ A S KULTIVACÍ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</si>
  <si>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</si>
  <si>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</si>
  <si>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</si>
  <si>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</si>
  <si>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</si>
  <si>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</si>
  <si>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</si>
  <si>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</si>
  <si>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</si>
  <si>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</si>
  <si>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</si>
  <si>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</si>
  <si>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</si>
  <si>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</si>
  <si>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</si>
  <si>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</si>
  <si>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</si>
  <si>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</si>
  <si>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</si>
  <si>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</si>
  <si>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</si>
  <si>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</si>
  <si>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</si>
  <si>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</si>
  <si>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</si>
  <si>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</si>
  <si>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</si>
  <si>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</si>
  <si>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</si>
  <si>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</si>
  <si>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</si>
  <si>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</si>
  <si>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</si>
  <si>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</si>
  <si>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</si>
  <si>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</si>
  <si>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</si>
  <si>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</si>
  <si>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</si>
  <si>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</si>
  <si>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</si>
  <si>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96239</t>
  </si>
  <si>
    <t>DESTIČKOVÝ NEUTRALIZAČNÍ TEST (PNP)</t>
  </si>
  <si>
    <t>96879</t>
  </si>
  <si>
    <t>DRVVT - SCREENING LA</t>
  </si>
  <si>
    <t>96875</t>
  </si>
  <si>
    <t>DRVVT - KONFIRMACE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</si>
  <si>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</si>
  <si>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</si>
  <si>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</si>
  <si>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</si>
  <si>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</si>
  <si>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</si>
  <si>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</si>
  <si>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</si>
  <si>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</si>
  <si>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</si>
  <si>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</si>
  <si>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</si>
  <si>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</si>
  <si>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</si>
  <si>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</si>
  <si>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</si>
  <si>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</si>
  <si>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</si>
  <si>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</si>
  <si>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</si>
  <si>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</si>
  <si>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</si>
  <si>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</si>
  <si>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</si>
  <si>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</si>
  <si>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</si>
  <si>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</si>
  <si>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</si>
  <si>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</si>
  <si>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</si>
  <si>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</si>
  <si>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</si>
  <si>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</si>
  <si>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</si>
  <si>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</si>
  <si>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</si>
  <si>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</si>
  <si>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</si>
  <si>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</si>
  <si>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</si>
  <si>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</si>
  <si>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</si>
  <si>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</si>
  <si>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</si>
  <si>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</si>
  <si>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</si>
  <si>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</si>
  <si>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</si>
  <si>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</si>
  <si>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</si>
  <si>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</si>
  <si>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</si>
  <si>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</si>
  <si>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</si>
  <si>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</si>
  <si>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</si>
  <si>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</si>
  <si>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</si>
  <si>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</si>
  <si>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</si>
  <si>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</si>
  <si>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</si>
  <si>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</si>
  <si>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</si>
  <si>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</si>
  <si>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</si>
  <si>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</si>
  <si>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</si>
  <si>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</si>
  <si>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</si>
  <si>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</si>
  <si>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</si>
  <si>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</si>
  <si>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</si>
  <si>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</si>
  <si>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</si>
  <si>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</si>
  <si>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</si>
  <si>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</si>
  <si>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</si>
  <si>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</si>
  <si>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</si>
  <si>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</si>
  <si>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</si>
  <si>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</si>
  <si>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</si>
  <si>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</si>
  <si>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</si>
  <si>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</si>
  <si>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</si>
  <si>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</si>
  <si>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</si>
  <si>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</si>
  <si>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</si>
  <si>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</si>
  <si>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</si>
  <si>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</si>
  <si>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</si>
  <si>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</si>
  <si>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</si>
  <si>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</si>
  <si>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</si>
  <si>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</si>
  <si>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</si>
  <si>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</si>
  <si>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</si>
  <si>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</si>
  <si>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</si>
  <si>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</si>
  <si>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</si>
  <si>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</si>
  <si>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</si>
  <si>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</si>
  <si>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</si>
  <si>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</si>
  <si>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</si>
  <si>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</si>
  <si>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</si>
  <si>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</si>
  <si>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</si>
  <si>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</si>
  <si>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</si>
  <si>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</si>
  <si>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</si>
  <si>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</si>
  <si>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</si>
  <si>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</si>
  <si>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</si>
  <si>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</si>
  <si>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</si>
  <si>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</si>
  <si>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</si>
  <si>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</si>
  <si>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</si>
  <si>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</si>
  <si>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</si>
  <si>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81123</t>
  </si>
  <si>
    <t>BILIRUBIN KONJUGOVANÝ STATIM</t>
  </si>
  <si>
    <t>81475</t>
  </si>
  <si>
    <t>CHOLINESTERÁZA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</si>
  <si>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</si>
  <si>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</si>
  <si>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</si>
  <si>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</si>
  <si>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</si>
  <si>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</si>
  <si>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</si>
  <si>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</si>
  <si>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</si>
  <si>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</si>
  <si>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81159</t>
  </si>
  <si>
    <t>CHOLINESTERÁZA STATIM</t>
  </si>
  <si>
    <t>93139</t>
  </si>
  <si>
    <t>ADRENOKORTIKOTROPIN (ACTH)</t>
  </si>
  <si>
    <t>813</t>
  </si>
  <si>
    <t>91197</t>
  </si>
  <si>
    <t>STANOVENÍ CYTOKINU ELISA</t>
  </si>
  <si>
    <t>34</t>
  </si>
  <si>
    <t>0022032</t>
  </si>
  <si>
    <t>IOMERON 250</t>
  </si>
  <si>
    <t>0022075</t>
  </si>
  <si>
    <t>IOMERON 400</t>
  </si>
  <si>
    <t>0042433</t>
  </si>
  <si>
    <t>VISIPAQUE 320 MG I/ML</t>
  </si>
  <si>
    <t>0045119</t>
  </si>
  <si>
    <t>VISIPAQUE 270 MG I/ML</t>
  </si>
  <si>
    <t>0045123</t>
  </si>
  <si>
    <t>0077019</t>
  </si>
  <si>
    <t>0077024</t>
  </si>
  <si>
    <t>ULTRAVIST 300</t>
  </si>
  <si>
    <t>0095607</t>
  </si>
  <si>
    <t>MICROPAQUE</t>
  </si>
  <si>
    <t>0151208</t>
  </si>
  <si>
    <t>0006707</t>
  </si>
  <si>
    <t>JEHLA BIOPTICKÁ K SYSTÉMU MAMMOTOME</t>
  </si>
  <si>
    <t>0034038</t>
  </si>
  <si>
    <t>JEHLA BIOPTICKÁ ASPIRAČNÍ, CHIBA,ECHOTIP</t>
  </si>
  <si>
    <t>0034146</t>
  </si>
  <si>
    <t>JEHLA ASPIRAČNÍ HOWELL,ECHOTIP</t>
  </si>
  <si>
    <t>0034283</t>
  </si>
  <si>
    <t>JEHLA K LOKALIZACI PRSNÍCH LÉZÍ, X-REIDY</t>
  </si>
  <si>
    <t>0038482</t>
  </si>
  <si>
    <t>DRÁT VODÍCÍ GUIDE WIRE M</t>
  </si>
  <si>
    <t>0038483</t>
  </si>
  <si>
    <t>0038503</t>
  </si>
  <si>
    <t>SOUPRAVA ZAVÁDĚCÍ INTRODUCER</t>
  </si>
  <si>
    <t>0038505</t>
  </si>
  <si>
    <t>0046507</t>
  </si>
  <si>
    <t>SOUPRAVA K INVAZIVNÍMU MĚŘENÍ 1 TLAKU</t>
  </si>
  <si>
    <t>0048523</t>
  </si>
  <si>
    <t>VODIČ INTERVENČNÍ SELECTIVA DO 145CM</t>
  </si>
  <si>
    <t>0052140</t>
  </si>
  <si>
    <t>KATETR BALÓNKOVÝ PTA - WANDA; SMASH</t>
  </si>
  <si>
    <t>0052704</t>
  </si>
  <si>
    <t>KATETR DRENÁŽNÍ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</si>
  <si>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</si>
  <si>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</si>
  <si>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</si>
  <si>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</si>
  <si>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</si>
  <si>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</si>
  <si>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</si>
  <si>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</si>
  <si>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</si>
  <si>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</si>
  <si>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</si>
  <si>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</si>
  <si>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</si>
  <si>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</si>
  <si>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0057769</t>
  </si>
  <si>
    <t>DILATÁTOR COPE-SADDEKNI SFA ACCESS</t>
  </si>
  <si>
    <t>0057827</t>
  </si>
  <si>
    <t>KATETR ANGIOGRAFICKÝ VYSOKOTLAKÝ, PRŮMĚR 4 A 5 FR</t>
  </si>
  <si>
    <t>0057832</t>
  </si>
  <si>
    <t>KATETR ANGIOGRAFICKÝ TFE,PRŮMĚR 3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</si>
  <si>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</si>
  <si>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</si>
  <si>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</si>
  <si>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</si>
  <si>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</si>
  <si>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622510</t>
  </si>
  <si>
    <t>0059795</t>
  </si>
  <si>
    <t>DRÁT VODÍCÍ ANGIODYN J3 FC-FS 150-0,35</t>
  </si>
  <si>
    <t>0075318</t>
  </si>
  <si>
    <t>JEHLA BIOPTICKÁ MN1410</t>
  </si>
  <si>
    <t>0092559</t>
  </si>
  <si>
    <t>SADA AG - SYSTÉM PRO UZAVÍRÁNÍ CÉV - FEMORÁLNÍ - S</t>
  </si>
  <si>
    <t>0092932</t>
  </si>
  <si>
    <t>SADA DRENÁŽNÍ</t>
  </si>
  <si>
    <t>0141695</t>
  </si>
  <si>
    <t>STENT JÍCNOVÝ FERX-ELLA-BOUBELLA</t>
  </si>
  <si>
    <t>0141907</t>
  </si>
  <si>
    <t>STENT JÍC.BILIÁRNÍ,KOLOREK.DUODEN.TRACH.BRONCH.SX-</t>
  </si>
  <si>
    <t>0059796</t>
  </si>
  <si>
    <t>DRÁT VODÍCÍ ANGIODYN J3 SFC-FS 150-0,35</t>
  </si>
  <si>
    <t>0034209</t>
  </si>
  <si>
    <t>JEHLA BIOPTICKÁ ASPIRAČNÍ, S TROCAR MANDRENEM</t>
  </si>
  <si>
    <t>0048828</t>
  </si>
  <si>
    <t>STENT JÍCNOVÝ FERX-ELLA-BOUBELLA-E</t>
  </si>
  <si>
    <t>0151349</t>
  </si>
  <si>
    <t>KATETR PODPŮR.PRO MIKROKAT - SYSTÉM MERCI - MULTIF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</si>
  <si>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</si>
  <si>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</si>
  <si>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</si>
  <si>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</si>
  <si>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</si>
  <si>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</si>
  <si>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</si>
  <si>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</si>
  <si>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89147</t>
  </si>
  <si>
    <t>RTG ŽALUDKU A DUODENA</t>
  </si>
  <si>
    <t>89313</t>
  </si>
  <si>
    <t xml:space="preserve">PERKUTÁNNÍ PUNKCE NEBO BIOPSIE ŘÍZENÁ RDG METODOU 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</si>
  <si>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</si>
  <si>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</si>
  <si>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</si>
  <si>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</si>
  <si>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</si>
  <si>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</si>
  <si>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89339</t>
  </si>
  <si>
    <t>STEREOTAKTICKÁ BIOPSIE NEBO  STEREOTAKTICKÁ LOKALI</t>
  </si>
  <si>
    <t>89343</t>
  </si>
  <si>
    <t>DIAGNOSTICKÁ MINIINVAZIVNÍ VAKUOVÁ BIOPSIE PRSU ZA</t>
  </si>
  <si>
    <t>89419</t>
  </si>
  <si>
    <t>PUNKČNÍ ANGIOGRAFIE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</si>
  <si>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</si>
  <si>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</si>
  <si>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</si>
  <si>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</si>
  <si>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</si>
  <si>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</si>
  <si>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</si>
  <si>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</si>
  <si>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</si>
  <si>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</si>
  <si>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</si>
  <si>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</si>
  <si>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</si>
  <si>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</si>
  <si>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</si>
  <si>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</si>
  <si>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</si>
  <si>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</si>
  <si>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</si>
  <si>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</si>
  <si>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</si>
  <si>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</si>
  <si>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</si>
  <si>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</si>
  <si>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</si>
  <si>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</si>
  <si>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</si>
  <si>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</si>
  <si>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</si>
  <si>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</si>
  <si>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</si>
  <si>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</si>
  <si>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</si>
  <si>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</si>
  <si>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</si>
  <si>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</si>
  <si>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</si>
  <si>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</si>
  <si>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89335</t>
  </si>
  <si>
    <t xml:space="preserve">ZAVEDENÍ LOKALIZÁTORU K NEHMATNÝM LOŽISKŮM VČETNĚ </t>
  </si>
  <si>
    <t>89325</t>
  </si>
  <si>
    <t>PERKUTÁNNÍ DRENÁŽ ABSCESU, CYSTY EV. JINÉ DUTINY R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</si>
  <si>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</si>
  <si>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</si>
  <si>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</si>
  <si>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</si>
  <si>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</si>
  <si>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</si>
  <si>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</si>
  <si>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</si>
  <si>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</si>
  <si>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</si>
  <si>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</si>
  <si>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</si>
  <si>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</si>
  <si>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</si>
  <si>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</si>
  <si>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</si>
  <si>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</si>
  <si>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</si>
  <si>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</si>
  <si>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</si>
  <si>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</si>
  <si>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</si>
  <si>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</si>
  <si>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</si>
  <si>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</si>
  <si>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</si>
  <si>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</si>
  <si>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</si>
  <si>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</si>
  <si>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</si>
  <si>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</si>
  <si>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</si>
  <si>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</si>
  <si>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</si>
  <si>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</si>
  <si>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</si>
  <si>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</si>
  <si>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</si>
  <si>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</si>
  <si>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</si>
  <si>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</si>
  <si>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</si>
  <si>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</si>
  <si>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</si>
  <si>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</si>
  <si>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</si>
  <si>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</si>
  <si>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</si>
  <si>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</si>
  <si>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</si>
  <si>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</si>
  <si>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</si>
  <si>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</si>
  <si>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</si>
  <si>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</si>
  <si>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</si>
  <si>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</si>
  <si>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</si>
  <si>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</si>
  <si>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</si>
  <si>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</si>
  <si>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</si>
  <si>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</si>
  <si>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</si>
  <si>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</si>
  <si>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</si>
  <si>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</si>
  <si>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</si>
  <si>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</si>
  <si>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</si>
  <si>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</si>
  <si>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</si>
  <si>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</si>
  <si>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</si>
  <si>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</si>
  <si>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</si>
  <si>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</si>
  <si>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</si>
  <si>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</si>
  <si>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</si>
  <si>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</si>
  <si>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</si>
  <si>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</si>
  <si>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</si>
  <si>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</si>
  <si>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</si>
  <si>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</si>
  <si>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</si>
  <si>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</si>
  <si>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</si>
  <si>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</si>
  <si>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</si>
  <si>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</si>
  <si>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</si>
  <si>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</si>
  <si>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</si>
  <si>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87125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</si>
  <si>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</si>
  <si>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</si>
  <si>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</si>
  <si>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</si>
  <si>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</si>
  <si>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</si>
  <si>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</si>
  <si>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</si>
  <si>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</si>
  <si>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</si>
  <si>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</si>
  <si>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</si>
  <si>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</si>
  <si>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</si>
  <si>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</si>
  <si>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</si>
  <si>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82087</t>
  </si>
  <si>
    <t>STANOVENÍ PROTILÁTEK AGLUTINACÍ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</si>
  <si>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</si>
  <si>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</si>
  <si>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</si>
  <si>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</si>
  <si>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</si>
  <si>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</si>
  <si>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</si>
  <si>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</si>
  <si>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</si>
  <si>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</si>
  <si>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</si>
  <si>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</si>
  <si>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</si>
  <si>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</si>
  <si>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</si>
  <si>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</si>
  <si>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</si>
  <si>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</si>
  <si>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</si>
  <si>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</si>
  <si>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</si>
  <si>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</si>
  <si>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</si>
  <si>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</si>
  <si>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41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</si>
  <si>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</si>
  <si>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</si>
  <si>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</si>
  <si>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</si>
  <si>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</si>
  <si>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</si>
  <si>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91487</t>
  </si>
  <si>
    <t>DETEKCE AUTOPROTILÁTEK METODOU NEPŘÍMÉ IMUNOFLUORE</t>
  </si>
  <si>
    <t>91565</t>
  </si>
  <si>
    <t>IMUNOANALYTICKÉ STANOVENÍ AUTOPROTILÁTEK PROTI TKÁ</t>
  </si>
  <si>
    <t>91129</t>
  </si>
  <si>
    <t>STANOVENÍ IgG</t>
  </si>
  <si>
    <t>91173</t>
  </si>
  <si>
    <t>STANOVENÍ IgA ELISA</t>
  </si>
  <si>
    <t>91189</t>
  </si>
  <si>
    <t>STANOVENÍ IgE</t>
  </si>
  <si>
    <t>91133</t>
  </si>
  <si>
    <t>STANOVENÍ IgM</t>
  </si>
  <si>
    <t>91159</t>
  </si>
  <si>
    <t>STANOVENÍ C3 SLOŽKY KOMPLEMENTU</t>
  </si>
  <si>
    <t>91199</t>
  </si>
  <si>
    <t>STANOVENÍ IgA PROTI POTRAVINOVÝM ALERGENŮM ELISA</t>
  </si>
  <si>
    <t>44</t>
  </si>
  <si>
    <t>94211</t>
  </si>
  <si>
    <t>DLOUHODOBÁ KULTIVACE BUNĚK RŮZNÝCH TKÁNÍ Z PRENATÁ</t>
  </si>
  <si>
    <t>94200</t>
  </si>
  <si>
    <t xml:space="preserve">(VZP) KVANTITATIVNÍ PCR (qPCR) V REÁLNÉM ČASE PRO 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</si>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</sst>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03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1.0888959242349174</c:v>
                </c:pt>
                <c:pt idx="1">
                  <c:v>1.4429186107887617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32912"/>
        <c:axId val="15208321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1.4092186730808436</c:v>
                </c:pt>
                <c:pt idx="1">
                  <c:v>1.4092186730808436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830952"/>
        <c:axId val="1520831736"/>
      </c:scatterChart>
      <c:catAx>
        <c:axId val="152083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083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832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0832912"/>
        <c:crosses val="autoZero"/>
        <c:crossBetween val="between"/>
      </c:valAx>
      <c:valAx>
        <c:axId val="1520830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0831736"/>
        <c:crosses val="max"/>
        <c:crossBetween val="midCat"/>
      </c:valAx>
      <c:valAx>
        <c:axId val="1520831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0830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1.0321216004446536</c:v>
                </c:pt>
                <c:pt idx="1">
                  <c:v>1.022671852882751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34088"/>
        <c:axId val="91115023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150624"/>
        <c:axId val="783601216"/>
      </c:scatterChart>
      <c:catAx>
        <c:axId val="1520834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1150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1502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20834088"/>
        <c:crosses val="autoZero"/>
        <c:crossBetween val="between"/>
      </c:valAx>
      <c:valAx>
        <c:axId val="9111506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83601216"/>
        <c:crosses val="max"/>
        <c:crossBetween val="midCat"/>
      </c:valAx>
      <c:valAx>
        <c:axId val="7836012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1115062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9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2116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3298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9" t="s">
        <v>3299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3318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3854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3861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3873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3991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4763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5049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5634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2116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40.849999999999994</v>
      </c>
      <c r="G3" s="47">
        <f>SUBTOTAL(9,G6:G1048576)</f>
        <v>24112.827768459658</v>
      </c>
      <c r="H3" s="48">
        <f>IF(M3=0,0,G3/M3)</f>
        <v>7.5041294776344358E-2</v>
      </c>
      <c r="I3" s="47">
        <f>SUBTOTAL(9,I6:I1048576)</f>
        <v>1805.4999999999998</v>
      </c>
      <c r="J3" s="47">
        <f>SUBTOTAL(9,J6:J1048576)</f>
        <v>297214.62054285151</v>
      </c>
      <c r="K3" s="48">
        <f>IF(M3=0,0,J3/M3)</f>
        <v>0.92495870522365553</v>
      </c>
      <c r="L3" s="47">
        <f>SUBTOTAL(9,L6:L1048576)</f>
        <v>1846.35</v>
      </c>
      <c r="M3" s="49">
        <f>SUBTOTAL(9,M6:M1048576)</f>
        <v>321327.44831131119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163</v>
      </c>
      <c r="B5" s="690" t="s">
        <v>164</v>
      </c>
      <c r="C5" s="690" t="s">
        <v>90</v>
      </c>
      <c r="D5" s="690" t="s">
        <v>165</v>
      </c>
      <c r="E5" s="690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654" t="s">
        <v>579</v>
      </c>
      <c r="B6" s="655" t="s">
        <v>1988</v>
      </c>
      <c r="C6" s="655" t="s">
        <v>970</v>
      </c>
      <c r="D6" s="655" t="s">
        <v>971</v>
      </c>
      <c r="E6" s="655" t="s">
        <v>972</v>
      </c>
      <c r="F6" s="658"/>
      <c r="G6" s="658"/>
      <c r="H6" s="676">
        <v>0</v>
      </c>
      <c r="I6" s="658">
        <v>9</v>
      </c>
      <c r="J6" s="658">
        <v>1113.7875415222898</v>
      </c>
      <c r="K6" s="676">
        <v>1</v>
      </c>
      <c r="L6" s="658">
        <v>9</v>
      </c>
      <c r="M6" s="659">
        <v>1113.7875415222898</v>
      </c>
    </row>
    <row r="7" spans="1:13" ht="14.4" customHeight="1" x14ac:dyDescent="0.3">
      <c r="A7" s="660" t="s">
        <v>579</v>
      </c>
      <c r="B7" s="661" t="s">
        <v>1988</v>
      </c>
      <c r="C7" s="661" t="s">
        <v>1036</v>
      </c>
      <c r="D7" s="661" t="s">
        <v>1037</v>
      </c>
      <c r="E7" s="661" t="s">
        <v>1038</v>
      </c>
      <c r="F7" s="664"/>
      <c r="G7" s="664"/>
      <c r="H7" s="677">
        <v>0</v>
      </c>
      <c r="I7" s="664">
        <v>80</v>
      </c>
      <c r="J7" s="664">
        <v>5427.6770210694285</v>
      </c>
      <c r="K7" s="677">
        <v>1</v>
      </c>
      <c r="L7" s="664">
        <v>80</v>
      </c>
      <c r="M7" s="665">
        <v>5427.6770210694285</v>
      </c>
    </row>
    <row r="8" spans="1:13" ht="14.4" customHeight="1" x14ac:dyDescent="0.3">
      <c r="A8" s="660" t="s">
        <v>579</v>
      </c>
      <c r="B8" s="661" t="s">
        <v>1989</v>
      </c>
      <c r="C8" s="661" t="s">
        <v>1047</v>
      </c>
      <c r="D8" s="661" t="s">
        <v>1048</v>
      </c>
      <c r="E8" s="661" t="s">
        <v>1049</v>
      </c>
      <c r="F8" s="664"/>
      <c r="G8" s="664"/>
      <c r="H8" s="677">
        <v>0</v>
      </c>
      <c r="I8" s="664">
        <v>4</v>
      </c>
      <c r="J8" s="664">
        <v>499.38798612055643</v>
      </c>
      <c r="K8" s="677">
        <v>1</v>
      </c>
      <c r="L8" s="664">
        <v>4</v>
      </c>
      <c r="M8" s="665">
        <v>499.38798612055643</v>
      </c>
    </row>
    <row r="9" spans="1:13" ht="14.4" customHeight="1" x14ac:dyDescent="0.3">
      <c r="A9" s="660" t="s">
        <v>579</v>
      </c>
      <c r="B9" s="661" t="s">
        <v>1990</v>
      </c>
      <c r="C9" s="661" t="s">
        <v>1028</v>
      </c>
      <c r="D9" s="661" t="s">
        <v>1029</v>
      </c>
      <c r="E9" s="661" t="s">
        <v>1030</v>
      </c>
      <c r="F9" s="664"/>
      <c r="G9" s="664"/>
      <c r="H9" s="677">
        <v>0</v>
      </c>
      <c r="I9" s="664">
        <v>1</v>
      </c>
      <c r="J9" s="664">
        <v>465.41</v>
      </c>
      <c r="K9" s="677">
        <v>1</v>
      </c>
      <c r="L9" s="664">
        <v>1</v>
      </c>
      <c r="M9" s="665">
        <v>465.41</v>
      </c>
    </row>
    <row r="10" spans="1:13" ht="14.4" customHeight="1" x14ac:dyDescent="0.3">
      <c r="A10" s="660" t="s">
        <v>579</v>
      </c>
      <c r="B10" s="661" t="s">
        <v>1991</v>
      </c>
      <c r="C10" s="661" t="s">
        <v>1008</v>
      </c>
      <c r="D10" s="661" t="s">
        <v>1992</v>
      </c>
      <c r="E10" s="661" t="s">
        <v>1993</v>
      </c>
      <c r="F10" s="664"/>
      <c r="G10" s="664"/>
      <c r="H10" s="677">
        <v>0</v>
      </c>
      <c r="I10" s="664">
        <v>1</v>
      </c>
      <c r="J10" s="664">
        <v>138.77000000000001</v>
      </c>
      <c r="K10" s="677">
        <v>1</v>
      </c>
      <c r="L10" s="664">
        <v>1</v>
      </c>
      <c r="M10" s="665">
        <v>138.77000000000001</v>
      </c>
    </row>
    <row r="11" spans="1:13" ht="14.4" customHeight="1" x14ac:dyDescent="0.3">
      <c r="A11" s="660" t="s">
        <v>579</v>
      </c>
      <c r="B11" s="661" t="s">
        <v>1994</v>
      </c>
      <c r="C11" s="661" t="s">
        <v>988</v>
      </c>
      <c r="D11" s="661" t="s">
        <v>989</v>
      </c>
      <c r="E11" s="661" t="s">
        <v>1995</v>
      </c>
      <c r="F11" s="664"/>
      <c r="G11" s="664"/>
      <c r="H11" s="677">
        <v>0</v>
      </c>
      <c r="I11" s="664">
        <v>7</v>
      </c>
      <c r="J11" s="664">
        <v>23249.952901461747</v>
      </c>
      <c r="K11" s="677">
        <v>1</v>
      </c>
      <c r="L11" s="664">
        <v>7</v>
      </c>
      <c r="M11" s="665">
        <v>23249.952901461747</v>
      </c>
    </row>
    <row r="12" spans="1:13" ht="14.4" customHeight="1" x14ac:dyDescent="0.3">
      <c r="A12" s="660" t="s">
        <v>579</v>
      </c>
      <c r="B12" s="661" t="s">
        <v>1994</v>
      </c>
      <c r="C12" s="661" t="s">
        <v>1000</v>
      </c>
      <c r="D12" s="661" t="s">
        <v>1001</v>
      </c>
      <c r="E12" s="661" t="s">
        <v>1996</v>
      </c>
      <c r="F12" s="664"/>
      <c r="G12" s="664"/>
      <c r="H12" s="677">
        <v>0</v>
      </c>
      <c r="I12" s="664">
        <v>1</v>
      </c>
      <c r="J12" s="664">
        <v>2035.4643390173444</v>
      </c>
      <c r="K12" s="677">
        <v>1</v>
      </c>
      <c r="L12" s="664">
        <v>1</v>
      </c>
      <c r="M12" s="665">
        <v>2035.4643390173444</v>
      </c>
    </row>
    <row r="13" spans="1:13" ht="14.4" customHeight="1" x14ac:dyDescent="0.3">
      <c r="A13" s="660" t="s">
        <v>579</v>
      </c>
      <c r="B13" s="661" t="s">
        <v>1997</v>
      </c>
      <c r="C13" s="661" t="s">
        <v>984</v>
      </c>
      <c r="D13" s="661" t="s">
        <v>985</v>
      </c>
      <c r="E13" s="661" t="s">
        <v>986</v>
      </c>
      <c r="F13" s="664"/>
      <c r="G13" s="664"/>
      <c r="H13" s="677">
        <v>0</v>
      </c>
      <c r="I13" s="664">
        <v>2</v>
      </c>
      <c r="J13" s="664">
        <v>159.66</v>
      </c>
      <c r="K13" s="677">
        <v>1</v>
      </c>
      <c r="L13" s="664">
        <v>2</v>
      </c>
      <c r="M13" s="665">
        <v>159.66</v>
      </c>
    </row>
    <row r="14" spans="1:13" ht="14.4" customHeight="1" x14ac:dyDescent="0.3">
      <c r="A14" s="660" t="s">
        <v>579</v>
      </c>
      <c r="B14" s="661" t="s">
        <v>1998</v>
      </c>
      <c r="C14" s="661" t="s">
        <v>981</v>
      </c>
      <c r="D14" s="661" t="s">
        <v>982</v>
      </c>
      <c r="E14" s="661" t="s">
        <v>847</v>
      </c>
      <c r="F14" s="664"/>
      <c r="G14" s="664"/>
      <c r="H14" s="677">
        <v>0</v>
      </c>
      <c r="I14" s="664">
        <v>1</v>
      </c>
      <c r="J14" s="664">
        <v>43.660000000000004</v>
      </c>
      <c r="K14" s="677">
        <v>1</v>
      </c>
      <c r="L14" s="664">
        <v>1</v>
      </c>
      <c r="M14" s="665">
        <v>43.660000000000004</v>
      </c>
    </row>
    <row r="15" spans="1:13" ht="14.4" customHeight="1" x14ac:dyDescent="0.3">
      <c r="A15" s="660" t="s">
        <v>579</v>
      </c>
      <c r="B15" s="661" t="s">
        <v>1999</v>
      </c>
      <c r="C15" s="661" t="s">
        <v>1040</v>
      </c>
      <c r="D15" s="661" t="s">
        <v>1041</v>
      </c>
      <c r="E15" s="661" t="s">
        <v>1042</v>
      </c>
      <c r="F15" s="664"/>
      <c r="G15" s="664"/>
      <c r="H15" s="677">
        <v>0</v>
      </c>
      <c r="I15" s="664">
        <v>2</v>
      </c>
      <c r="J15" s="664">
        <v>81.230000000000047</v>
      </c>
      <c r="K15" s="677">
        <v>1</v>
      </c>
      <c r="L15" s="664">
        <v>2</v>
      </c>
      <c r="M15" s="665">
        <v>81.230000000000047</v>
      </c>
    </row>
    <row r="16" spans="1:13" ht="14.4" customHeight="1" x14ac:dyDescent="0.3">
      <c r="A16" s="660" t="s">
        <v>579</v>
      </c>
      <c r="B16" s="661" t="s">
        <v>2000</v>
      </c>
      <c r="C16" s="661" t="s">
        <v>1024</v>
      </c>
      <c r="D16" s="661" t="s">
        <v>1025</v>
      </c>
      <c r="E16" s="661" t="s">
        <v>1026</v>
      </c>
      <c r="F16" s="664"/>
      <c r="G16" s="664"/>
      <c r="H16" s="677">
        <v>0</v>
      </c>
      <c r="I16" s="664">
        <v>1</v>
      </c>
      <c r="J16" s="664">
        <v>50.46</v>
      </c>
      <c r="K16" s="677">
        <v>1</v>
      </c>
      <c r="L16" s="664">
        <v>1</v>
      </c>
      <c r="M16" s="665">
        <v>50.46</v>
      </c>
    </row>
    <row r="17" spans="1:13" ht="14.4" customHeight="1" x14ac:dyDescent="0.3">
      <c r="A17" s="660" t="s">
        <v>579</v>
      </c>
      <c r="B17" s="661" t="s">
        <v>2001</v>
      </c>
      <c r="C17" s="661" t="s">
        <v>973</v>
      </c>
      <c r="D17" s="661" t="s">
        <v>974</v>
      </c>
      <c r="E17" s="661" t="s">
        <v>975</v>
      </c>
      <c r="F17" s="664"/>
      <c r="G17" s="664"/>
      <c r="H17" s="677">
        <v>0</v>
      </c>
      <c r="I17" s="664">
        <v>1</v>
      </c>
      <c r="J17" s="664">
        <v>7.81</v>
      </c>
      <c r="K17" s="677">
        <v>1</v>
      </c>
      <c r="L17" s="664">
        <v>1</v>
      </c>
      <c r="M17" s="665">
        <v>7.81</v>
      </c>
    </row>
    <row r="18" spans="1:13" ht="14.4" customHeight="1" x14ac:dyDescent="0.3">
      <c r="A18" s="660" t="s">
        <v>579</v>
      </c>
      <c r="B18" s="661" t="s">
        <v>2001</v>
      </c>
      <c r="C18" s="661" t="s">
        <v>992</v>
      </c>
      <c r="D18" s="661" t="s">
        <v>2002</v>
      </c>
      <c r="E18" s="661" t="s">
        <v>819</v>
      </c>
      <c r="F18" s="664"/>
      <c r="G18" s="664"/>
      <c r="H18" s="677">
        <v>0</v>
      </c>
      <c r="I18" s="664">
        <v>1</v>
      </c>
      <c r="J18" s="664">
        <v>36.259603642994485</v>
      </c>
      <c r="K18" s="677">
        <v>1</v>
      </c>
      <c r="L18" s="664">
        <v>1</v>
      </c>
      <c r="M18" s="665">
        <v>36.259603642994485</v>
      </c>
    </row>
    <row r="19" spans="1:13" ht="14.4" customHeight="1" x14ac:dyDescent="0.3">
      <c r="A19" s="660" t="s">
        <v>579</v>
      </c>
      <c r="B19" s="661" t="s">
        <v>2003</v>
      </c>
      <c r="C19" s="661" t="s">
        <v>1016</v>
      </c>
      <c r="D19" s="661" t="s">
        <v>1017</v>
      </c>
      <c r="E19" s="661" t="s">
        <v>1018</v>
      </c>
      <c r="F19" s="664"/>
      <c r="G19" s="664"/>
      <c r="H19" s="677">
        <v>0</v>
      </c>
      <c r="I19" s="664">
        <v>1</v>
      </c>
      <c r="J19" s="664">
        <v>94.419999999999987</v>
      </c>
      <c r="K19" s="677">
        <v>1</v>
      </c>
      <c r="L19" s="664">
        <v>1</v>
      </c>
      <c r="M19" s="665">
        <v>94.419999999999987</v>
      </c>
    </row>
    <row r="20" spans="1:13" ht="14.4" customHeight="1" x14ac:dyDescent="0.3">
      <c r="A20" s="660" t="s">
        <v>579</v>
      </c>
      <c r="B20" s="661" t="s">
        <v>2003</v>
      </c>
      <c r="C20" s="661" t="s">
        <v>1020</v>
      </c>
      <c r="D20" s="661" t="s">
        <v>1021</v>
      </c>
      <c r="E20" s="661" t="s">
        <v>1022</v>
      </c>
      <c r="F20" s="664"/>
      <c r="G20" s="664"/>
      <c r="H20" s="677">
        <v>0</v>
      </c>
      <c r="I20" s="664">
        <v>1</v>
      </c>
      <c r="J20" s="664">
        <v>189.82</v>
      </c>
      <c r="K20" s="677">
        <v>1</v>
      </c>
      <c r="L20" s="664">
        <v>1</v>
      </c>
      <c r="M20" s="665">
        <v>189.82</v>
      </c>
    </row>
    <row r="21" spans="1:13" ht="14.4" customHeight="1" x14ac:dyDescent="0.3">
      <c r="A21" s="660" t="s">
        <v>579</v>
      </c>
      <c r="B21" s="661" t="s">
        <v>2004</v>
      </c>
      <c r="C21" s="661" t="s">
        <v>1012</v>
      </c>
      <c r="D21" s="661" t="s">
        <v>1013</v>
      </c>
      <c r="E21" s="661" t="s">
        <v>1014</v>
      </c>
      <c r="F21" s="664"/>
      <c r="G21" s="664"/>
      <c r="H21" s="677">
        <v>0</v>
      </c>
      <c r="I21" s="664">
        <v>1</v>
      </c>
      <c r="J21" s="664">
        <v>43.089999999999968</v>
      </c>
      <c r="K21" s="677">
        <v>1</v>
      </c>
      <c r="L21" s="664">
        <v>1</v>
      </c>
      <c r="M21" s="665">
        <v>43.089999999999968</v>
      </c>
    </row>
    <row r="22" spans="1:13" ht="14.4" customHeight="1" x14ac:dyDescent="0.3">
      <c r="A22" s="660" t="s">
        <v>579</v>
      </c>
      <c r="B22" s="661" t="s">
        <v>2005</v>
      </c>
      <c r="C22" s="661" t="s">
        <v>977</v>
      </c>
      <c r="D22" s="661" t="s">
        <v>2006</v>
      </c>
      <c r="E22" s="661" t="s">
        <v>2007</v>
      </c>
      <c r="F22" s="664"/>
      <c r="G22" s="664"/>
      <c r="H22" s="677">
        <v>0</v>
      </c>
      <c r="I22" s="664">
        <v>13</v>
      </c>
      <c r="J22" s="664">
        <v>452.09750359975567</v>
      </c>
      <c r="K22" s="677">
        <v>1</v>
      </c>
      <c r="L22" s="664">
        <v>13</v>
      </c>
      <c r="M22" s="665">
        <v>452.09750359975567</v>
      </c>
    </row>
    <row r="23" spans="1:13" ht="14.4" customHeight="1" x14ac:dyDescent="0.3">
      <c r="A23" s="660" t="s">
        <v>579</v>
      </c>
      <c r="B23" s="661" t="s">
        <v>2008</v>
      </c>
      <c r="C23" s="661" t="s">
        <v>1121</v>
      </c>
      <c r="D23" s="661" t="s">
        <v>1122</v>
      </c>
      <c r="E23" s="661" t="s">
        <v>1123</v>
      </c>
      <c r="F23" s="664"/>
      <c r="G23" s="664"/>
      <c r="H23" s="677">
        <v>0</v>
      </c>
      <c r="I23" s="664">
        <v>12</v>
      </c>
      <c r="J23" s="664">
        <v>317.82000000000005</v>
      </c>
      <c r="K23" s="677">
        <v>1</v>
      </c>
      <c r="L23" s="664">
        <v>12</v>
      </c>
      <c r="M23" s="665">
        <v>317.82000000000005</v>
      </c>
    </row>
    <row r="24" spans="1:13" ht="14.4" customHeight="1" x14ac:dyDescent="0.3">
      <c r="A24" s="660" t="s">
        <v>579</v>
      </c>
      <c r="B24" s="661" t="s">
        <v>2009</v>
      </c>
      <c r="C24" s="661" t="s">
        <v>1117</v>
      </c>
      <c r="D24" s="661" t="s">
        <v>2010</v>
      </c>
      <c r="E24" s="661" t="s">
        <v>2011</v>
      </c>
      <c r="F24" s="664"/>
      <c r="G24" s="664"/>
      <c r="H24" s="677">
        <v>0</v>
      </c>
      <c r="I24" s="664">
        <v>9</v>
      </c>
      <c r="J24" s="664">
        <v>1001.0977456396354</v>
      </c>
      <c r="K24" s="677">
        <v>1</v>
      </c>
      <c r="L24" s="664">
        <v>9</v>
      </c>
      <c r="M24" s="665">
        <v>1001.0977456396354</v>
      </c>
    </row>
    <row r="25" spans="1:13" ht="14.4" customHeight="1" x14ac:dyDescent="0.3">
      <c r="A25" s="660" t="s">
        <v>579</v>
      </c>
      <c r="B25" s="661" t="s">
        <v>2009</v>
      </c>
      <c r="C25" s="661" t="s">
        <v>1133</v>
      </c>
      <c r="D25" s="661" t="s">
        <v>2012</v>
      </c>
      <c r="E25" s="661" t="s">
        <v>2013</v>
      </c>
      <c r="F25" s="664"/>
      <c r="G25" s="664"/>
      <c r="H25" s="677">
        <v>0</v>
      </c>
      <c r="I25" s="664">
        <v>63.40000000000002</v>
      </c>
      <c r="J25" s="664">
        <v>4878.3521354174982</v>
      </c>
      <c r="K25" s="677">
        <v>1</v>
      </c>
      <c r="L25" s="664">
        <v>63.40000000000002</v>
      </c>
      <c r="M25" s="665">
        <v>4878.3521354174982</v>
      </c>
    </row>
    <row r="26" spans="1:13" ht="14.4" customHeight="1" x14ac:dyDescent="0.3">
      <c r="A26" s="660" t="s">
        <v>579</v>
      </c>
      <c r="B26" s="661" t="s">
        <v>2014</v>
      </c>
      <c r="C26" s="661" t="s">
        <v>1158</v>
      </c>
      <c r="D26" s="661" t="s">
        <v>1159</v>
      </c>
      <c r="E26" s="661" t="s">
        <v>1160</v>
      </c>
      <c r="F26" s="664"/>
      <c r="G26" s="664"/>
      <c r="H26" s="677">
        <v>0</v>
      </c>
      <c r="I26" s="664">
        <v>2.7</v>
      </c>
      <c r="J26" s="664">
        <v>1247.4000000000001</v>
      </c>
      <c r="K26" s="677">
        <v>1</v>
      </c>
      <c r="L26" s="664">
        <v>2.7</v>
      </c>
      <c r="M26" s="665">
        <v>1247.4000000000001</v>
      </c>
    </row>
    <row r="27" spans="1:13" ht="14.4" customHeight="1" x14ac:dyDescent="0.3">
      <c r="A27" s="660" t="s">
        <v>579</v>
      </c>
      <c r="B27" s="661" t="s">
        <v>2015</v>
      </c>
      <c r="C27" s="661" t="s">
        <v>1129</v>
      </c>
      <c r="D27" s="661" t="s">
        <v>1130</v>
      </c>
      <c r="E27" s="661" t="s">
        <v>1654</v>
      </c>
      <c r="F27" s="664"/>
      <c r="G27" s="664"/>
      <c r="H27" s="677">
        <v>0</v>
      </c>
      <c r="I27" s="664">
        <v>11.7</v>
      </c>
      <c r="J27" s="664">
        <v>1642.2583951352217</v>
      </c>
      <c r="K27" s="677">
        <v>1</v>
      </c>
      <c r="L27" s="664">
        <v>11.7</v>
      </c>
      <c r="M27" s="665">
        <v>1642.2583951352217</v>
      </c>
    </row>
    <row r="28" spans="1:13" ht="14.4" customHeight="1" x14ac:dyDescent="0.3">
      <c r="A28" s="660" t="s">
        <v>579</v>
      </c>
      <c r="B28" s="661" t="s">
        <v>2016</v>
      </c>
      <c r="C28" s="661" t="s">
        <v>1167</v>
      </c>
      <c r="D28" s="661" t="s">
        <v>1168</v>
      </c>
      <c r="E28" s="661" t="s">
        <v>1169</v>
      </c>
      <c r="F28" s="664">
        <v>2.4</v>
      </c>
      <c r="G28" s="664">
        <v>939.7889345625631</v>
      </c>
      <c r="H28" s="677">
        <v>0.93499341452304696</v>
      </c>
      <c r="I28" s="664">
        <v>0.3</v>
      </c>
      <c r="J28" s="664">
        <v>65.34</v>
      </c>
      <c r="K28" s="677">
        <v>6.5006585476953038E-2</v>
      </c>
      <c r="L28" s="664">
        <v>2.6999999999999997</v>
      </c>
      <c r="M28" s="665">
        <v>1005.1289345625631</v>
      </c>
    </row>
    <row r="29" spans="1:13" ht="14.4" customHeight="1" x14ac:dyDescent="0.3">
      <c r="A29" s="660" t="s">
        <v>579</v>
      </c>
      <c r="B29" s="661" t="s">
        <v>2017</v>
      </c>
      <c r="C29" s="661" t="s">
        <v>1161</v>
      </c>
      <c r="D29" s="661" t="s">
        <v>1162</v>
      </c>
      <c r="E29" s="661" t="s">
        <v>1163</v>
      </c>
      <c r="F29" s="664"/>
      <c r="G29" s="664"/>
      <c r="H29" s="677">
        <v>0</v>
      </c>
      <c r="I29" s="664">
        <v>9</v>
      </c>
      <c r="J29" s="664">
        <v>269.46000000000004</v>
      </c>
      <c r="K29" s="677">
        <v>1</v>
      </c>
      <c r="L29" s="664">
        <v>9</v>
      </c>
      <c r="M29" s="665">
        <v>269.46000000000004</v>
      </c>
    </row>
    <row r="30" spans="1:13" ht="14.4" customHeight="1" x14ac:dyDescent="0.3">
      <c r="A30" s="660" t="s">
        <v>579</v>
      </c>
      <c r="B30" s="661" t="s">
        <v>2018</v>
      </c>
      <c r="C30" s="661" t="s">
        <v>1140</v>
      </c>
      <c r="D30" s="661" t="s">
        <v>2019</v>
      </c>
      <c r="E30" s="661" t="s">
        <v>1142</v>
      </c>
      <c r="F30" s="664"/>
      <c r="G30" s="664"/>
      <c r="H30" s="677">
        <v>0</v>
      </c>
      <c r="I30" s="664">
        <v>4.6000000000000005</v>
      </c>
      <c r="J30" s="664">
        <v>2378.2000000000003</v>
      </c>
      <c r="K30" s="677">
        <v>1</v>
      </c>
      <c r="L30" s="664">
        <v>4.6000000000000005</v>
      </c>
      <c r="M30" s="665">
        <v>2378.2000000000003</v>
      </c>
    </row>
    <row r="31" spans="1:13" ht="14.4" customHeight="1" x14ac:dyDescent="0.3">
      <c r="A31" s="660" t="s">
        <v>579</v>
      </c>
      <c r="B31" s="661" t="s">
        <v>2020</v>
      </c>
      <c r="C31" s="661" t="s">
        <v>1164</v>
      </c>
      <c r="D31" s="661" t="s">
        <v>1165</v>
      </c>
      <c r="E31" s="661" t="s">
        <v>1166</v>
      </c>
      <c r="F31" s="664"/>
      <c r="G31" s="664"/>
      <c r="H31" s="677">
        <v>0</v>
      </c>
      <c r="I31" s="664">
        <v>16</v>
      </c>
      <c r="J31" s="664">
        <v>2277.2799999999997</v>
      </c>
      <c r="K31" s="677">
        <v>1</v>
      </c>
      <c r="L31" s="664">
        <v>16</v>
      </c>
      <c r="M31" s="665">
        <v>2277.2799999999997</v>
      </c>
    </row>
    <row r="32" spans="1:13" ht="14.4" customHeight="1" x14ac:dyDescent="0.3">
      <c r="A32" s="660" t="s">
        <v>579</v>
      </c>
      <c r="B32" s="661" t="s">
        <v>2021</v>
      </c>
      <c r="C32" s="661" t="s">
        <v>1096</v>
      </c>
      <c r="D32" s="661" t="s">
        <v>2022</v>
      </c>
      <c r="E32" s="661" t="s">
        <v>2023</v>
      </c>
      <c r="F32" s="664"/>
      <c r="G32" s="664"/>
      <c r="H32" s="677">
        <v>0</v>
      </c>
      <c r="I32" s="664">
        <v>24</v>
      </c>
      <c r="J32" s="664">
        <v>1756.7386186586859</v>
      </c>
      <c r="K32" s="677">
        <v>1</v>
      </c>
      <c r="L32" s="664">
        <v>24</v>
      </c>
      <c r="M32" s="665">
        <v>1756.7386186586859</v>
      </c>
    </row>
    <row r="33" spans="1:13" ht="14.4" customHeight="1" x14ac:dyDescent="0.3">
      <c r="A33" s="660" t="s">
        <v>579</v>
      </c>
      <c r="B33" s="661" t="s">
        <v>2021</v>
      </c>
      <c r="C33" s="661" t="s">
        <v>1084</v>
      </c>
      <c r="D33" s="661" t="s">
        <v>2022</v>
      </c>
      <c r="E33" s="661" t="s">
        <v>2024</v>
      </c>
      <c r="F33" s="664"/>
      <c r="G33" s="664"/>
      <c r="H33" s="677">
        <v>0</v>
      </c>
      <c r="I33" s="664">
        <v>24</v>
      </c>
      <c r="J33" s="664">
        <v>2126.3999999999996</v>
      </c>
      <c r="K33" s="677">
        <v>1</v>
      </c>
      <c r="L33" s="664">
        <v>24</v>
      </c>
      <c r="M33" s="665">
        <v>2126.3999999999996</v>
      </c>
    </row>
    <row r="34" spans="1:13" ht="14.4" customHeight="1" x14ac:dyDescent="0.3">
      <c r="A34" s="660" t="s">
        <v>579</v>
      </c>
      <c r="B34" s="661" t="s">
        <v>2025</v>
      </c>
      <c r="C34" s="661" t="s">
        <v>1092</v>
      </c>
      <c r="D34" s="661" t="s">
        <v>2026</v>
      </c>
      <c r="E34" s="661" t="s">
        <v>1094</v>
      </c>
      <c r="F34" s="664">
        <v>1.3499999999999999</v>
      </c>
      <c r="G34" s="664">
        <v>797.37477435895175</v>
      </c>
      <c r="H34" s="677">
        <v>1</v>
      </c>
      <c r="I34" s="664"/>
      <c r="J34" s="664"/>
      <c r="K34" s="677">
        <v>0</v>
      </c>
      <c r="L34" s="664">
        <v>1.3499999999999999</v>
      </c>
      <c r="M34" s="665">
        <v>797.37477435895175</v>
      </c>
    </row>
    <row r="35" spans="1:13" ht="14.4" customHeight="1" x14ac:dyDescent="0.3">
      <c r="A35" s="660" t="s">
        <v>579</v>
      </c>
      <c r="B35" s="661" t="s">
        <v>2027</v>
      </c>
      <c r="C35" s="661" t="s">
        <v>1151</v>
      </c>
      <c r="D35" s="661" t="s">
        <v>2028</v>
      </c>
      <c r="E35" s="661" t="s">
        <v>2029</v>
      </c>
      <c r="F35" s="664"/>
      <c r="G35" s="664"/>
      <c r="H35" s="677">
        <v>0</v>
      </c>
      <c r="I35" s="664">
        <v>16</v>
      </c>
      <c r="J35" s="664">
        <v>1236.1599999999999</v>
      </c>
      <c r="K35" s="677">
        <v>1</v>
      </c>
      <c r="L35" s="664">
        <v>16</v>
      </c>
      <c r="M35" s="665">
        <v>1236.1599999999999</v>
      </c>
    </row>
    <row r="36" spans="1:13" ht="14.4" customHeight="1" x14ac:dyDescent="0.3">
      <c r="A36" s="660" t="s">
        <v>579</v>
      </c>
      <c r="B36" s="661" t="s">
        <v>2030</v>
      </c>
      <c r="C36" s="661" t="s">
        <v>1113</v>
      </c>
      <c r="D36" s="661" t="s">
        <v>1114</v>
      </c>
      <c r="E36" s="661" t="s">
        <v>1115</v>
      </c>
      <c r="F36" s="664">
        <v>0.4</v>
      </c>
      <c r="G36" s="664">
        <v>114.4</v>
      </c>
      <c r="H36" s="677">
        <v>1</v>
      </c>
      <c r="I36" s="664"/>
      <c r="J36" s="664"/>
      <c r="K36" s="677">
        <v>0</v>
      </c>
      <c r="L36" s="664">
        <v>0.4</v>
      </c>
      <c r="M36" s="665">
        <v>114.4</v>
      </c>
    </row>
    <row r="37" spans="1:13" ht="14.4" customHeight="1" x14ac:dyDescent="0.3">
      <c r="A37" s="660" t="s">
        <v>579</v>
      </c>
      <c r="B37" s="661" t="s">
        <v>2031</v>
      </c>
      <c r="C37" s="661" t="s">
        <v>1170</v>
      </c>
      <c r="D37" s="661" t="s">
        <v>1171</v>
      </c>
      <c r="E37" s="661" t="s">
        <v>1149</v>
      </c>
      <c r="F37" s="664"/>
      <c r="G37" s="664"/>
      <c r="H37" s="677">
        <v>0</v>
      </c>
      <c r="I37" s="664">
        <v>6</v>
      </c>
      <c r="J37" s="664">
        <v>331.14</v>
      </c>
      <c r="K37" s="677">
        <v>1</v>
      </c>
      <c r="L37" s="664">
        <v>6</v>
      </c>
      <c r="M37" s="665">
        <v>331.14</v>
      </c>
    </row>
    <row r="38" spans="1:13" ht="14.4" customHeight="1" x14ac:dyDescent="0.3">
      <c r="A38" s="660" t="s">
        <v>579</v>
      </c>
      <c r="B38" s="661" t="s">
        <v>2032</v>
      </c>
      <c r="C38" s="661" t="s">
        <v>1088</v>
      </c>
      <c r="D38" s="661" t="s">
        <v>2033</v>
      </c>
      <c r="E38" s="661" t="s">
        <v>2034</v>
      </c>
      <c r="F38" s="664">
        <v>2.1</v>
      </c>
      <c r="G38" s="664">
        <v>861.19110000000001</v>
      </c>
      <c r="H38" s="677">
        <v>1</v>
      </c>
      <c r="I38" s="664"/>
      <c r="J38" s="664"/>
      <c r="K38" s="677">
        <v>0</v>
      </c>
      <c r="L38" s="664">
        <v>2.1</v>
      </c>
      <c r="M38" s="665">
        <v>861.19110000000001</v>
      </c>
    </row>
    <row r="39" spans="1:13" ht="14.4" customHeight="1" x14ac:dyDescent="0.3">
      <c r="A39" s="660" t="s">
        <v>579</v>
      </c>
      <c r="B39" s="661" t="s">
        <v>2032</v>
      </c>
      <c r="C39" s="661" t="s">
        <v>1144</v>
      </c>
      <c r="D39" s="661" t="s">
        <v>2035</v>
      </c>
      <c r="E39" s="661" t="s">
        <v>2036</v>
      </c>
      <c r="F39" s="664"/>
      <c r="G39" s="664"/>
      <c r="H39" s="677">
        <v>0</v>
      </c>
      <c r="I39" s="664">
        <v>9</v>
      </c>
      <c r="J39" s="664">
        <v>259.97399999999999</v>
      </c>
      <c r="K39" s="677">
        <v>1</v>
      </c>
      <c r="L39" s="664">
        <v>9</v>
      </c>
      <c r="M39" s="665">
        <v>259.97399999999999</v>
      </c>
    </row>
    <row r="40" spans="1:13" ht="14.4" customHeight="1" x14ac:dyDescent="0.3">
      <c r="A40" s="660" t="s">
        <v>579</v>
      </c>
      <c r="B40" s="661" t="s">
        <v>2037</v>
      </c>
      <c r="C40" s="661" t="s">
        <v>1184</v>
      </c>
      <c r="D40" s="661" t="s">
        <v>1185</v>
      </c>
      <c r="E40" s="661" t="s">
        <v>1186</v>
      </c>
      <c r="F40" s="664">
        <v>0.5</v>
      </c>
      <c r="G40" s="664">
        <v>79.75</v>
      </c>
      <c r="H40" s="677">
        <v>0.22727272727272724</v>
      </c>
      <c r="I40" s="664">
        <v>1.7000000000000002</v>
      </c>
      <c r="J40" s="664">
        <v>271.15000000000003</v>
      </c>
      <c r="K40" s="677">
        <v>0.77272727272727271</v>
      </c>
      <c r="L40" s="664">
        <v>2.2000000000000002</v>
      </c>
      <c r="M40" s="665">
        <v>350.90000000000003</v>
      </c>
    </row>
    <row r="41" spans="1:13" ht="14.4" customHeight="1" x14ac:dyDescent="0.3">
      <c r="A41" s="660" t="s">
        <v>579</v>
      </c>
      <c r="B41" s="661" t="s">
        <v>2037</v>
      </c>
      <c r="C41" s="661" t="s">
        <v>1187</v>
      </c>
      <c r="D41" s="661" t="s">
        <v>1185</v>
      </c>
      <c r="E41" s="661" t="s">
        <v>1188</v>
      </c>
      <c r="F41" s="664"/>
      <c r="G41" s="664"/>
      <c r="H41" s="677">
        <v>0</v>
      </c>
      <c r="I41" s="664">
        <v>1.9999999999999998</v>
      </c>
      <c r="J41" s="664">
        <v>615.99999999999989</v>
      </c>
      <c r="K41" s="677">
        <v>1</v>
      </c>
      <c r="L41" s="664">
        <v>1.9999999999999998</v>
      </c>
      <c r="M41" s="665">
        <v>615.99999999999989</v>
      </c>
    </row>
    <row r="42" spans="1:13" ht="14.4" customHeight="1" x14ac:dyDescent="0.3">
      <c r="A42" s="660" t="s">
        <v>579</v>
      </c>
      <c r="B42" s="661" t="s">
        <v>2037</v>
      </c>
      <c r="C42" s="661" t="s">
        <v>1174</v>
      </c>
      <c r="D42" s="661" t="s">
        <v>2038</v>
      </c>
      <c r="E42" s="661" t="s">
        <v>1666</v>
      </c>
      <c r="F42" s="664">
        <v>3</v>
      </c>
      <c r="G42" s="664">
        <v>90.48</v>
      </c>
      <c r="H42" s="677">
        <v>3.2904908581261758E-2</v>
      </c>
      <c r="I42" s="664">
        <v>88</v>
      </c>
      <c r="J42" s="664">
        <v>2659.2617224713194</v>
      </c>
      <c r="K42" s="677">
        <v>0.96709509141873828</v>
      </c>
      <c r="L42" s="664">
        <v>91</v>
      </c>
      <c r="M42" s="665">
        <v>2749.7417224713195</v>
      </c>
    </row>
    <row r="43" spans="1:13" ht="14.4" customHeight="1" x14ac:dyDescent="0.3">
      <c r="A43" s="660" t="s">
        <v>579</v>
      </c>
      <c r="B43" s="661" t="s">
        <v>2039</v>
      </c>
      <c r="C43" s="661" t="s">
        <v>1181</v>
      </c>
      <c r="D43" s="661" t="s">
        <v>1182</v>
      </c>
      <c r="E43" s="661" t="s">
        <v>1183</v>
      </c>
      <c r="F43" s="664"/>
      <c r="G43" s="664"/>
      <c r="H43" s="677">
        <v>0</v>
      </c>
      <c r="I43" s="664">
        <v>4</v>
      </c>
      <c r="J43" s="664">
        <v>11468.242</v>
      </c>
      <c r="K43" s="677">
        <v>1</v>
      </c>
      <c r="L43" s="664">
        <v>4</v>
      </c>
      <c r="M43" s="665">
        <v>11468.242</v>
      </c>
    </row>
    <row r="44" spans="1:13" ht="14.4" customHeight="1" x14ac:dyDescent="0.3">
      <c r="A44" s="660" t="s">
        <v>579</v>
      </c>
      <c r="B44" s="661" t="s">
        <v>2040</v>
      </c>
      <c r="C44" s="661" t="s">
        <v>1044</v>
      </c>
      <c r="D44" s="661" t="s">
        <v>2041</v>
      </c>
      <c r="E44" s="661" t="s">
        <v>2042</v>
      </c>
      <c r="F44" s="664"/>
      <c r="G44" s="664"/>
      <c r="H44" s="677">
        <v>0</v>
      </c>
      <c r="I44" s="664">
        <v>1</v>
      </c>
      <c r="J44" s="664">
        <v>80.52</v>
      </c>
      <c r="K44" s="677">
        <v>1</v>
      </c>
      <c r="L44" s="664">
        <v>1</v>
      </c>
      <c r="M44" s="665">
        <v>80.52</v>
      </c>
    </row>
    <row r="45" spans="1:13" ht="14.4" customHeight="1" x14ac:dyDescent="0.3">
      <c r="A45" s="660" t="s">
        <v>579</v>
      </c>
      <c r="B45" s="661" t="s">
        <v>2043</v>
      </c>
      <c r="C45" s="661" t="s">
        <v>1032</v>
      </c>
      <c r="D45" s="661" t="s">
        <v>1033</v>
      </c>
      <c r="E45" s="661" t="s">
        <v>2044</v>
      </c>
      <c r="F45" s="664"/>
      <c r="G45" s="664"/>
      <c r="H45" s="677">
        <v>0</v>
      </c>
      <c r="I45" s="664">
        <v>1</v>
      </c>
      <c r="J45" s="664">
        <v>239.23899999999998</v>
      </c>
      <c r="K45" s="677">
        <v>1</v>
      </c>
      <c r="L45" s="664">
        <v>1</v>
      </c>
      <c r="M45" s="665">
        <v>239.23899999999998</v>
      </c>
    </row>
    <row r="46" spans="1:13" ht="14.4" customHeight="1" x14ac:dyDescent="0.3">
      <c r="A46" s="660" t="s">
        <v>579</v>
      </c>
      <c r="B46" s="661" t="s">
        <v>2045</v>
      </c>
      <c r="C46" s="661" t="s">
        <v>996</v>
      </c>
      <c r="D46" s="661" t="s">
        <v>997</v>
      </c>
      <c r="E46" s="661" t="s">
        <v>998</v>
      </c>
      <c r="F46" s="664"/>
      <c r="G46" s="664"/>
      <c r="H46" s="677">
        <v>0</v>
      </c>
      <c r="I46" s="664">
        <v>1</v>
      </c>
      <c r="J46" s="664">
        <v>81.758761843338633</v>
      </c>
      <c r="K46" s="677">
        <v>1</v>
      </c>
      <c r="L46" s="664">
        <v>1</v>
      </c>
      <c r="M46" s="665">
        <v>81.758761843338633</v>
      </c>
    </row>
    <row r="47" spans="1:13" ht="14.4" customHeight="1" x14ac:dyDescent="0.3">
      <c r="A47" s="660" t="s">
        <v>579</v>
      </c>
      <c r="B47" s="661" t="s">
        <v>2046</v>
      </c>
      <c r="C47" s="661" t="s">
        <v>1004</v>
      </c>
      <c r="D47" s="661" t="s">
        <v>1005</v>
      </c>
      <c r="E47" s="661" t="s">
        <v>1620</v>
      </c>
      <c r="F47" s="664"/>
      <c r="G47" s="664"/>
      <c r="H47" s="677">
        <v>0</v>
      </c>
      <c r="I47" s="664">
        <v>1</v>
      </c>
      <c r="J47" s="664">
        <v>99.636579852917208</v>
      </c>
      <c r="K47" s="677">
        <v>1</v>
      </c>
      <c r="L47" s="664">
        <v>1</v>
      </c>
      <c r="M47" s="665">
        <v>99.636579852917208</v>
      </c>
    </row>
    <row r="48" spans="1:13" ht="14.4" customHeight="1" x14ac:dyDescent="0.3">
      <c r="A48" s="660" t="s">
        <v>579</v>
      </c>
      <c r="B48" s="661" t="s">
        <v>2047</v>
      </c>
      <c r="C48" s="661" t="s">
        <v>1079</v>
      </c>
      <c r="D48" s="661" t="s">
        <v>1080</v>
      </c>
      <c r="E48" s="661" t="s">
        <v>1081</v>
      </c>
      <c r="F48" s="664"/>
      <c r="G48" s="664"/>
      <c r="H48" s="677">
        <v>0</v>
      </c>
      <c r="I48" s="664">
        <v>24</v>
      </c>
      <c r="J48" s="664">
        <v>4400.8799999999992</v>
      </c>
      <c r="K48" s="677">
        <v>1</v>
      </c>
      <c r="L48" s="664">
        <v>24</v>
      </c>
      <c r="M48" s="665">
        <v>4400.8799999999992</v>
      </c>
    </row>
    <row r="49" spans="1:13" ht="14.4" customHeight="1" x14ac:dyDescent="0.3">
      <c r="A49" s="660" t="s">
        <v>579</v>
      </c>
      <c r="B49" s="661" t="s">
        <v>2047</v>
      </c>
      <c r="C49" s="661" t="s">
        <v>1076</v>
      </c>
      <c r="D49" s="661" t="s">
        <v>1077</v>
      </c>
      <c r="E49" s="661" t="s">
        <v>1081</v>
      </c>
      <c r="F49" s="664"/>
      <c r="G49" s="664"/>
      <c r="H49" s="677">
        <v>0</v>
      </c>
      <c r="I49" s="664">
        <v>16</v>
      </c>
      <c r="J49" s="664">
        <v>3312</v>
      </c>
      <c r="K49" s="677">
        <v>1</v>
      </c>
      <c r="L49" s="664">
        <v>16</v>
      </c>
      <c r="M49" s="665">
        <v>3312</v>
      </c>
    </row>
    <row r="50" spans="1:13" ht="14.4" customHeight="1" x14ac:dyDescent="0.3">
      <c r="A50" s="660" t="s">
        <v>584</v>
      </c>
      <c r="B50" s="661" t="s">
        <v>2048</v>
      </c>
      <c r="C50" s="661" t="s">
        <v>1433</v>
      </c>
      <c r="D50" s="661" t="s">
        <v>2049</v>
      </c>
      <c r="E50" s="661" t="s">
        <v>2050</v>
      </c>
      <c r="F50" s="664"/>
      <c r="G50" s="664"/>
      <c r="H50" s="677">
        <v>0</v>
      </c>
      <c r="I50" s="664">
        <v>9</v>
      </c>
      <c r="J50" s="664">
        <v>633.12030415048434</v>
      </c>
      <c r="K50" s="677">
        <v>1</v>
      </c>
      <c r="L50" s="664">
        <v>9</v>
      </c>
      <c r="M50" s="665">
        <v>633.12030415048434</v>
      </c>
    </row>
    <row r="51" spans="1:13" ht="14.4" customHeight="1" x14ac:dyDescent="0.3">
      <c r="A51" s="660" t="s">
        <v>584</v>
      </c>
      <c r="B51" s="661" t="s">
        <v>1988</v>
      </c>
      <c r="C51" s="661" t="s">
        <v>970</v>
      </c>
      <c r="D51" s="661" t="s">
        <v>971</v>
      </c>
      <c r="E51" s="661" t="s">
        <v>972</v>
      </c>
      <c r="F51" s="664"/>
      <c r="G51" s="664"/>
      <c r="H51" s="677">
        <v>0</v>
      </c>
      <c r="I51" s="664">
        <v>1</v>
      </c>
      <c r="J51" s="664">
        <v>122.44000000000001</v>
      </c>
      <c r="K51" s="677">
        <v>1</v>
      </c>
      <c r="L51" s="664">
        <v>1</v>
      </c>
      <c r="M51" s="665">
        <v>122.44000000000001</v>
      </c>
    </row>
    <row r="52" spans="1:13" ht="14.4" customHeight="1" x14ac:dyDescent="0.3">
      <c r="A52" s="660" t="s">
        <v>584</v>
      </c>
      <c r="B52" s="661" t="s">
        <v>1988</v>
      </c>
      <c r="C52" s="661" t="s">
        <v>1036</v>
      </c>
      <c r="D52" s="661" t="s">
        <v>1037</v>
      </c>
      <c r="E52" s="661" t="s">
        <v>1038</v>
      </c>
      <c r="F52" s="664"/>
      <c r="G52" s="664"/>
      <c r="H52" s="677">
        <v>0</v>
      </c>
      <c r="I52" s="664">
        <v>90</v>
      </c>
      <c r="J52" s="664">
        <v>6107.9337803082344</v>
      </c>
      <c r="K52" s="677">
        <v>1</v>
      </c>
      <c r="L52" s="664">
        <v>90</v>
      </c>
      <c r="M52" s="665">
        <v>6107.9337803082344</v>
      </c>
    </row>
    <row r="53" spans="1:13" ht="14.4" customHeight="1" x14ac:dyDescent="0.3">
      <c r="A53" s="660" t="s">
        <v>584</v>
      </c>
      <c r="B53" s="661" t="s">
        <v>1989</v>
      </c>
      <c r="C53" s="661" t="s">
        <v>1047</v>
      </c>
      <c r="D53" s="661" t="s">
        <v>1048</v>
      </c>
      <c r="E53" s="661" t="s">
        <v>1049</v>
      </c>
      <c r="F53" s="664"/>
      <c r="G53" s="664"/>
      <c r="H53" s="677">
        <v>0</v>
      </c>
      <c r="I53" s="664">
        <v>2</v>
      </c>
      <c r="J53" s="664">
        <v>247.76</v>
      </c>
      <c r="K53" s="677">
        <v>1</v>
      </c>
      <c r="L53" s="664">
        <v>2</v>
      </c>
      <c r="M53" s="665">
        <v>247.76</v>
      </c>
    </row>
    <row r="54" spans="1:13" ht="14.4" customHeight="1" x14ac:dyDescent="0.3">
      <c r="A54" s="660" t="s">
        <v>584</v>
      </c>
      <c r="B54" s="661" t="s">
        <v>2051</v>
      </c>
      <c r="C54" s="661" t="s">
        <v>1457</v>
      </c>
      <c r="D54" s="661" t="s">
        <v>1458</v>
      </c>
      <c r="E54" s="661" t="s">
        <v>1459</v>
      </c>
      <c r="F54" s="664"/>
      <c r="G54" s="664"/>
      <c r="H54" s="677">
        <v>0</v>
      </c>
      <c r="I54" s="664">
        <v>5</v>
      </c>
      <c r="J54" s="664">
        <v>1819.9000000000005</v>
      </c>
      <c r="K54" s="677">
        <v>1</v>
      </c>
      <c r="L54" s="664">
        <v>5</v>
      </c>
      <c r="M54" s="665">
        <v>1819.9000000000005</v>
      </c>
    </row>
    <row r="55" spans="1:13" ht="14.4" customHeight="1" x14ac:dyDescent="0.3">
      <c r="A55" s="660" t="s">
        <v>584</v>
      </c>
      <c r="B55" s="661" t="s">
        <v>2051</v>
      </c>
      <c r="C55" s="661" t="s">
        <v>1192</v>
      </c>
      <c r="D55" s="661" t="s">
        <v>1193</v>
      </c>
      <c r="E55" s="661" t="s">
        <v>1194</v>
      </c>
      <c r="F55" s="664">
        <v>3</v>
      </c>
      <c r="G55" s="664">
        <v>1162.77</v>
      </c>
      <c r="H55" s="677">
        <v>1</v>
      </c>
      <c r="I55" s="664"/>
      <c r="J55" s="664"/>
      <c r="K55" s="677">
        <v>0</v>
      </c>
      <c r="L55" s="664">
        <v>3</v>
      </c>
      <c r="M55" s="665">
        <v>1162.77</v>
      </c>
    </row>
    <row r="56" spans="1:13" ht="14.4" customHeight="1" x14ac:dyDescent="0.3">
      <c r="A56" s="660" t="s">
        <v>584</v>
      </c>
      <c r="B56" s="661" t="s">
        <v>2052</v>
      </c>
      <c r="C56" s="661" t="s">
        <v>1447</v>
      </c>
      <c r="D56" s="661" t="s">
        <v>1448</v>
      </c>
      <c r="E56" s="661" t="s">
        <v>1449</v>
      </c>
      <c r="F56" s="664"/>
      <c r="G56" s="664"/>
      <c r="H56" s="677">
        <v>0</v>
      </c>
      <c r="I56" s="664">
        <v>8</v>
      </c>
      <c r="J56" s="664">
        <v>580.74023833775038</v>
      </c>
      <c r="K56" s="677">
        <v>1</v>
      </c>
      <c r="L56" s="664">
        <v>8</v>
      </c>
      <c r="M56" s="665">
        <v>580.74023833775038</v>
      </c>
    </row>
    <row r="57" spans="1:13" ht="14.4" customHeight="1" x14ac:dyDescent="0.3">
      <c r="A57" s="660" t="s">
        <v>584</v>
      </c>
      <c r="B57" s="661" t="s">
        <v>1991</v>
      </c>
      <c r="C57" s="661" t="s">
        <v>1008</v>
      </c>
      <c r="D57" s="661" t="s">
        <v>1992</v>
      </c>
      <c r="E57" s="661" t="s">
        <v>1993</v>
      </c>
      <c r="F57" s="664"/>
      <c r="G57" s="664"/>
      <c r="H57" s="677">
        <v>0</v>
      </c>
      <c r="I57" s="664">
        <v>1</v>
      </c>
      <c r="J57" s="664">
        <v>138.77000000000001</v>
      </c>
      <c r="K57" s="677">
        <v>1</v>
      </c>
      <c r="L57" s="664">
        <v>1</v>
      </c>
      <c r="M57" s="665">
        <v>138.77000000000001</v>
      </c>
    </row>
    <row r="58" spans="1:13" ht="14.4" customHeight="1" x14ac:dyDescent="0.3">
      <c r="A58" s="660" t="s">
        <v>584</v>
      </c>
      <c r="B58" s="661" t="s">
        <v>1994</v>
      </c>
      <c r="C58" s="661" t="s">
        <v>988</v>
      </c>
      <c r="D58" s="661" t="s">
        <v>989</v>
      </c>
      <c r="E58" s="661" t="s">
        <v>1995</v>
      </c>
      <c r="F58" s="664"/>
      <c r="G58" s="664"/>
      <c r="H58" s="677">
        <v>0</v>
      </c>
      <c r="I58" s="664">
        <v>7</v>
      </c>
      <c r="J58" s="664">
        <v>23399.952901461747</v>
      </c>
      <c r="K58" s="677">
        <v>1</v>
      </c>
      <c r="L58" s="664">
        <v>7</v>
      </c>
      <c r="M58" s="665">
        <v>23399.952901461747</v>
      </c>
    </row>
    <row r="59" spans="1:13" ht="14.4" customHeight="1" x14ac:dyDescent="0.3">
      <c r="A59" s="660" t="s">
        <v>584</v>
      </c>
      <c r="B59" s="661" t="s">
        <v>1998</v>
      </c>
      <c r="C59" s="661" t="s">
        <v>981</v>
      </c>
      <c r="D59" s="661" t="s">
        <v>982</v>
      </c>
      <c r="E59" s="661" t="s">
        <v>847</v>
      </c>
      <c r="F59" s="664"/>
      <c r="G59" s="664"/>
      <c r="H59" s="677">
        <v>0</v>
      </c>
      <c r="I59" s="664">
        <v>4</v>
      </c>
      <c r="J59" s="664">
        <v>174.63757821113208</v>
      </c>
      <c r="K59" s="677">
        <v>1</v>
      </c>
      <c r="L59" s="664">
        <v>4</v>
      </c>
      <c r="M59" s="665">
        <v>174.63757821113208</v>
      </c>
    </row>
    <row r="60" spans="1:13" ht="14.4" customHeight="1" x14ac:dyDescent="0.3">
      <c r="A60" s="660" t="s">
        <v>584</v>
      </c>
      <c r="B60" s="661" t="s">
        <v>2053</v>
      </c>
      <c r="C60" s="661" t="s">
        <v>1439</v>
      </c>
      <c r="D60" s="661" t="s">
        <v>1440</v>
      </c>
      <c r="E60" s="661" t="s">
        <v>1441</v>
      </c>
      <c r="F60" s="664"/>
      <c r="G60" s="664"/>
      <c r="H60" s="677">
        <v>0</v>
      </c>
      <c r="I60" s="664">
        <v>1</v>
      </c>
      <c r="J60" s="664">
        <v>46.220000000000006</v>
      </c>
      <c r="K60" s="677">
        <v>1</v>
      </c>
      <c r="L60" s="664">
        <v>1</v>
      </c>
      <c r="M60" s="665">
        <v>46.220000000000006</v>
      </c>
    </row>
    <row r="61" spans="1:13" ht="14.4" customHeight="1" x14ac:dyDescent="0.3">
      <c r="A61" s="660" t="s">
        <v>584</v>
      </c>
      <c r="B61" s="661" t="s">
        <v>2000</v>
      </c>
      <c r="C61" s="661" t="s">
        <v>1436</v>
      </c>
      <c r="D61" s="661" t="s">
        <v>1437</v>
      </c>
      <c r="E61" s="661" t="s">
        <v>847</v>
      </c>
      <c r="F61" s="664"/>
      <c r="G61" s="664"/>
      <c r="H61" s="677">
        <v>0</v>
      </c>
      <c r="I61" s="664">
        <v>1</v>
      </c>
      <c r="J61" s="664">
        <v>84.44</v>
      </c>
      <c r="K61" s="677">
        <v>1</v>
      </c>
      <c r="L61" s="664">
        <v>1</v>
      </c>
      <c r="M61" s="665">
        <v>84.44</v>
      </c>
    </row>
    <row r="62" spans="1:13" ht="14.4" customHeight="1" x14ac:dyDescent="0.3">
      <c r="A62" s="660" t="s">
        <v>584</v>
      </c>
      <c r="B62" s="661" t="s">
        <v>2054</v>
      </c>
      <c r="C62" s="661" t="s">
        <v>1454</v>
      </c>
      <c r="D62" s="661" t="s">
        <v>1455</v>
      </c>
      <c r="E62" s="661" t="s">
        <v>1018</v>
      </c>
      <c r="F62" s="664"/>
      <c r="G62" s="664"/>
      <c r="H62" s="677">
        <v>0</v>
      </c>
      <c r="I62" s="664">
        <v>1</v>
      </c>
      <c r="J62" s="664">
        <v>115.5</v>
      </c>
      <c r="K62" s="677">
        <v>1</v>
      </c>
      <c r="L62" s="664">
        <v>1</v>
      </c>
      <c r="M62" s="665">
        <v>115.5</v>
      </c>
    </row>
    <row r="63" spans="1:13" ht="14.4" customHeight="1" x14ac:dyDescent="0.3">
      <c r="A63" s="660" t="s">
        <v>584</v>
      </c>
      <c r="B63" s="661" t="s">
        <v>2055</v>
      </c>
      <c r="C63" s="661" t="s">
        <v>1465</v>
      </c>
      <c r="D63" s="661" t="s">
        <v>1466</v>
      </c>
      <c r="E63" s="661" t="s">
        <v>803</v>
      </c>
      <c r="F63" s="664"/>
      <c r="G63" s="664"/>
      <c r="H63" s="677">
        <v>0</v>
      </c>
      <c r="I63" s="664">
        <v>1</v>
      </c>
      <c r="J63" s="664">
        <v>88.43</v>
      </c>
      <c r="K63" s="677">
        <v>1</v>
      </c>
      <c r="L63" s="664">
        <v>1</v>
      </c>
      <c r="M63" s="665">
        <v>88.43</v>
      </c>
    </row>
    <row r="64" spans="1:13" ht="14.4" customHeight="1" x14ac:dyDescent="0.3">
      <c r="A64" s="660" t="s">
        <v>584</v>
      </c>
      <c r="B64" s="661" t="s">
        <v>2056</v>
      </c>
      <c r="C64" s="661" t="s">
        <v>1461</v>
      </c>
      <c r="D64" s="661" t="s">
        <v>2057</v>
      </c>
      <c r="E64" s="661" t="s">
        <v>2058</v>
      </c>
      <c r="F64" s="664"/>
      <c r="G64" s="664"/>
      <c r="H64" s="677">
        <v>0</v>
      </c>
      <c r="I64" s="664">
        <v>2</v>
      </c>
      <c r="J64" s="664">
        <v>2807.75</v>
      </c>
      <c r="K64" s="677">
        <v>1</v>
      </c>
      <c r="L64" s="664">
        <v>2</v>
      </c>
      <c r="M64" s="665">
        <v>2807.75</v>
      </c>
    </row>
    <row r="65" spans="1:13" ht="14.4" customHeight="1" x14ac:dyDescent="0.3">
      <c r="A65" s="660" t="s">
        <v>584</v>
      </c>
      <c r="B65" s="661" t="s">
        <v>2005</v>
      </c>
      <c r="C65" s="661" t="s">
        <v>977</v>
      </c>
      <c r="D65" s="661" t="s">
        <v>2006</v>
      </c>
      <c r="E65" s="661" t="s">
        <v>2007</v>
      </c>
      <c r="F65" s="664"/>
      <c r="G65" s="664"/>
      <c r="H65" s="677">
        <v>0</v>
      </c>
      <c r="I65" s="664">
        <v>10</v>
      </c>
      <c r="J65" s="664">
        <v>347.5</v>
      </c>
      <c r="K65" s="677">
        <v>1</v>
      </c>
      <c r="L65" s="664">
        <v>10</v>
      </c>
      <c r="M65" s="665">
        <v>347.5</v>
      </c>
    </row>
    <row r="66" spans="1:13" ht="14.4" customHeight="1" x14ac:dyDescent="0.3">
      <c r="A66" s="660" t="s">
        <v>584</v>
      </c>
      <c r="B66" s="661" t="s">
        <v>2059</v>
      </c>
      <c r="C66" s="661" t="s">
        <v>1421</v>
      </c>
      <c r="D66" s="661" t="s">
        <v>1422</v>
      </c>
      <c r="E66" s="661" t="s">
        <v>2060</v>
      </c>
      <c r="F66" s="664"/>
      <c r="G66" s="664"/>
      <c r="H66" s="677">
        <v>0</v>
      </c>
      <c r="I66" s="664">
        <v>2</v>
      </c>
      <c r="J66" s="664">
        <v>118.71796360412092</v>
      </c>
      <c r="K66" s="677">
        <v>1</v>
      </c>
      <c r="L66" s="664">
        <v>2</v>
      </c>
      <c r="M66" s="665">
        <v>118.71796360412092</v>
      </c>
    </row>
    <row r="67" spans="1:13" ht="14.4" customHeight="1" x14ac:dyDescent="0.3">
      <c r="A67" s="660" t="s">
        <v>584</v>
      </c>
      <c r="B67" s="661" t="s">
        <v>2008</v>
      </c>
      <c r="C67" s="661" t="s">
        <v>1121</v>
      </c>
      <c r="D67" s="661" t="s">
        <v>1122</v>
      </c>
      <c r="E67" s="661" t="s">
        <v>1123</v>
      </c>
      <c r="F67" s="664"/>
      <c r="G67" s="664"/>
      <c r="H67" s="677">
        <v>0</v>
      </c>
      <c r="I67" s="664">
        <v>43</v>
      </c>
      <c r="J67" s="664">
        <v>1075.7709999999997</v>
      </c>
      <c r="K67" s="677">
        <v>1</v>
      </c>
      <c r="L67" s="664">
        <v>43</v>
      </c>
      <c r="M67" s="665">
        <v>1075.7709999999997</v>
      </c>
    </row>
    <row r="68" spans="1:13" ht="14.4" customHeight="1" x14ac:dyDescent="0.3">
      <c r="A68" s="660" t="s">
        <v>584</v>
      </c>
      <c r="B68" s="661" t="s">
        <v>2009</v>
      </c>
      <c r="C68" s="661" t="s">
        <v>1117</v>
      </c>
      <c r="D68" s="661" t="s">
        <v>2010</v>
      </c>
      <c r="E68" s="661" t="s">
        <v>2011</v>
      </c>
      <c r="F68" s="664"/>
      <c r="G68" s="664"/>
      <c r="H68" s="677">
        <v>0</v>
      </c>
      <c r="I68" s="664">
        <v>7</v>
      </c>
      <c r="J68" s="664">
        <v>801.20000626607316</v>
      </c>
      <c r="K68" s="677">
        <v>1</v>
      </c>
      <c r="L68" s="664">
        <v>7</v>
      </c>
      <c r="M68" s="665">
        <v>801.20000626607316</v>
      </c>
    </row>
    <row r="69" spans="1:13" ht="14.4" customHeight="1" x14ac:dyDescent="0.3">
      <c r="A69" s="660" t="s">
        <v>584</v>
      </c>
      <c r="B69" s="661" t="s">
        <v>2009</v>
      </c>
      <c r="C69" s="661" t="s">
        <v>1133</v>
      </c>
      <c r="D69" s="661" t="s">
        <v>2012</v>
      </c>
      <c r="E69" s="661" t="s">
        <v>2013</v>
      </c>
      <c r="F69" s="664"/>
      <c r="G69" s="664"/>
      <c r="H69" s="677">
        <v>0</v>
      </c>
      <c r="I69" s="664">
        <v>72.000000000000028</v>
      </c>
      <c r="J69" s="664">
        <v>5518.4991179505423</v>
      </c>
      <c r="K69" s="677">
        <v>1</v>
      </c>
      <c r="L69" s="664">
        <v>72.000000000000028</v>
      </c>
      <c r="M69" s="665">
        <v>5518.4991179505423</v>
      </c>
    </row>
    <row r="70" spans="1:13" ht="14.4" customHeight="1" x14ac:dyDescent="0.3">
      <c r="A70" s="660" t="s">
        <v>584</v>
      </c>
      <c r="B70" s="661" t="s">
        <v>2009</v>
      </c>
      <c r="C70" s="661" t="s">
        <v>1488</v>
      </c>
      <c r="D70" s="661" t="s">
        <v>2061</v>
      </c>
      <c r="E70" s="661" t="s">
        <v>2062</v>
      </c>
      <c r="F70" s="664"/>
      <c r="G70" s="664"/>
      <c r="H70" s="677">
        <v>0</v>
      </c>
      <c r="I70" s="664">
        <v>4</v>
      </c>
      <c r="J70" s="664">
        <v>445.15891176648597</v>
      </c>
      <c r="K70" s="677">
        <v>1</v>
      </c>
      <c r="L70" s="664">
        <v>4</v>
      </c>
      <c r="M70" s="665">
        <v>445.15891176648597</v>
      </c>
    </row>
    <row r="71" spans="1:13" ht="14.4" customHeight="1" x14ac:dyDescent="0.3">
      <c r="A71" s="660" t="s">
        <v>584</v>
      </c>
      <c r="B71" s="661" t="s">
        <v>2014</v>
      </c>
      <c r="C71" s="661" t="s">
        <v>1098</v>
      </c>
      <c r="D71" s="661" t="s">
        <v>1099</v>
      </c>
      <c r="E71" s="661" t="s">
        <v>1100</v>
      </c>
      <c r="F71" s="664">
        <v>3.5999999999999996</v>
      </c>
      <c r="G71" s="664">
        <v>6440.9039999999995</v>
      </c>
      <c r="H71" s="677">
        <v>1</v>
      </c>
      <c r="I71" s="664"/>
      <c r="J71" s="664"/>
      <c r="K71" s="677">
        <v>0</v>
      </c>
      <c r="L71" s="664">
        <v>3.5999999999999996</v>
      </c>
      <c r="M71" s="665">
        <v>6440.9039999999995</v>
      </c>
    </row>
    <row r="72" spans="1:13" ht="14.4" customHeight="1" x14ac:dyDescent="0.3">
      <c r="A72" s="660" t="s">
        <v>584</v>
      </c>
      <c r="B72" s="661" t="s">
        <v>2015</v>
      </c>
      <c r="C72" s="661" t="s">
        <v>1129</v>
      </c>
      <c r="D72" s="661" t="s">
        <v>1130</v>
      </c>
      <c r="E72" s="661" t="s">
        <v>1654</v>
      </c>
      <c r="F72" s="664"/>
      <c r="G72" s="664"/>
      <c r="H72" s="677">
        <v>0</v>
      </c>
      <c r="I72" s="664">
        <v>23.800000000000008</v>
      </c>
      <c r="J72" s="664">
        <v>3401.4973153557398</v>
      </c>
      <c r="K72" s="677">
        <v>1</v>
      </c>
      <c r="L72" s="664">
        <v>23.800000000000008</v>
      </c>
      <c r="M72" s="665">
        <v>3401.4973153557398</v>
      </c>
    </row>
    <row r="73" spans="1:13" ht="14.4" customHeight="1" x14ac:dyDescent="0.3">
      <c r="A73" s="660" t="s">
        <v>584</v>
      </c>
      <c r="B73" s="661" t="s">
        <v>2016</v>
      </c>
      <c r="C73" s="661" t="s">
        <v>1167</v>
      </c>
      <c r="D73" s="661" t="s">
        <v>1168</v>
      </c>
      <c r="E73" s="661" t="s">
        <v>1169</v>
      </c>
      <c r="F73" s="664">
        <v>1.5</v>
      </c>
      <c r="G73" s="664">
        <v>587.3659925284428</v>
      </c>
      <c r="H73" s="677">
        <v>1</v>
      </c>
      <c r="I73" s="664"/>
      <c r="J73" s="664"/>
      <c r="K73" s="677">
        <v>0</v>
      </c>
      <c r="L73" s="664">
        <v>1.5</v>
      </c>
      <c r="M73" s="665">
        <v>587.3659925284428</v>
      </c>
    </row>
    <row r="74" spans="1:13" ht="14.4" customHeight="1" x14ac:dyDescent="0.3">
      <c r="A74" s="660" t="s">
        <v>584</v>
      </c>
      <c r="B74" s="661" t="s">
        <v>2016</v>
      </c>
      <c r="C74" s="661" t="s">
        <v>1480</v>
      </c>
      <c r="D74" s="661" t="s">
        <v>1481</v>
      </c>
      <c r="E74" s="661" t="s">
        <v>2063</v>
      </c>
      <c r="F74" s="664"/>
      <c r="G74" s="664"/>
      <c r="H74" s="677">
        <v>0</v>
      </c>
      <c r="I74" s="664">
        <v>4</v>
      </c>
      <c r="J74" s="664">
        <v>512.27960042015707</v>
      </c>
      <c r="K74" s="677">
        <v>1</v>
      </c>
      <c r="L74" s="664">
        <v>4</v>
      </c>
      <c r="M74" s="665">
        <v>512.27960042015707</v>
      </c>
    </row>
    <row r="75" spans="1:13" ht="14.4" customHeight="1" x14ac:dyDescent="0.3">
      <c r="A75" s="660" t="s">
        <v>584</v>
      </c>
      <c r="B75" s="661" t="s">
        <v>2021</v>
      </c>
      <c r="C75" s="661" t="s">
        <v>1496</v>
      </c>
      <c r="D75" s="661" t="s">
        <v>2064</v>
      </c>
      <c r="E75" s="661" t="s">
        <v>2065</v>
      </c>
      <c r="F75" s="664">
        <v>1</v>
      </c>
      <c r="G75" s="664">
        <v>629.65839031005805</v>
      </c>
      <c r="H75" s="677">
        <v>1</v>
      </c>
      <c r="I75" s="664"/>
      <c r="J75" s="664"/>
      <c r="K75" s="677">
        <v>0</v>
      </c>
      <c r="L75" s="664">
        <v>1</v>
      </c>
      <c r="M75" s="665">
        <v>629.65839031005805</v>
      </c>
    </row>
    <row r="76" spans="1:13" ht="14.4" customHeight="1" x14ac:dyDescent="0.3">
      <c r="A76" s="660" t="s">
        <v>584</v>
      </c>
      <c r="B76" s="661" t="s">
        <v>2025</v>
      </c>
      <c r="C76" s="661" t="s">
        <v>1092</v>
      </c>
      <c r="D76" s="661" t="s">
        <v>2026</v>
      </c>
      <c r="E76" s="661" t="s">
        <v>1094</v>
      </c>
      <c r="F76" s="664">
        <v>0.64999999999999991</v>
      </c>
      <c r="G76" s="664">
        <v>376.31858333333332</v>
      </c>
      <c r="H76" s="677">
        <v>1</v>
      </c>
      <c r="I76" s="664"/>
      <c r="J76" s="664"/>
      <c r="K76" s="677">
        <v>0</v>
      </c>
      <c r="L76" s="664">
        <v>0.64999999999999991</v>
      </c>
      <c r="M76" s="665">
        <v>376.31858333333332</v>
      </c>
    </row>
    <row r="77" spans="1:13" ht="14.4" customHeight="1" x14ac:dyDescent="0.3">
      <c r="A77" s="660" t="s">
        <v>584</v>
      </c>
      <c r="B77" s="661" t="s">
        <v>2066</v>
      </c>
      <c r="C77" s="661" t="s">
        <v>1492</v>
      </c>
      <c r="D77" s="661" t="s">
        <v>1493</v>
      </c>
      <c r="E77" s="661" t="s">
        <v>1666</v>
      </c>
      <c r="F77" s="664"/>
      <c r="G77" s="664"/>
      <c r="H77" s="677">
        <v>0</v>
      </c>
      <c r="I77" s="664">
        <v>10</v>
      </c>
      <c r="J77" s="664">
        <v>412.69999999999993</v>
      </c>
      <c r="K77" s="677">
        <v>1</v>
      </c>
      <c r="L77" s="664">
        <v>10</v>
      </c>
      <c r="M77" s="665">
        <v>412.69999999999993</v>
      </c>
    </row>
    <row r="78" spans="1:13" ht="14.4" customHeight="1" x14ac:dyDescent="0.3">
      <c r="A78" s="660" t="s">
        <v>584</v>
      </c>
      <c r="B78" s="661" t="s">
        <v>2030</v>
      </c>
      <c r="C78" s="661" t="s">
        <v>1113</v>
      </c>
      <c r="D78" s="661" t="s">
        <v>1114</v>
      </c>
      <c r="E78" s="661" t="s">
        <v>1115</v>
      </c>
      <c r="F78" s="664">
        <v>1</v>
      </c>
      <c r="G78" s="664">
        <v>495</v>
      </c>
      <c r="H78" s="677">
        <v>1</v>
      </c>
      <c r="I78" s="664"/>
      <c r="J78" s="664"/>
      <c r="K78" s="677">
        <v>0</v>
      </c>
      <c r="L78" s="664">
        <v>1</v>
      </c>
      <c r="M78" s="665">
        <v>495</v>
      </c>
    </row>
    <row r="79" spans="1:13" ht="14.4" customHeight="1" x14ac:dyDescent="0.3">
      <c r="A79" s="660" t="s">
        <v>584</v>
      </c>
      <c r="B79" s="661" t="s">
        <v>2067</v>
      </c>
      <c r="C79" s="661" t="s">
        <v>1137</v>
      </c>
      <c r="D79" s="661" t="s">
        <v>2068</v>
      </c>
      <c r="E79" s="661" t="s">
        <v>2069</v>
      </c>
      <c r="F79" s="664"/>
      <c r="G79" s="664"/>
      <c r="H79" s="677">
        <v>0</v>
      </c>
      <c r="I79" s="664">
        <v>0.89999999999999969</v>
      </c>
      <c r="J79" s="664">
        <v>569.24902756851475</v>
      </c>
      <c r="K79" s="677">
        <v>1</v>
      </c>
      <c r="L79" s="664">
        <v>0.89999999999999969</v>
      </c>
      <c r="M79" s="665">
        <v>569.24902756851475</v>
      </c>
    </row>
    <row r="80" spans="1:13" ht="14.4" customHeight="1" x14ac:dyDescent="0.3">
      <c r="A80" s="660" t="s">
        <v>584</v>
      </c>
      <c r="B80" s="661" t="s">
        <v>2032</v>
      </c>
      <c r="C80" s="661" t="s">
        <v>1088</v>
      </c>
      <c r="D80" s="661" t="s">
        <v>2033</v>
      </c>
      <c r="E80" s="661" t="s">
        <v>2034</v>
      </c>
      <c r="F80" s="664">
        <v>2</v>
      </c>
      <c r="G80" s="664">
        <v>820.18200000000002</v>
      </c>
      <c r="H80" s="677">
        <v>1</v>
      </c>
      <c r="I80" s="664"/>
      <c r="J80" s="664"/>
      <c r="K80" s="677">
        <v>0</v>
      </c>
      <c r="L80" s="664">
        <v>2</v>
      </c>
      <c r="M80" s="665">
        <v>820.18200000000002</v>
      </c>
    </row>
    <row r="81" spans="1:13" ht="14.4" customHeight="1" x14ac:dyDescent="0.3">
      <c r="A81" s="660" t="s">
        <v>584</v>
      </c>
      <c r="B81" s="661" t="s">
        <v>2037</v>
      </c>
      <c r="C81" s="661" t="s">
        <v>1184</v>
      </c>
      <c r="D81" s="661" t="s">
        <v>1185</v>
      </c>
      <c r="E81" s="661" t="s">
        <v>1186</v>
      </c>
      <c r="F81" s="664"/>
      <c r="G81" s="664"/>
      <c r="H81" s="677">
        <v>0</v>
      </c>
      <c r="I81" s="664">
        <v>2</v>
      </c>
      <c r="J81" s="664">
        <v>319</v>
      </c>
      <c r="K81" s="677">
        <v>1</v>
      </c>
      <c r="L81" s="664">
        <v>2</v>
      </c>
      <c r="M81" s="665">
        <v>319</v>
      </c>
    </row>
    <row r="82" spans="1:13" ht="14.4" customHeight="1" x14ac:dyDescent="0.3">
      <c r="A82" s="660" t="s">
        <v>584</v>
      </c>
      <c r="B82" s="661" t="s">
        <v>2037</v>
      </c>
      <c r="C82" s="661" t="s">
        <v>1174</v>
      </c>
      <c r="D82" s="661" t="s">
        <v>2038</v>
      </c>
      <c r="E82" s="661" t="s">
        <v>1666</v>
      </c>
      <c r="F82" s="664"/>
      <c r="G82" s="664"/>
      <c r="H82" s="677">
        <v>0</v>
      </c>
      <c r="I82" s="664">
        <v>17</v>
      </c>
      <c r="J82" s="664">
        <v>513.73264243812912</v>
      </c>
      <c r="K82" s="677">
        <v>1</v>
      </c>
      <c r="L82" s="664">
        <v>17</v>
      </c>
      <c r="M82" s="665">
        <v>513.73264243812912</v>
      </c>
    </row>
    <row r="83" spans="1:13" ht="14.4" customHeight="1" x14ac:dyDescent="0.3">
      <c r="A83" s="660" t="s">
        <v>584</v>
      </c>
      <c r="B83" s="661" t="s">
        <v>2070</v>
      </c>
      <c r="C83" s="661" t="s">
        <v>1417</v>
      </c>
      <c r="D83" s="661" t="s">
        <v>1418</v>
      </c>
      <c r="E83" s="661" t="s">
        <v>1419</v>
      </c>
      <c r="F83" s="664"/>
      <c r="G83" s="664"/>
      <c r="H83" s="677">
        <v>0</v>
      </c>
      <c r="I83" s="664">
        <v>1</v>
      </c>
      <c r="J83" s="664">
        <v>38.599310563761911</v>
      </c>
      <c r="K83" s="677">
        <v>1</v>
      </c>
      <c r="L83" s="664">
        <v>1</v>
      </c>
      <c r="M83" s="665">
        <v>38.599310563761911</v>
      </c>
    </row>
    <row r="84" spans="1:13" ht="14.4" customHeight="1" x14ac:dyDescent="0.3">
      <c r="A84" s="660" t="s">
        <v>584</v>
      </c>
      <c r="B84" s="661" t="s">
        <v>2070</v>
      </c>
      <c r="C84" s="661" t="s">
        <v>1425</v>
      </c>
      <c r="D84" s="661" t="s">
        <v>1426</v>
      </c>
      <c r="E84" s="661" t="s">
        <v>2071</v>
      </c>
      <c r="F84" s="664"/>
      <c r="G84" s="664"/>
      <c r="H84" s="677">
        <v>0</v>
      </c>
      <c r="I84" s="664">
        <v>1</v>
      </c>
      <c r="J84" s="664">
        <v>91.410000000000011</v>
      </c>
      <c r="K84" s="677">
        <v>1</v>
      </c>
      <c r="L84" s="664">
        <v>1</v>
      </c>
      <c r="M84" s="665">
        <v>91.410000000000011</v>
      </c>
    </row>
    <row r="85" spans="1:13" ht="14.4" customHeight="1" x14ac:dyDescent="0.3">
      <c r="A85" s="660" t="s">
        <v>584</v>
      </c>
      <c r="B85" s="661" t="s">
        <v>2072</v>
      </c>
      <c r="C85" s="661" t="s">
        <v>1429</v>
      </c>
      <c r="D85" s="661" t="s">
        <v>2073</v>
      </c>
      <c r="E85" s="661" t="s">
        <v>2074</v>
      </c>
      <c r="F85" s="664"/>
      <c r="G85" s="664"/>
      <c r="H85" s="677">
        <v>0</v>
      </c>
      <c r="I85" s="664">
        <v>2</v>
      </c>
      <c r="J85" s="664">
        <v>93.97999999999999</v>
      </c>
      <c r="K85" s="677">
        <v>1</v>
      </c>
      <c r="L85" s="664">
        <v>2</v>
      </c>
      <c r="M85" s="665">
        <v>93.97999999999999</v>
      </c>
    </row>
    <row r="86" spans="1:13" ht="14.4" customHeight="1" x14ac:dyDescent="0.3">
      <c r="A86" s="660" t="s">
        <v>584</v>
      </c>
      <c r="B86" s="661" t="s">
        <v>2075</v>
      </c>
      <c r="C86" s="661" t="s">
        <v>1443</v>
      </c>
      <c r="D86" s="661" t="s">
        <v>1444</v>
      </c>
      <c r="E86" s="661" t="s">
        <v>2076</v>
      </c>
      <c r="F86" s="664"/>
      <c r="G86" s="664"/>
      <c r="H86" s="677">
        <v>0</v>
      </c>
      <c r="I86" s="664">
        <v>2</v>
      </c>
      <c r="J86" s="664">
        <v>99.11999999999999</v>
      </c>
      <c r="K86" s="677">
        <v>1</v>
      </c>
      <c r="L86" s="664">
        <v>2</v>
      </c>
      <c r="M86" s="665">
        <v>99.11999999999999</v>
      </c>
    </row>
    <row r="87" spans="1:13" ht="14.4" customHeight="1" x14ac:dyDescent="0.3">
      <c r="A87" s="660" t="s">
        <v>584</v>
      </c>
      <c r="B87" s="661" t="s">
        <v>2077</v>
      </c>
      <c r="C87" s="661" t="s">
        <v>882</v>
      </c>
      <c r="D87" s="661" t="s">
        <v>1451</v>
      </c>
      <c r="E87" s="661" t="s">
        <v>1452</v>
      </c>
      <c r="F87" s="664"/>
      <c r="G87" s="664"/>
      <c r="H87" s="677">
        <v>0</v>
      </c>
      <c r="I87" s="664">
        <v>1</v>
      </c>
      <c r="J87" s="664">
        <v>77.808821661328011</v>
      </c>
      <c r="K87" s="677">
        <v>1</v>
      </c>
      <c r="L87" s="664">
        <v>1</v>
      </c>
      <c r="M87" s="665">
        <v>77.808821661328011</v>
      </c>
    </row>
    <row r="88" spans="1:13" ht="14.4" customHeight="1" x14ac:dyDescent="0.3">
      <c r="A88" s="660" t="s">
        <v>584</v>
      </c>
      <c r="B88" s="661" t="s">
        <v>2046</v>
      </c>
      <c r="C88" s="661" t="s">
        <v>1004</v>
      </c>
      <c r="D88" s="661" t="s">
        <v>1005</v>
      </c>
      <c r="E88" s="661" t="s">
        <v>1620</v>
      </c>
      <c r="F88" s="664"/>
      <c r="G88" s="664"/>
      <c r="H88" s="677">
        <v>0</v>
      </c>
      <c r="I88" s="664">
        <v>2</v>
      </c>
      <c r="J88" s="664">
        <v>199.08657985291723</v>
      </c>
      <c r="K88" s="677">
        <v>1</v>
      </c>
      <c r="L88" s="664">
        <v>2</v>
      </c>
      <c r="M88" s="665">
        <v>199.08657985291723</v>
      </c>
    </row>
    <row r="89" spans="1:13" ht="14.4" customHeight="1" x14ac:dyDescent="0.3">
      <c r="A89" s="660" t="s">
        <v>584</v>
      </c>
      <c r="B89" s="661" t="s">
        <v>2047</v>
      </c>
      <c r="C89" s="661" t="s">
        <v>1079</v>
      </c>
      <c r="D89" s="661" t="s">
        <v>1080</v>
      </c>
      <c r="E89" s="661" t="s">
        <v>1081</v>
      </c>
      <c r="F89" s="664"/>
      <c r="G89" s="664"/>
      <c r="H89" s="677">
        <v>0</v>
      </c>
      <c r="I89" s="664">
        <v>8</v>
      </c>
      <c r="J89" s="664">
        <v>1466.96</v>
      </c>
      <c r="K89" s="677">
        <v>1</v>
      </c>
      <c r="L89" s="664">
        <v>8</v>
      </c>
      <c r="M89" s="665">
        <v>1466.96</v>
      </c>
    </row>
    <row r="90" spans="1:13" ht="14.4" customHeight="1" x14ac:dyDescent="0.3">
      <c r="A90" s="660" t="s">
        <v>587</v>
      </c>
      <c r="B90" s="661" t="s">
        <v>2048</v>
      </c>
      <c r="C90" s="661" t="s">
        <v>1433</v>
      </c>
      <c r="D90" s="661" t="s">
        <v>2049</v>
      </c>
      <c r="E90" s="661" t="s">
        <v>2050</v>
      </c>
      <c r="F90" s="664"/>
      <c r="G90" s="664"/>
      <c r="H90" s="677">
        <v>0</v>
      </c>
      <c r="I90" s="664">
        <v>10</v>
      </c>
      <c r="J90" s="664">
        <v>683.18999999999994</v>
      </c>
      <c r="K90" s="677">
        <v>1</v>
      </c>
      <c r="L90" s="664">
        <v>10</v>
      </c>
      <c r="M90" s="665">
        <v>683.18999999999994</v>
      </c>
    </row>
    <row r="91" spans="1:13" ht="14.4" customHeight="1" x14ac:dyDescent="0.3">
      <c r="A91" s="660" t="s">
        <v>587</v>
      </c>
      <c r="B91" s="661" t="s">
        <v>1988</v>
      </c>
      <c r="C91" s="661" t="s">
        <v>1036</v>
      </c>
      <c r="D91" s="661" t="s">
        <v>1037</v>
      </c>
      <c r="E91" s="661" t="s">
        <v>1038</v>
      </c>
      <c r="F91" s="664"/>
      <c r="G91" s="664"/>
      <c r="H91" s="677">
        <v>0</v>
      </c>
      <c r="I91" s="664">
        <v>60</v>
      </c>
      <c r="J91" s="664">
        <v>4072.3639737414906</v>
      </c>
      <c r="K91" s="677">
        <v>1</v>
      </c>
      <c r="L91" s="664">
        <v>60</v>
      </c>
      <c r="M91" s="665">
        <v>4072.3639737414906</v>
      </c>
    </row>
    <row r="92" spans="1:13" ht="14.4" customHeight="1" x14ac:dyDescent="0.3">
      <c r="A92" s="660" t="s">
        <v>587</v>
      </c>
      <c r="B92" s="661" t="s">
        <v>2078</v>
      </c>
      <c r="C92" s="661" t="s">
        <v>1622</v>
      </c>
      <c r="D92" s="661" t="s">
        <v>2079</v>
      </c>
      <c r="E92" s="661" t="s">
        <v>2080</v>
      </c>
      <c r="F92" s="664"/>
      <c r="G92" s="664"/>
      <c r="H92" s="677">
        <v>0</v>
      </c>
      <c r="I92" s="664">
        <v>1</v>
      </c>
      <c r="J92" s="664">
        <v>71.400000000000006</v>
      </c>
      <c r="K92" s="677">
        <v>1</v>
      </c>
      <c r="L92" s="664">
        <v>1</v>
      </c>
      <c r="M92" s="665">
        <v>71.400000000000006</v>
      </c>
    </row>
    <row r="93" spans="1:13" ht="14.4" customHeight="1" x14ac:dyDescent="0.3">
      <c r="A93" s="660" t="s">
        <v>587</v>
      </c>
      <c r="B93" s="661" t="s">
        <v>1989</v>
      </c>
      <c r="C93" s="661" t="s">
        <v>1625</v>
      </c>
      <c r="D93" s="661" t="s">
        <v>1048</v>
      </c>
      <c r="E93" s="661" t="s">
        <v>1626</v>
      </c>
      <c r="F93" s="664"/>
      <c r="G93" s="664"/>
      <c r="H93" s="677">
        <v>0</v>
      </c>
      <c r="I93" s="664">
        <v>2</v>
      </c>
      <c r="J93" s="664">
        <v>128.74999999999994</v>
      </c>
      <c r="K93" s="677">
        <v>1</v>
      </c>
      <c r="L93" s="664">
        <v>2</v>
      </c>
      <c r="M93" s="665">
        <v>128.74999999999994</v>
      </c>
    </row>
    <row r="94" spans="1:13" ht="14.4" customHeight="1" x14ac:dyDescent="0.3">
      <c r="A94" s="660" t="s">
        <v>587</v>
      </c>
      <c r="B94" s="661" t="s">
        <v>1990</v>
      </c>
      <c r="C94" s="661" t="s">
        <v>1028</v>
      </c>
      <c r="D94" s="661" t="s">
        <v>1029</v>
      </c>
      <c r="E94" s="661" t="s">
        <v>1030</v>
      </c>
      <c r="F94" s="664"/>
      <c r="G94" s="664"/>
      <c r="H94" s="677">
        <v>0</v>
      </c>
      <c r="I94" s="664">
        <v>2</v>
      </c>
      <c r="J94" s="664">
        <v>932.64</v>
      </c>
      <c r="K94" s="677">
        <v>1</v>
      </c>
      <c r="L94" s="664">
        <v>2</v>
      </c>
      <c r="M94" s="665">
        <v>932.64</v>
      </c>
    </row>
    <row r="95" spans="1:13" ht="14.4" customHeight="1" x14ac:dyDescent="0.3">
      <c r="A95" s="660" t="s">
        <v>587</v>
      </c>
      <c r="B95" s="661" t="s">
        <v>1994</v>
      </c>
      <c r="C95" s="661" t="s">
        <v>988</v>
      </c>
      <c r="D95" s="661" t="s">
        <v>989</v>
      </c>
      <c r="E95" s="661" t="s">
        <v>1995</v>
      </c>
      <c r="F95" s="664"/>
      <c r="G95" s="664"/>
      <c r="H95" s="677">
        <v>0</v>
      </c>
      <c r="I95" s="664">
        <v>6</v>
      </c>
      <c r="J95" s="664">
        <v>19949.988212253131</v>
      </c>
      <c r="K95" s="677">
        <v>1</v>
      </c>
      <c r="L95" s="664">
        <v>6</v>
      </c>
      <c r="M95" s="665">
        <v>19949.988212253131</v>
      </c>
    </row>
    <row r="96" spans="1:13" ht="14.4" customHeight="1" x14ac:dyDescent="0.3">
      <c r="A96" s="660" t="s">
        <v>587</v>
      </c>
      <c r="B96" s="661" t="s">
        <v>2081</v>
      </c>
      <c r="C96" s="661" t="s">
        <v>1610</v>
      </c>
      <c r="D96" s="661" t="s">
        <v>2082</v>
      </c>
      <c r="E96" s="661" t="s">
        <v>2083</v>
      </c>
      <c r="F96" s="664"/>
      <c r="G96" s="664"/>
      <c r="H96" s="677">
        <v>0</v>
      </c>
      <c r="I96" s="664">
        <v>1</v>
      </c>
      <c r="J96" s="664">
        <v>103.66000000000004</v>
      </c>
      <c r="K96" s="677">
        <v>1</v>
      </c>
      <c r="L96" s="664">
        <v>1</v>
      </c>
      <c r="M96" s="665">
        <v>103.66000000000004</v>
      </c>
    </row>
    <row r="97" spans="1:13" ht="14.4" customHeight="1" x14ac:dyDescent="0.3">
      <c r="A97" s="660" t="s">
        <v>587</v>
      </c>
      <c r="B97" s="661" t="s">
        <v>1997</v>
      </c>
      <c r="C97" s="661" t="s">
        <v>984</v>
      </c>
      <c r="D97" s="661" t="s">
        <v>985</v>
      </c>
      <c r="E97" s="661" t="s">
        <v>986</v>
      </c>
      <c r="F97" s="664"/>
      <c r="G97" s="664"/>
      <c r="H97" s="677">
        <v>0</v>
      </c>
      <c r="I97" s="664">
        <v>1</v>
      </c>
      <c r="J97" s="664">
        <v>76.36</v>
      </c>
      <c r="K97" s="677">
        <v>1</v>
      </c>
      <c r="L97" s="664">
        <v>1</v>
      </c>
      <c r="M97" s="665">
        <v>76.36</v>
      </c>
    </row>
    <row r="98" spans="1:13" ht="14.4" customHeight="1" x14ac:dyDescent="0.3">
      <c r="A98" s="660" t="s">
        <v>587</v>
      </c>
      <c r="B98" s="661" t="s">
        <v>1998</v>
      </c>
      <c r="C98" s="661" t="s">
        <v>1618</v>
      </c>
      <c r="D98" s="661" t="s">
        <v>1619</v>
      </c>
      <c r="E98" s="661" t="s">
        <v>1620</v>
      </c>
      <c r="F98" s="664"/>
      <c r="G98" s="664"/>
      <c r="H98" s="677">
        <v>0</v>
      </c>
      <c r="I98" s="664">
        <v>1</v>
      </c>
      <c r="J98" s="664">
        <v>52.75</v>
      </c>
      <c r="K98" s="677">
        <v>1</v>
      </c>
      <c r="L98" s="664">
        <v>1</v>
      </c>
      <c r="M98" s="665">
        <v>52.75</v>
      </c>
    </row>
    <row r="99" spans="1:13" ht="14.4" customHeight="1" x14ac:dyDescent="0.3">
      <c r="A99" s="660" t="s">
        <v>587</v>
      </c>
      <c r="B99" s="661" t="s">
        <v>2053</v>
      </c>
      <c r="C99" s="661" t="s">
        <v>1633</v>
      </c>
      <c r="D99" s="661" t="s">
        <v>1634</v>
      </c>
      <c r="E99" s="661" t="s">
        <v>1635</v>
      </c>
      <c r="F99" s="664"/>
      <c r="G99" s="664"/>
      <c r="H99" s="677">
        <v>0</v>
      </c>
      <c r="I99" s="664">
        <v>1</v>
      </c>
      <c r="J99" s="664">
        <v>24.970000000000006</v>
      </c>
      <c r="K99" s="677">
        <v>1</v>
      </c>
      <c r="L99" s="664">
        <v>1</v>
      </c>
      <c r="M99" s="665">
        <v>24.970000000000006</v>
      </c>
    </row>
    <row r="100" spans="1:13" ht="14.4" customHeight="1" x14ac:dyDescent="0.3">
      <c r="A100" s="660" t="s">
        <v>587</v>
      </c>
      <c r="B100" s="661" t="s">
        <v>2003</v>
      </c>
      <c r="C100" s="661" t="s">
        <v>1630</v>
      </c>
      <c r="D100" s="661" t="s">
        <v>2084</v>
      </c>
      <c r="E100" s="661" t="s">
        <v>1022</v>
      </c>
      <c r="F100" s="664"/>
      <c r="G100" s="664"/>
      <c r="H100" s="677">
        <v>0</v>
      </c>
      <c r="I100" s="664">
        <v>1</v>
      </c>
      <c r="J100" s="664">
        <v>116.15997843906986</v>
      </c>
      <c r="K100" s="677">
        <v>1</v>
      </c>
      <c r="L100" s="664">
        <v>1</v>
      </c>
      <c r="M100" s="665">
        <v>116.15997843906986</v>
      </c>
    </row>
    <row r="101" spans="1:13" ht="14.4" customHeight="1" x14ac:dyDescent="0.3">
      <c r="A101" s="660" t="s">
        <v>587</v>
      </c>
      <c r="B101" s="661" t="s">
        <v>2085</v>
      </c>
      <c r="C101" s="661" t="s">
        <v>1636</v>
      </c>
      <c r="D101" s="661" t="s">
        <v>1637</v>
      </c>
      <c r="E101" s="661" t="s">
        <v>1638</v>
      </c>
      <c r="F101" s="664"/>
      <c r="G101" s="664"/>
      <c r="H101" s="677">
        <v>0</v>
      </c>
      <c r="I101" s="664">
        <v>1</v>
      </c>
      <c r="J101" s="664">
        <v>108.11968266545549</v>
      </c>
      <c r="K101" s="677">
        <v>1</v>
      </c>
      <c r="L101" s="664">
        <v>1</v>
      </c>
      <c r="M101" s="665">
        <v>108.11968266545549</v>
      </c>
    </row>
    <row r="102" spans="1:13" ht="14.4" customHeight="1" x14ac:dyDescent="0.3">
      <c r="A102" s="660" t="s">
        <v>587</v>
      </c>
      <c r="B102" s="661" t="s">
        <v>2086</v>
      </c>
      <c r="C102" s="661" t="s">
        <v>1640</v>
      </c>
      <c r="D102" s="661" t="s">
        <v>1641</v>
      </c>
      <c r="E102" s="661" t="s">
        <v>1638</v>
      </c>
      <c r="F102" s="664"/>
      <c r="G102" s="664"/>
      <c r="H102" s="677">
        <v>0</v>
      </c>
      <c r="I102" s="664">
        <v>2</v>
      </c>
      <c r="J102" s="664">
        <v>420.93999999999994</v>
      </c>
      <c r="K102" s="677">
        <v>1</v>
      </c>
      <c r="L102" s="664">
        <v>2</v>
      </c>
      <c r="M102" s="665">
        <v>420.93999999999994</v>
      </c>
    </row>
    <row r="103" spans="1:13" ht="14.4" customHeight="1" x14ac:dyDescent="0.3">
      <c r="A103" s="660" t="s">
        <v>587</v>
      </c>
      <c r="B103" s="661" t="s">
        <v>2005</v>
      </c>
      <c r="C103" s="661" t="s">
        <v>1614</v>
      </c>
      <c r="D103" s="661" t="s">
        <v>1615</v>
      </c>
      <c r="E103" s="661" t="s">
        <v>1026</v>
      </c>
      <c r="F103" s="664"/>
      <c r="G103" s="664"/>
      <c r="H103" s="677">
        <v>0</v>
      </c>
      <c r="I103" s="664">
        <v>1</v>
      </c>
      <c r="J103" s="664">
        <v>46.9</v>
      </c>
      <c r="K103" s="677">
        <v>1</v>
      </c>
      <c r="L103" s="664">
        <v>1</v>
      </c>
      <c r="M103" s="665">
        <v>46.9</v>
      </c>
    </row>
    <row r="104" spans="1:13" ht="14.4" customHeight="1" x14ac:dyDescent="0.3">
      <c r="A104" s="660" t="s">
        <v>587</v>
      </c>
      <c r="B104" s="661" t="s">
        <v>2005</v>
      </c>
      <c r="C104" s="661" t="s">
        <v>977</v>
      </c>
      <c r="D104" s="661" t="s">
        <v>2006</v>
      </c>
      <c r="E104" s="661" t="s">
        <v>2007</v>
      </c>
      <c r="F104" s="664"/>
      <c r="G104" s="664"/>
      <c r="H104" s="677">
        <v>0</v>
      </c>
      <c r="I104" s="664">
        <v>10</v>
      </c>
      <c r="J104" s="664">
        <v>347.5</v>
      </c>
      <c r="K104" s="677">
        <v>1</v>
      </c>
      <c r="L104" s="664">
        <v>10</v>
      </c>
      <c r="M104" s="665">
        <v>347.5</v>
      </c>
    </row>
    <row r="105" spans="1:13" ht="14.4" customHeight="1" x14ac:dyDescent="0.3">
      <c r="A105" s="660" t="s">
        <v>587</v>
      </c>
      <c r="B105" s="661" t="s">
        <v>2008</v>
      </c>
      <c r="C105" s="661" t="s">
        <v>1498</v>
      </c>
      <c r="D105" s="661" t="s">
        <v>2087</v>
      </c>
      <c r="E105" s="661" t="s">
        <v>1500</v>
      </c>
      <c r="F105" s="664">
        <v>0.2</v>
      </c>
      <c r="G105" s="664">
        <v>110.79800000000003</v>
      </c>
      <c r="H105" s="677">
        <v>1</v>
      </c>
      <c r="I105" s="664"/>
      <c r="J105" s="664"/>
      <c r="K105" s="677">
        <v>0</v>
      </c>
      <c r="L105" s="664">
        <v>0.2</v>
      </c>
      <c r="M105" s="665">
        <v>110.79800000000003</v>
      </c>
    </row>
    <row r="106" spans="1:13" ht="14.4" customHeight="1" x14ac:dyDescent="0.3">
      <c r="A106" s="660" t="s">
        <v>587</v>
      </c>
      <c r="B106" s="661" t="s">
        <v>2008</v>
      </c>
      <c r="C106" s="661" t="s">
        <v>1121</v>
      </c>
      <c r="D106" s="661" t="s">
        <v>1122</v>
      </c>
      <c r="E106" s="661" t="s">
        <v>1123</v>
      </c>
      <c r="F106" s="664"/>
      <c r="G106" s="664"/>
      <c r="H106" s="677">
        <v>0</v>
      </c>
      <c r="I106" s="664">
        <v>211</v>
      </c>
      <c r="J106" s="664">
        <v>5273.4421009970956</v>
      </c>
      <c r="K106" s="677">
        <v>1</v>
      </c>
      <c r="L106" s="664">
        <v>211</v>
      </c>
      <c r="M106" s="665">
        <v>5273.4421009970956</v>
      </c>
    </row>
    <row r="107" spans="1:13" ht="14.4" customHeight="1" x14ac:dyDescent="0.3">
      <c r="A107" s="660" t="s">
        <v>587</v>
      </c>
      <c r="B107" s="661" t="s">
        <v>2009</v>
      </c>
      <c r="C107" s="661" t="s">
        <v>1133</v>
      </c>
      <c r="D107" s="661" t="s">
        <v>2012</v>
      </c>
      <c r="E107" s="661" t="s">
        <v>2013</v>
      </c>
      <c r="F107" s="664"/>
      <c r="G107" s="664"/>
      <c r="H107" s="677">
        <v>0</v>
      </c>
      <c r="I107" s="664">
        <v>55</v>
      </c>
      <c r="J107" s="664">
        <v>4219.2275128104702</v>
      </c>
      <c r="K107" s="677">
        <v>1</v>
      </c>
      <c r="L107" s="664">
        <v>55</v>
      </c>
      <c r="M107" s="665">
        <v>4219.2275128104702</v>
      </c>
    </row>
    <row r="108" spans="1:13" ht="14.4" customHeight="1" x14ac:dyDescent="0.3">
      <c r="A108" s="660" t="s">
        <v>587</v>
      </c>
      <c r="B108" s="661" t="s">
        <v>2014</v>
      </c>
      <c r="C108" s="661" t="s">
        <v>1158</v>
      </c>
      <c r="D108" s="661" t="s">
        <v>1159</v>
      </c>
      <c r="E108" s="661" t="s">
        <v>1160</v>
      </c>
      <c r="F108" s="664"/>
      <c r="G108" s="664"/>
      <c r="H108" s="677">
        <v>0</v>
      </c>
      <c r="I108" s="664">
        <v>4.9000000000000004</v>
      </c>
      <c r="J108" s="664">
        <v>2263.8000000000002</v>
      </c>
      <c r="K108" s="677">
        <v>1</v>
      </c>
      <c r="L108" s="664">
        <v>4.9000000000000004</v>
      </c>
      <c r="M108" s="665">
        <v>2263.8000000000002</v>
      </c>
    </row>
    <row r="109" spans="1:13" ht="14.4" customHeight="1" x14ac:dyDescent="0.3">
      <c r="A109" s="660" t="s">
        <v>587</v>
      </c>
      <c r="B109" s="661" t="s">
        <v>2014</v>
      </c>
      <c r="C109" s="661" t="s">
        <v>1098</v>
      </c>
      <c r="D109" s="661" t="s">
        <v>1099</v>
      </c>
      <c r="E109" s="661" t="s">
        <v>1100</v>
      </c>
      <c r="F109" s="664">
        <v>1.2</v>
      </c>
      <c r="G109" s="664">
        <v>2146.9679999999998</v>
      </c>
      <c r="H109" s="677">
        <v>1</v>
      </c>
      <c r="I109" s="664"/>
      <c r="J109" s="664"/>
      <c r="K109" s="677">
        <v>0</v>
      </c>
      <c r="L109" s="664">
        <v>1.2</v>
      </c>
      <c r="M109" s="665">
        <v>2146.9679999999998</v>
      </c>
    </row>
    <row r="110" spans="1:13" ht="14.4" customHeight="1" x14ac:dyDescent="0.3">
      <c r="A110" s="660" t="s">
        <v>587</v>
      </c>
      <c r="B110" s="661" t="s">
        <v>2015</v>
      </c>
      <c r="C110" s="661" t="s">
        <v>1129</v>
      </c>
      <c r="D110" s="661" t="s">
        <v>1130</v>
      </c>
      <c r="E110" s="661" t="s">
        <v>1654</v>
      </c>
      <c r="F110" s="664"/>
      <c r="G110" s="664"/>
      <c r="H110" s="677">
        <v>0</v>
      </c>
      <c r="I110" s="664">
        <v>1.5</v>
      </c>
      <c r="J110" s="664">
        <v>221.59300000000002</v>
      </c>
      <c r="K110" s="677">
        <v>1</v>
      </c>
      <c r="L110" s="664">
        <v>1.5</v>
      </c>
      <c r="M110" s="665">
        <v>221.59300000000002</v>
      </c>
    </row>
    <row r="111" spans="1:13" ht="14.4" customHeight="1" x14ac:dyDescent="0.3">
      <c r="A111" s="660" t="s">
        <v>587</v>
      </c>
      <c r="B111" s="661" t="s">
        <v>2016</v>
      </c>
      <c r="C111" s="661" t="s">
        <v>1167</v>
      </c>
      <c r="D111" s="661" t="s">
        <v>1168</v>
      </c>
      <c r="E111" s="661" t="s">
        <v>1169</v>
      </c>
      <c r="F111" s="664">
        <v>2</v>
      </c>
      <c r="G111" s="664">
        <v>783.15744546880262</v>
      </c>
      <c r="H111" s="677">
        <v>1</v>
      </c>
      <c r="I111" s="664"/>
      <c r="J111" s="664"/>
      <c r="K111" s="677">
        <v>0</v>
      </c>
      <c r="L111" s="664">
        <v>2</v>
      </c>
      <c r="M111" s="665">
        <v>783.15744546880262</v>
      </c>
    </row>
    <row r="112" spans="1:13" ht="14.4" customHeight="1" x14ac:dyDescent="0.3">
      <c r="A112" s="660" t="s">
        <v>587</v>
      </c>
      <c r="B112" s="661" t="s">
        <v>2018</v>
      </c>
      <c r="C112" s="661" t="s">
        <v>1140</v>
      </c>
      <c r="D112" s="661" t="s">
        <v>2019</v>
      </c>
      <c r="E112" s="661" t="s">
        <v>1142</v>
      </c>
      <c r="F112" s="664"/>
      <c r="G112" s="664"/>
      <c r="H112" s="677">
        <v>0</v>
      </c>
      <c r="I112" s="664">
        <v>1</v>
      </c>
      <c r="J112" s="664">
        <v>799.51739210533867</v>
      </c>
      <c r="K112" s="677">
        <v>1</v>
      </c>
      <c r="L112" s="664">
        <v>1</v>
      </c>
      <c r="M112" s="665">
        <v>799.51739210533867</v>
      </c>
    </row>
    <row r="113" spans="1:13" ht="14.4" customHeight="1" x14ac:dyDescent="0.3">
      <c r="A113" s="660" t="s">
        <v>587</v>
      </c>
      <c r="B113" s="661" t="s">
        <v>2088</v>
      </c>
      <c r="C113" s="661" t="s">
        <v>1659</v>
      </c>
      <c r="D113" s="661" t="s">
        <v>1660</v>
      </c>
      <c r="E113" s="661" t="s">
        <v>1661</v>
      </c>
      <c r="F113" s="664"/>
      <c r="G113" s="664"/>
      <c r="H113" s="677">
        <v>0</v>
      </c>
      <c r="I113" s="664">
        <v>1.5</v>
      </c>
      <c r="J113" s="664">
        <v>1406.9549999999999</v>
      </c>
      <c r="K113" s="677">
        <v>1</v>
      </c>
      <c r="L113" s="664">
        <v>1.5</v>
      </c>
      <c r="M113" s="665">
        <v>1406.9549999999999</v>
      </c>
    </row>
    <row r="114" spans="1:13" ht="14.4" customHeight="1" x14ac:dyDescent="0.3">
      <c r="A114" s="660" t="s">
        <v>587</v>
      </c>
      <c r="B114" s="661" t="s">
        <v>2088</v>
      </c>
      <c r="C114" s="661" t="s">
        <v>1649</v>
      </c>
      <c r="D114" s="661" t="s">
        <v>1650</v>
      </c>
      <c r="E114" s="661" t="s">
        <v>1651</v>
      </c>
      <c r="F114" s="664">
        <v>2</v>
      </c>
      <c r="G114" s="664">
        <v>2233</v>
      </c>
      <c r="H114" s="677">
        <v>1</v>
      </c>
      <c r="I114" s="664"/>
      <c r="J114" s="664"/>
      <c r="K114" s="677">
        <v>0</v>
      </c>
      <c r="L114" s="664">
        <v>2</v>
      </c>
      <c r="M114" s="665">
        <v>2233</v>
      </c>
    </row>
    <row r="115" spans="1:13" ht="14.4" customHeight="1" x14ac:dyDescent="0.3">
      <c r="A115" s="660" t="s">
        <v>587</v>
      </c>
      <c r="B115" s="661" t="s">
        <v>2089</v>
      </c>
      <c r="C115" s="661" t="s">
        <v>1155</v>
      </c>
      <c r="D115" s="661" t="s">
        <v>1156</v>
      </c>
      <c r="E115" s="661" t="s">
        <v>1157</v>
      </c>
      <c r="F115" s="664"/>
      <c r="G115" s="664"/>
      <c r="H115" s="677">
        <v>0</v>
      </c>
      <c r="I115" s="664">
        <v>6</v>
      </c>
      <c r="J115" s="664">
        <v>4632.4799999999996</v>
      </c>
      <c r="K115" s="677">
        <v>1</v>
      </c>
      <c r="L115" s="664">
        <v>6</v>
      </c>
      <c r="M115" s="665">
        <v>4632.4799999999996</v>
      </c>
    </row>
    <row r="116" spans="1:13" ht="14.4" customHeight="1" x14ac:dyDescent="0.3">
      <c r="A116" s="660" t="s">
        <v>587</v>
      </c>
      <c r="B116" s="661" t="s">
        <v>2025</v>
      </c>
      <c r="C116" s="661" t="s">
        <v>1092</v>
      </c>
      <c r="D116" s="661" t="s">
        <v>2026</v>
      </c>
      <c r="E116" s="661" t="s">
        <v>1094</v>
      </c>
      <c r="F116" s="664">
        <v>1.9500000000000002</v>
      </c>
      <c r="G116" s="664">
        <v>1138.1667658119356</v>
      </c>
      <c r="H116" s="677">
        <v>1</v>
      </c>
      <c r="I116" s="664"/>
      <c r="J116" s="664"/>
      <c r="K116" s="677">
        <v>0</v>
      </c>
      <c r="L116" s="664">
        <v>1.9500000000000002</v>
      </c>
      <c r="M116" s="665">
        <v>1138.1667658119356</v>
      </c>
    </row>
    <row r="117" spans="1:13" ht="14.4" customHeight="1" x14ac:dyDescent="0.3">
      <c r="A117" s="660" t="s">
        <v>587</v>
      </c>
      <c r="B117" s="661" t="s">
        <v>2066</v>
      </c>
      <c r="C117" s="661" t="s">
        <v>1492</v>
      </c>
      <c r="D117" s="661" t="s">
        <v>1493</v>
      </c>
      <c r="E117" s="661" t="s">
        <v>1666</v>
      </c>
      <c r="F117" s="664"/>
      <c r="G117" s="664"/>
      <c r="H117" s="677">
        <v>0</v>
      </c>
      <c r="I117" s="664">
        <v>40</v>
      </c>
      <c r="J117" s="664">
        <v>2082.439682297701</v>
      </c>
      <c r="K117" s="677">
        <v>1</v>
      </c>
      <c r="L117" s="664">
        <v>40</v>
      </c>
      <c r="M117" s="665">
        <v>2082.439682297701</v>
      </c>
    </row>
    <row r="118" spans="1:13" ht="14.4" customHeight="1" x14ac:dyDescent="0.3">
      <c r="A118" s="660" t="s">
        <v>587</v>
      </c>
      <c r="B118" s="661" t="s">
        <v>2067</v>
      </c>
      <c r="C118" s="661" t="s">
        <v>1137</v>
      </c>
      <c r="D118" s="661" t="s">
        <v>2068</v>
      </c>
      <c r="E118" s="661" t="s">
        <v>2069</v>
      </c>
      <c r="F118" s="664"/>
      <c r="G118" s="664"/>
      <c r="H118" s="677">
        <v>0</v>
      </c>
      <c r="I118" s="664">
        <v>3.3</v>
      </c>
      <c r="J118" s="664">
        <v>2087.2481940558137</v>
      </c>
      <c r="K118" s="677">
        <v>1</v>
      </c>
      <c r="L118" s="664">
        <v>3.3</v>
      </c>
      <c r="M118" s="665">
        <v>2087.2481940558137</v>
      </c>
    </row>
    <row r="119" spans="1:13" ht="14.4" customHeight="1" x14ac:dyDescent="0.3">
      <c r="A119" s="660" t="s">
        <v>587</v>
      </c>
      <c r="B119" s="661" t="s">
        <v>2031</v>
      </c>
      <c r="C119" s="661" t="s">
        <v>1662</v>
      </c>
      <c r="D119" s="661" t="s">
        <v>1663</v>
      </c>
      <c r="E119" s="661" t="s">
        <v>1166</v>
      </c>
      <c r="F119" s="664"/>
      <c r="G119" s="664"/>
      <c r="H119" s="677">
        <v>0</v>
      </c>
      <c r="I119" s="664">
        <v>30</v>
      </c>
      <c r="J119" s="664">
        <v>1039.8010000000002</v>
      </c>
      <c r="K119" s="677">
        <v>1</v>
      </c>
      <c r="L119" s="664">
        <v>30</v>
      </c>
      <c r="M119" s="665">
        <v>1039.8010000000002</v>
      </c>
    </row>
    <row r="120" spans="1:13" ht="14.4" customHeight="1" x14ac:dyDescent="0.3">
      <c r="A120" s="660" t="s">
        <v>587</v>
      </c>
      <c r="B120" s="661" t="s">
        <v>2032</v>
      </c>
      <c r="C120" s="661" t="s">
        <v>1088</v>
      </c>
      <c r="D120" s="661" t="s">
        <v>2033</v>
      </c>
      <c r="E120" s="661" t="s">
        <v>2034</v>
      </c>
      <c r="F120" s="664">
        <v>5</v>
      </c>
      <c r="G120" s="664">
        <v>2082.877</v>
      </c>
      <c r="H120" s="677">
        <v>1</v>
      </c>
      <c r="I120" s="664"/>
      <c r="J120" s="664"/>
      <c r="K120" s="677">
        <v>0</v>
      </c>
      <c r="L120" s="664">
        <v>5</v>
      </c>
      <c r="M120" s="665">
        <v>2082.877</v>
      </c>
    </row>
    <row r="121" spans="1:13" ht="14.4" customHeight="1" x14ac:dyDescent="0.3">
      <c r="A121" s="660" t="s">
        <v>587</v>
      </c>
      <c r="B121" s="661" t="s">
        <v>2037</v>
      </c>
      <c r="C121" s="661" t="s">
        <v>1184</v>
      </c>
      <c r="D121" s="661" t="s">
        <v>1185</v>
      </c>
      <c r="E121" s="661" t="s">
        <v>1186</v>
      </c>
      <c r="F121" s="664"/>
      <c r="G121" s="664"/>
      <c r="H121" s="677">
        <v>0</v>
      </c>
      <c r="I121" s="664">
        <v>7.8000000000000016</v>
      </c>
      <c r="J121" s="664">
        <v>1244.1000000000001</v>
      </c>
      <c r="K121" s="677">
        <v>1</v>
      </c>
      <c r="L121" s="664">
        <v>7.8000000000000016</v>
      </c>
      <c r="M121" s="665">
        <v>1244.1000000000001</v>
      </c>
    </row>
    <row r="122" spans="1:13" ht="14.4" customHeight="1" x14ac:dyDescent="0.3">
      <c r="A122" s="660" t="s">
        <v>587</v>
      </c>
      <c r="B122" s="661" t="s">
        <v>2037</v>
      </c>
      <c r="C122" s="661" t="s">
        <v>1174</v>
      </c>
      <c r="D122" s="661" t="s">
        <v>2038</v>
      </c>
      <c r="E122" s="661" t="s">
        <v>1666</v>
      </c>
      <c r="F122" s="664"/>
      <c r="G122" s="664"/>
      <c r="H122" s="677">
        <v>0</v>
      </c>
      <c r="I122" s="664">
        <v>20</v>
      </c>
      <c r="J122" s="664">
        <v>604.3987857238526</v>
      </c>
      <c r="K122" s="677">
        <v>1</v>
      </c>
      <c r="L122" s="664">
        <v>20</v>
      </c>
      <c r="M122" s="665">
        <v>604.3987857238526</v>
      </c>
    </row>
    <row r="123" spans="1:13" ht="14.4" customHeight="1" x14ac:dyDescent="0.3">
      <c r="A123" s="660" t="s">
        <v>587</v>
      </c>
      <c r="B123" s="661" t="s">
        <v>2039</v>
      </c>
      <c r="C123" s="661" t="s">
        <v>1181</v>
      </c>
      <c r="D123" s="661" t="s">
        <v>1182</v>
      </c>
      <c r="E123" s="661" t="s">
        <v>1183</v>
      </c>
      <c r="F123" s="664"/>
      <c r="G123" s="664"/>
      <c r="H123" s="677">
        <v>0</v>
      </c>
      <c r="I123" s="664">
        <v>4</v>
      </c>
      <c r="J123" s="664">
        <v>11468.255590078612</v>
      </c>
      <c r="K123" s="677">
        <v>1</v>
      </c>
      <c r="L123" s="664">
        <v>4</v>
      </c>
      <c r="M123" s="665">
        <v>11468.255590078612</v>
      </c>
    </row>
    <row r="124" spans="1:13" ht="14.4" customHeight="1" x14ac:dyDescent="0.3">
      <c r="A124" s="660" t="s">
        <v>587</v>
      </c>
      <c r="B124" s="661" t="s">
        <v>2090</v>
      </c>
      <c r="C124" s="661" t="s">
        <v>1646</v>
      </c>
      <c r="D124" s="661" t="s">
        <v>2091</v>
      </c>
      <c r="E124" s="661" t="s">
        <v>1648</v>
      </c>
      <c r="F124" s="664"/>
      <c r="G124" s="664"/>
      <c r="H124" s="677">
        <v>0</v>
      </c>
      <c r="I124" s="664">
        <v>2</v>
      </c>
      <c r="J124" s="664">
        <v>1839.7887603245199</v>
      </c>
      <c r="K124" s="677">
        <v>1</v>
      </c>
      <c r="L124" s="664">
        <v>2</v>
      </c>
      <c r="M124" s="665">
        <v>1839.7887603245199</v>
      </c>
    </row>
    <row r="125" spans="1:13" ht="14.4" customHeight="1" x14ac:dyDescent="0.3">
      <c r="A125" s="660" t="s">
        <v>587</v>
      </c>
      <c r="B125" s="661" t="s">
        <v>2072</v>
      </c>
      <c r="C125" s="661" t="s">
        <v>1643</v>
      </c>
      <c r="D125" s="661" t="s">
        <v>2092</v>
      </c>
      <c r="E125" s="661" t="s">
        <v>2093</v>
      </c>
      <c r="F125" s="664"/>
      <c r="G125" s="664"/>
      <c r="H125" s="677">
        <v>0</v>
      </c>
      <c r="I125" s="664">
        <v>1</v>
      </c>
      <c r="J125" s="664">
        <v>62.120155205674578</v>
      </c>
      <c r="K125" s="677">
        <v>1</v>
      </c>
      <c r="L125" s="664">
        <v>1</v>
      </c>
      <c r="M125" s="665">
        <v>62.120155205674578</v>
      </c>
    </row>
    <row r="126" spans="1:13" ht="14.4" customHeight="1" x14ac:dyDescent="0.3">
      <c r="A126" s="660" t="s">
        <v>587</v>
      </c>
      <c r="B126" s="661" t="s">
        <v>2072</v>
      </c>
      <c r="C126" s="661" t="s">
        <v>1628</v>
      </c>
      <c r="D126" s="661" t="s">
        <v>2094</v>
      </c>
      <c r="E126" s="661" t="s">
        <v>2095</v>
      </c>
      <c r="F126" s="664"/>
      <c r="G126" s="664"/>
      <c r="H126" s="677">
        <v>0</v>
      </c>
      <c r="I126" s="664">
        <v>1</v>
      </c>
      <c r="J126" s="664">
        <v>101.31</v>
      </c>
      <c r="K126" s="677">
        <v>1</v>
      </c>
      <c r="L126" s="664">
        <v>1</v>
      </c>
      <c r="M126" s="665">
        <v>101.31</v>
      </c>
    </row>
    <row r="127" spans="1:13" ht="14.4" customHeight="1" x14ac:dyDescent="0.3">
      <c r="A127" s="660" t="s">
        <v>593</v>
      </c>
      <c r="B127" s="661" t="s">
        <v>2048</v>
      </c>
      <c r="C127" s="661" t="s">
        <v>1433</v>
      </c>
      <c r="D127" s="661" t="s">
        <v>2049</v>
      </c>
      <c r="E127" s="661" t="s">
        <v>2050</v>
      </c>
      <c r="F127" s="664"/>
      <c r="G127" s="664"/>
      <c r="H127" s="677">
        <v>0</v>
      </c>
      <c r="I127" s="664">
        <v>180</v>
      </c>
      <c r="J127" s="664">
        <v>12435.065602652978</v>
      </c>
      <c r="K127" s="677">
        <v>1</v>
      </c>
      <c r="L127" s="664">
        <v>180</v>
      </c>
      <c r="M127" s="665">
        <v>12435.065602652978</v>
      </c>
    </row>
    <row r="128" spans="1:13" ht="14.4" customHeight="1" x14ac:dyDescent="0.3">
      <c r="A128" s="660" t="s">
        <v>593</v>
      </c>
      <c r="B128" s="661" t="s">
        <v>1988</v>
      </c>
      <c r="C128" s="661" t="s">
        <v>1036</v>
      </c>
      <c r="D128" s="661" t="s">
        <v>1037</v>
      </c>
      <c r="E128" s="661" t="s">
        <v>1038</v>
      </c>
      <c r="F128" s="664"/>
      <c r="G128" s="664"/>
      <c r="H128" s="677">
        <v>0</v>
      </c>
      <c r="I128" s="664">
        <v>100</v>
      </c>
      <c r="J128" s="664">
        <v>6788.1863974128401</v>
      </c>
      <c r="K128" s="677">
        <v>1</v>
      </c>
      <c r="L128" s="664">
        <v>100</v>
      </c>
      <c r="M128" s="665">
        <v>6788.1863974128401</v>
      </c>
    </row>
    <row r="129" spans="1:13" ht="14.4" customHeight="1" x14ac:dyDescent="0.3">
      <c r="A129" s="660" t="s">
        <v>593</v>
      </c>
      <c r="B129" s="661" t="s">
        <v>1990</v>
      </c>
      <c r="C129" s="661" t="s">
        <v>1028</v>
      </c>
      <c r="D129" s="661" t="s">
        <v>1029</v>
      </c>
      <c r="E129" s="661" t="s">
        <v>1030</v>
      </c>
      <c r="F129" s="664"/>
      <c r="G129" s="664"/>
      <c r="H129" s="677">
        <v>0</v>
      </c>
      <c r="I129" s="664">
        <v>3</v>
      </c>
      <c r="J129" s="664">
        <v>1396.23</v>
      </c>
      <c r="K129" s="677">
        <v>1</v>
      </c>
      <c r="L129" s="664">
        <v>3</v>
      </c>
      <c r="M129" s="665">
        <v>1396.23</v>
      </c>
    </row>
    <row r="130" spans="1:13" ht="14.4" customHeight="1" x14ac:dyDescent="0.3">
      <c r="A130" s="660" t="s">
        <v>593</v>
      </c>
      <c r="B130" s="661" t="s">
        <v>2096</v>
      </c>
      <c r="C130" s="661" t="s">
        <v>1790</v>
      </c>
      <c r="D130" s="661" t="s">
        <v>1791</v>
      </c>
      <c r="E130" s="661" t="s">
        <v>2097</v>
      </c>
      <c r="F130" s="664"/>
      <c r="G130" s="664"/>
      <c r="H130" s="677">
        <v>0</v>
      </c>
      <c r="I130" s="664">
        <v>1</v>
      </c>
      <c r="J130" s="664">
        <v>49.420000000000016</v>
      </c>
      <c r="K130" s="677">
        <v>1</v>
      </c>
      <c r="L130" s="664">
        <v>1</v>
      </c>
      <c r="M130" s="665">
        <v>49.420000000000016</v>
      </c>
    </row>
    <row r="131" spans="1:13" ht="14.4" customHeight="1" x14ac:dyDescent="0.3">
      <c r="A131" s="660" t="s">
        <v>593</v>
      </c>
      <c r="B131" s="661" t="s">
        <v>2098</v>
      </c>
      <c r="C131" s="661" t="s">
        <v>1804</v>
      </c>
      <c r="D131" s="661" t="s">
        <v>1805</v>
      </c>
      <c r="E131" s="661" t="s">
        <v>1806</v>
      </c>
      <c r="F131" s="664"/>
      <c r="G131" s="664"/>
      <c r="H131" s="677">
        <v>0</v>
      </c>
      <c r="I131" s="664">
        <v>1</v>
      </c>
      <c r="J131" s="664">
        <v>22.879999999999992</v>
      </c>
      <c r="K131" s="677">
        <v>1</v>
      </c>
      <c r="L131" s="664">
        <v>1</v>
      </c>
      <c r="M131" s="665">
        <v>22.879999999999992</v>
      </c>
    </row>
    <row r="132" spans="1:13" ht="14.4" customHeight="1" x14ac:dyDescent="0.3">
      <c r="A132" s="660" t="s">
        <v>593</v>
      </c>
      <c r="B132" s="661" t="s">
        <v>2099</v>
      </c>
      <c r="C132" s="661" t="s">
        <v>1797</v>
      </c>
      <c r="D132" s="661" t="s">
        <v>1798</v>
      </c>
      <c r="E132" s="661" t="s">
        <v>1799</v>
      </c>
      <c r="F132" s="664"/>
      <c r="G132" s="664"/>
      <c r="H132" s="677">
        <v>0</v>
      </c>
      <c r="I132" s="664">
        <v>2</v>
      </c>
      <c r="J132" s="664">
        <v>259.15999999999997</v>
      </c>
      <c r="K132" s="677">
        <v>1</v>
      </c>
      <c r="L132" s="664">
        <v>2</v>
      </c>
      <c r="M132" s="665">
        <v>259.15999999999997</v>
      </c>
    </row>
    <row r="133" spans="1:13" ht="14.4" customHeight="1" x14ac:dyDescent="0.3">
      <c r="A133" s="660" t="s">
        <v>593</v>
      </c>
      <c r="B133" s="661" t="s">
        <v>2081</v>
      </c>
      <c r="C133" s="661" t="s">
        <v>1610</v>
      </c>
      <c r="D133" s="661" t="s">
        <v>2082</v>
      </c>
      <c r="E133" s="661" t="s">
        <v>2083</v>
      </c>
      <c r="F133" s="664"/>
      <c r="G133" s="664"/>
      <c r="H133" s="677">
        <v>0</v>
      </c>
      <c r="I133" s="664">
        <v>1</v>
      </c>
      <c r="J133" s="664">
        <v>105.61811351669776</v>
      </c>
      <c r="K133" s="677">
        <v>1</v>
      </c>
      <c r="L133" s="664">
        <v>1</v>
      </c>
      <c r="M133" s="665">
        <v>105.61811351669776</v>
      </c>
    </row>
    <row r="134" spans="1:13" ht="14.4" customHeight="1" x14ac:dyDescent="0.3">
      <c r="A134" s="660" t="s">
        <v>593</v>
      </c>
      <c r="B134" s="661" t="s">
        <v>1998</v>
      </c>
      <c r="C134" s="661" t="s">
        <v>981</v>
      </c>
      <c r="D134" s="661" t="s">
        <v>982</v>
      </c>
      <c r="E134" s="661" t="s">
        <v>847</v>
      </c>
      <c r="F134" s="664"/>
      <c r="G134" s="664"/>
      <c r="H134" s="677">
        <v>0</v>
      </c>
      <c r="I134" s="664">
        <v>1</v>
      </c>
      <c r="J134" s="664">
        <v>43.66</v>
      </c>
      <c r="K134" s="677">
        <v>1</v>
      </c>
      <c r="L134" s="664">
        <v>1</v>
      </c>
      <c r="M134" s="665">
        <v>43.66</v>
      </c>
    </row>
    <row r="135" spans="1:13" ht="14.4" customHeight="1" x14ac:dyDescent="0.3">
      <c r="A135" s="660" t="s">
        <v>593</v>
      </c>
      <c r="B135" s="661" t="s">
        <v>2053</v>
      </c>
      <c r="C135" s="661" t="s">
        <v>1439</v>
      </c>
      <c r="D135" s="661" t="s">
        <v>1440</v>
      </c>
      <c r="E135" s="661" t="s">
        <v>1441</v>
      </c>
      <c r="F135" s="664"/>
      <c r="G135" s="664"/>
      <c r="H135" s="677">
        <v>0</v>
      </c>
      <c r="I135" s="664">
        <v>1</v>
      </c>
      <c r="J135" s="664">
        <v>46.220000000000006</v>
      </c>
      <c r="K135" s="677">
        <v>1</v>
      </c>
      <c r="L135" s="664">
        <v>1</v>
      </c>
      <c r="M135" s="665">
        <v>46.220000000000006</v>
      </c>
    </row>
    <row r="136" spans="1:13" ht="14.4" customHeight="1" x14ac:dyDescent="0.3">
      <c r="A136" s="660" t="s">
        <v>593</v>
      </c>
      <c r="B136" s="661" t="s">
        <v>2100</v>
      </c>
      <c r="C136" s="661" t="s">
        <v>1830</v>
      </c>
      <c r="D136" s="661" t="s">
        <v>1831</v>
      </c>
      <c r="E136" s="661" t="s">
        <v>2101</v>
      </c>
      <c r="F136" s="664"/>
      <c r="G136" s="664"/>
      <c r="H136" s="677">
        <v>0</v>
      </c>
      <c r="I136" s="664">
        <v>1</v>
      </c>
      <c r="J136" s="664">
        <v>149.24983230215946</v>
      </c>
      <c r="K136" s="677">
        <v>1</v>
      </c>
      <c r="L136" s="664">
        <v>1</v>
      </c>
      <c r="M136" s="665">
        <v>149.24983230215946</v>
      </c>
    </row>
    <row r="137" spans="1:13" ht="14.4" customHeight="1" x14ac:dyDescent="0.3">
      <c r="A137" s="660" t="s">
        <v>593</v>
      </c>
      <c r="B137" s="661" t="s">
        <v>2102</v>
      </c>
      <c r="C137" s="661" t="s">
        <v>1834</v>
      </c>
      <c r="D137" s="661" t="s">
        <v>1835</v>
      </c>
      <c r="E137" s="661" t="s">
        <v>1018</v>
      </c>
      <c r="F137" s="664"/>
      <c r="G137" s="664"/>
      <c r="H137" s="677">
        <v>0</v>
      </c>
      <c r="I137" s="664">
        <v>1</v>
      </c>
      <c r="J137" s="664">
        <v>97.42</v>
      </c>
      <c r="K137" s="677">
        <v>1</v>
      </c>
      <c r="L137" s="664">
        <v>1</v>
      </c>
      <c r="M137" s="665">
        <v>97.42</v>
      </c>
    </row>
    <row r="138" spans="1:13" ht="14.4" customHeight="1" x14ac:dyDescent="0.3">
      <c r="A138" s="660" t="s">
        <v>593</v>
      </c>
      <c r="B138" s="661" t="s">
        <v>2103</v>
      </c>
      <c r="C138" s="661" t="s">
        <v>1794</v>
      </c>
      <c r="D138" s="661" t="s">
        <v>1795</v>
      </c>
      <c r="E138" s="661" t="s">
        <v>1018</v>
      </c>
      <c r="F138" s="664"/>
      <c r="G138" s="664"/>
      <c r="H138" s="677">
        <v>0</v>
      </c>
      <c r="I138" s="664">
        <v>1</v>
      </c>
      <c r="J138" s="664">
        <v>78.53</v>
      </c>
      <c r="K138" s="677">
        <v>1</v>
      </c>
      <c r="L138" s="664">
        <v>1</v>
      </c>
      <c r="M138" s="665">
        <v>78.53</v>
      </c>
    </row>
    <row r="139" spans="1:13" ht="14.4" customHeight="1" x14ac:dyDescent="0.3">
      <c r="A139" s="660" t="s">
        <v>593</v>
      </c>
      <c r="B139" s="661" t="s">
        <v>2104</v>
      </c>
      <c r="C139" s="661" t="s">
        <v>1807</v>
      </c>
      <c r="D139" s="661" t="s">
        <v>1808</v>
      </c>
      <c r="E139" s="661" t="s">
        <v>1809</v>
      </c>
      <c r="F139" s="664"/>
      <c r="G139" s="664"/>
      <c r="H139" s="677">
        <v>0</v>
      </c>
      <c r="I139" s="664">
        <v>1</v>
      </c>
      <c r="J139" s="664">
        <v>82.429999999999993</v>
      </c>
      <c r="K139" s="677">
        <v>1</v>
      </c>
      <c r="L139" s="664">
        <v>1</v>
      </c>
      <c r="M139" s="665">
        <v>82.429999999999993</v>
      </c>
    </row>
    <row r="140" spans="1:13" ht="14.4" customHeight="1" x14ac:dyDescent="0.3">
      <c r="A140" s="660" t="s">
        <v>593</v>
      </c>
      <c r="B140" s="661" t="s">
        <v>2086</v>
      </c>
      <c r="C140" s="661" t="s">
        <v>1819</v>
      </c>
      <c r="D140" s="661" t="s">
        <v>1820</v>
      </c>
      <c r="E140" s="661" t="s">
        <v>1620</v>
      </c>
      <c r="F140" s="664"/>
      <c r="G140" s="664"/>
      <c r="H140" s="677">
        <v>0</v>
      </c>
      <c r="I140" s="664">
        <v>1</v>
      </c>
      <c r="J140" s="664">
        <v>98.080917204518968</v>
      </c>
      <c r="K140" s="677">
        <v>1</v>
      </c>
      <c r="L140" s="664">
        <v>1</v>
      </c>
      <c r="M140" s="665">
        <v>98.080917204518968</v>
      </c>
    </row>
    <row r="141" spans="1:13" ht="14.4" customHeight="1" x14ac:dyDescent="0.3">
      <c r="A141" s="660" t="s">
        <v>593</v>
      </c>
      <c r="B141" s="661" t="s">
        <v>2086</v>
      </c>
      <c r="C141" s="661" t="s">
        <v>1801</v>
      </c>
      <c r="D141" s="661" t="s">
        <v>1802</v>
      </c>
      <c r="E141" s="661" t="s">
        <v>803</v>
      </c>
      <c r="F141" s="664"/>
      <c r="G141" s="664"/>
      <c r="H141" s="677">
        <v>0</v>
      </c>
      <c r="I141" s="664">
        <v>1</v>
      </c>
      <c r="J141" s="664">
        <v>139.59000000000012</v>
      </c>
      <c r="K141" s="677">
        <v>1</v>
      </c>
      <c r="L141" s="664">
        <v>1</v>
      </c>
      <c r="M141" s="665">
        <v>139.59000000000012</v>
      </c>
    </row>
    <row r="142" spans="1:13" ht="14.4" customHeight="1" x14ac:dyDescent="0.3">
      <c r="A142" s="660" t="s">
        <v>593</v>
      </c>
      <c r="B142" s="661" t="s">
        <v>2056</v>
      </c>
      <c r="C142" s="661" t="s">
        <v>1461</v>
      </c>
      <c r="D142" s="661" t="s">
        <v>2057</v>
      </c>
      <c r="E142" s="661" t="s">
        <v>2058</v>
      </c>
      <c r="F142" s="664"/>
      <c r="G142" s="664"/>
      <c r="H142" s="677">
        <v>0</v>
      </c>
      <c r="I142" s="664">
        <v>5</v>
      </c>
      <c r="J142" s="664">
        <v>6932.75</v>
      </c>
      <c r="K142" s="677">
        <v>1</v>
      </c>
      <c r="L142" s="664">
        <v>5</v>
      </c>
      <c r="M142" s="665">
        <v>6932.75</v>
      </c>
    </row>
    <row r="143" spans="1:13" ht="14.4" customHeight="1" x14ac:dyDescent="0.3">
      <c r="A143" s="660" t="s">
        <v>593</v>
      </c>
      <c r="B143" s="661" t="s">
        <v>2059</v>
      </c>
      <c r="C143" s="661" t="s">
        <v>1811</v>
      </c>
      <c r="D143" s="661" t="s">
        <v>2105</v>
      </c>
      <c r="E143" s="661" t="s">
        <v>2106</v>
      </c>
      <c r="F143" s="664"/>
      <c r="G143" s="664"/>
      <c r="H143" s="677">
        <v>0</v>
      </c>
      <c r="I143" s="664">
        <v>2</v>
      </c>
      <c r="J143" s="664">
        <v>129.21999999999997</v>
      </c>
      <c r="K143" s="677">
        <v>1</v>
      </c>
      <c r="L143" s="664">
        <v>2</v>
      </c>
      <c r="M143" s="665">
        <v>129.21999999999997</v>
      </c>
    </row>
    <row r="144" spans="1:13" ht="14.4" customHeight="1" x14ac:dyDescent="0.3">
      <c r="A144" s="660" t="s">
        <v>593</v>
      </c>
      <c r="B144" s="661" t="s">
        <v>2008</v>
      </c>
      <c r="C144" s="661" t="s">
        <v>1498</v>
      </c>
      <c r="D144" s="661" t="s">
        <v>2087</v>
      </c>
      <c r="E144" s="661" t="s">
        <v>1500</v>
      </c>
      <c r="F144" s="664">
        <v>2.1</v>
      </c>
      <c r="G144" s="664">
        <v>1163.3790000000001</v>
      </c>
      <c r="H144" s="677">
        <v>1</v>
      </c>
      <c r="I144" s="664"/>
      <c r="J144" s="664"/>
      <c r="K144" s="677">
        <v>0</v>
      </c>
      <c r="L144" s="664">
        <v>2.1</v>
      </c>
      <c r="M144" s="665">
        <v>1163.3790000000001</v>
      </c>
    </row>
    <row r="145" spans="1:13" ht="14.4" customHeight="1" x14ac:dyDescent="0.3">
      <c r="A145" s="660" t="s">
        <v>593</v>
      </c>
      <c r="B145" s="661" t="s">
        <v>2008</v>
      </c>
      <c r="C145" s="661" t="s">
        <v>1121</v>
      </c>
      <c r="D145" s="661" t="s">
        <v>1122</v>
      </c>
      <c r="E145" s="661" t="s">
        <v>1123</v>
      </c>
      <c r="F145" s="664"/>
      <c r="G145" s="664"/>
      <c r="H145" s="677">
        <v>0</v>
      </c>
      <c r="I145" s="664">
        <v>60</v>
      </c>
      <c r="J145" s="664">
        <v>1463.9639999999999</v>
      </c>
      <c r="K145" s="677">
        <v>1</v>
      </c>
      <c r="L145" s="664">
        <v>60</v>
      </c>
      <c r="M145" s="665">
        <v>1463.9639999999999</v>
      </c>
    </row>
    <row r="146" spans="1:13" ht="14.4" customHeight="1" x14ac:dyDescent="0.3">
      <c r="A146" s="660" t="s">
        <v>593</v>
      </c>
      <c r="B146" s="661" t="s">
        <v>2009</v>
      </c>
      <c r="C146" s="661" t="s">
        <v>1133</v>
      </c>
      <c r="D146" s="661" t="s">
        <v>2012</v>
      </c>
      <c r="E146" s="661" t="s">
        <v>2013</v>
      </c>
      <c r="F146" s="664"/>
      <c r="G146" s="664"/>
      <c r="H146" s="677">
        <v>0</v>
      </c>
      <c r="I146" s="664">
        <v>45.59999999999998</v>
      </c>
      <c r="J146" s="664">
        <v>3524.5464275459108</v>
      </c>
      <c r="K146" s="677">
        <v>1</v>
      </c>
      <c r="L146" s="664">
        <v>45.59999999999998</v>
      </c>
      <c r="M146" s="665">
        <v>3524.5464275459108</v>
      </c>
    </row>
    <row r="147" spans="1:13" ht="14.4" customHeight="1" x14ac:dyDescent="0.3">
      <c r="A147" s="660" t="s">
        <v>593</v>
      </c>
      <c r="B147" s="661" t="s">
        <v>2014</v>
      </c>
      <c r="C147" s="661" t="s">
        <v>1158</v>
      </c>
      <c r="D147" s="661" t="s">
        <v>1159</v>
      </c>
      <c r="E147" s="661" t="s">
        <v>1160</v>
      </c>
      <c r="F147" s="664"/>
      <c r="G147" s="664"/>
      <c r="H147" s="677">
        <v>0</v>
      </c>
      <c r="I147" s="664">
        <v>0.6</v>
      </c>
      <c r="J147" s="664">
        <v>277.2</v>
      </c>
      <c r="K147" s="677">
        <v>1</v>
      </c>
      <c r="L147" s="664">
        <v>0.6</v>
      </c>
      <c r="M147" s="665">
        <v>277.2</v>
      </c>
    </row>
    <row r="148" spans="1:13" ht="14.4" customHeight="1" x14ac:dyDescent="0.3">
      <c r="A148" s="660" t="s">
        <v>593</v>
      </c>
      <c r="B148" s="661" t="s">
        <v>2015</v>
      </c>
      <c r="C148" s="661" t="s">
        <v>1129</v>
      </c>
      <c r="D148" s="661" t="s">
        <v>1130</v>
      </c>
      <c r="E148" s="661" t="s">
        <v>1654</v>
      </c>
      <c r="F148" s="664"/>
      <c r="G148" s="664"/>
      <c r="H148" s="677">
        <v>0</v>
      </c>
      <c r="I148" s="664">
        <v>0.2</v>
      </c>
      <c r="J148" s="664">
        <v>27.722000000000005</v>
      </c>
      <c r="K148" s="677">
        <v>1</v>
      </c>
      <c r="L148" s="664">
        <v>0.2</v>
      </c>
      <c r="M148" s="665">
        <v>27.722000000000005</v>
      </c>
    </row>
    <row r="149" spans="1:13" ht="14.4" customHeight="1" x14ac:dyDescent="0.3">
      <c r="A149" s="660" t="s">
        <v>593</v>
      </c>
      <c r="B149" s="661" t="s">
        <v>2025</v>
      </c>
      <c r="C149" s="661" t="s">
        <v>1092</v>
      </c>
      <c r="D149" s="661" t="s">
        <v>2026</v>
      </c>
      <c r="E149" s="661" t="s">
        <v>1094</v>
      </c>
      <c r="F149" s="664">
        <v>0.6</v>
      </c>
      <c r="G149" s="664">
        <v>353.95018803417747</v>
      </c>
      <c r="H149" s="677">
        <v>1</v>
      </c>
      <c r="I149" s="664"/>
      <c r="J149" s="664"/>
      <c r="K149" s="677">
        <v>0</v>
      </c>
      <c r="L149" s="664">
        <v>0.6</v>
      </c>
      <c r="M149" s="665">
        <v>353.95018803417747</v>
      </c>
    </row>
    <row r="150" spans="1:13" ht="14.4" customHeight="1" x14ac:dyDescent="0.3">
      <c r="A150" s="660" t="s">
        <v>593</v>
      </c>
      <c r="B150" s="661" t="s">
        <v>2025</v>
      </c>
      <c r="C150" s="661" t="s">
        <v>1855</v>
      </c>
      <c r="D150" s="661" t="s">
        <v>1856</v>
      </c>
      <c r="E150" s="661" t="s">
        <v>2107</v>
      </c>
      <c r="F150" s="664"/>
      <c r="G150" s="664"/>
      <c r="H150" s="677">
        <v>0</v>
      </c>
      <c r="I150" s="664">
        <v>1</v>
      </c>
      <c r="J150" s="664">
        <v>68.196588776951728</v>
      </c>
      <c r="K150" s="677">
        <v>1</v>
      </c>
      <c r="L150" s="664">
        <v>1</v>
      </c>
      <c r="M150" s="665">
        <v>68.196588776951728</v>
      </c>
    </row>
    <row r="151" spans="1:13" ht="14.4" customHeight="1" x14ac:dyDescent="0.3">
      <c r="A151" s="660" t="s">
        <v>593</v>
      </c>
      <c r="B151" s="661" t="s">
        <v>2066</v>
      </c>
      <c r="C151" s="661" t="s">
        <v>1492</v>
      </c>
      <c r="D151" s="661" t="s">
        <v>1493</v>
      </c>
      <c r="E151" s="661" t="s">
        <v>1666</v>
      </c>
      <c r="F151" s="664"/>
      <c r="G151" s="664"/>
      <c r="H151" s="677">
        <v>0</v>
      </c>
      <c r="I151" s="664">
        <v>10</v>
      </c>
      <c r="J151" s="664">
        <v>412.69999999999993</v>
      </c>
      <c r="K151" s="677">
        <v>1</v>
      </c>
      <c r="L151" s="664">
        <v>10</v>
      </c>
      <c r="M151" s="665">
        <v>412.69999999999993</v>
      </c>
    </row>
    <row r="152" spans="1:13" ht="14.4" customHeight="1" x14ac:dyDescent="0.3">
      <c r="A152" s="660" t="s">
        <v>593</v>
      </c>
      <c r="B152" s="661" t="s">
        <v>2030</v>
      </c>
      <c r="C152" s="661" t="s">
        <v>1849</v>
      </c>
      <c r="D152" s="661" t="s">
        <v>1850</v>
      </c>
      <c r="E152" s="661" t="s">
        <v>2108</v>
      </c>
      <c r="F152" s="664">
        <v>1</v>
      </c>
      <c r="G152" s="664">
        <v>61.36</v>
      </c>
      <c r="H152" s="677">
        <v>1</v>
      </c>
      <c r="I152" s="664"/>
      <c r="J152" s="664"/>
      <c r="K152" s="677">
        <v>0</v>
      </c>
      <c r="L152" s="664">
        <v>1</v>
      </c>
      <c r="M152" s="665">
        <v>61.36</v>
      </c>
    </row>
    <row r="153" spans="1:13" ht="14.4" customHeight="1" x14ac:dyDescent="0.3">
      <c r="A153" s="660" t="s">
        <v>593</v>
      </c>
      <c r="B153" s="661" t="s">
        <v>2032</v>
      </c>
      <c r="C153" s="661" t="s">
        <v>1088</v>
      </c>
      <c r="D153" s="661" t="s">
        <v>2033</v>
      </c>
      <c r="E153" s="661" t="s">
        <v>2034</v>
      </c>
      <c r="F153" s="664">
        <v>1.3</v>
      </c>
      <c r="G153" s="664">
        <v>533.11796666666669</v>
      </c>
      <c r="H153" s="677">
        <v>1</v>
      </c>
      <c r="I153" s="664"/>
      <c r="J153" s="664"/>
      <c r="K153" s="677">
        <v>0</v>
      </c>
      <c r="L153" s="664">
        <v>1.3</v>
      </c>
      <c r="M153" s="665">
        <v>533.11796666666669</v>
      </c>
    </row>
    <row r="154" spans="1:13" ht="14.4" customHeight="1" x14ac:dyDescent="0.3">
      <c r="A154" s="660" t="s">
        <v>593</v>
      </c>
      <c r="B154" s="661" t="s">
        <v>2037</v>
      </c>
      <c r="C154" s="661" t="s">
        <v>1184</v>
      </c>
      <c r="D154" s="661" t="s">
        <v>1185</v>
      </c>
      <c r="E154" s="661" t="s">
        <v>1186</v>
      </c>
      <c r="F154" s="664"/>
      <c r="G154" s="664"/>
      <c r="H154" s="677">
        <v>0</v>
      </c>
      <c r="I154" s="664">
        <v>2</v>
      </c>
      <c r="J154" s="664">
        <v>319</v>
      </c>
      <c r="K154" s="677">
        <v>1</v>
      </c>
      <c r="L154" s="664">
        <v>2</v>
      </c>
      <c r="M154" s="665">
        <v>319</v>
      </c>
    </row>
    <row r="155" spans="1:13" ht="14.4" customHeight="1" x14ac:dyDescent="0.3">
      <c r="A155" s="660" t="s">
        <v>593</v>
      </c>
      <c r="B155" s="661" t="s">
        <v>2037</v>
      </c>
      <c r="C155" s="661" t="s">
        <v>1174</v>
      </c>
      <c r="D155" s="661" t="s">
        <v>2038</v>
      </c>
      <c r="E155" s="661" t="s">
        <v>1666</v>
      </c>
      <c r="F155" s="664"/>
      <c r="G155" s="664"/>
      <c r="H155" s="677">
        <v>0</v>
      </c>
      <c r="I155" s="664">
        <v>10</v>
      </c>
      <c r="J155" s="664">
        <v>302.20000000000005</v>
      </c>
      <c r="K155" s="677">
        <v>1</v>
      </c>
      <c r="L155" s="664">
        <v>10</v>
      </c>
      <c r="M155" s="665">
        <v>302.20000000000005</v>
      </c>
    </row>
    <row r="156" spans="1:13" ht="14.4" customHeight="1" x14ac:dyDescent="0.3">
      <c r="A156" s="660" t="s">
        <v>593</v>
      </c>
      <c r="B156" s="661" t="s">
        <v>2039</v>
      </c>
      <c r="C156" s="661" t="s">
        <v>1181</v>
      </c>
      <c r="D156" s="661" t="s">
        <v>1182</v>
      </c>
      <c r="E156" s="661" t="s">
        <v>1183</v>
      </c>
      <c r="F156" s="664"/>
      <c r="G156" s="664"/>
      <c r="H156" s="677">
        <v>0</v>
      </c>
      <c r="I156" s="664">
        <v>21</v>
      </c>
      <c r="J156" s="664">
        <v>60208.27399999999</v>
      </c>
      <c r="K156" s="677">
        <v>1</v>
      </c>
      <c r="L156" s="664">
        <v>21</v>
      </c>
      <c r="M156" s="665">
        <v>60208.27399999999</v>
      </c>
    </row>
    <row r="157" spans="1:13" ht="14.4" customHeight="1" x14ac:dyDescent="0.3">
      <c r="A157" s="660" t="s">
        <v>593</v>
      </c>
      <c r="B157" s="661" t="s">
        <v>2109</v>
      </c>
      <c r="C157" s="661" t="s">
        <v>1815</v>
      </c>
      <c r="D157" s="661" t="s">
        <v>2110</v>
      </c>
      <c r="E157" s="661" t="s">
        <v>2111</v>
      </c>
      <c r="F157" s="664"/>
      <c r="G157" s="664"/>
      <c r="H157" s="677">
        <v>0</v>
      </c>
      <c r="I157" s="664">
        <v>1</v>
      </c>
      <c r="J157" s="664">
        <v>102.88991406171829</v>
      </c>
      <c r="K157" s="677">
        <v>1</v>
      </c>
      <c r="L157" s="664">
        <v>1</v>
      </c>
      <c r="M157" s="665">
        <v>102.88991406171829</v>
      </c>
    </row>
    <row r="158" spans="1:13" ht="14.4" customHeight="1" x14ac:dyDescent="0.3">
      <c r="A158" s="660" t="s">
        <v>593</v>
      </c>
      <c r="B158" s="661" t="s">
        <v>2112</v>
      </c>
      <c r="C158" s="661" t="s">
        <v>1683</v>
      </c>
      <c r="D158" s="661" t="s">
        <v>1684</v>
      </c>
      <c r="E158" s="661" t="s">
        <v>1685</v>
      </c>
      <c r="F158" s="664">
        <v>1</v>
      </c>
      <c r="G158" s="664">
        <v>110.86962738471932</v>
      </c>
      <c r="H158" s="677">
        <v>1</v>
      </c>
      <c r="I158" s="664"/>
      <c r="J158" s="664"/>
      <c r="K158" s="677">
        <v>0</v>
      </c>
      <c r="L158" s="664">
        <v>1</v>
      </c>
      <c r="M158" s="665">
        <v>110.86962738471932</v>
      </c>
    </row>
    <row r="159" spans="1:13" ht="14.4" customHeight="1" x14ac:dyDescent="0.3">
      <c r="A159" s="660" t="s">
        <v>593</v>
      </c>
      <c r="B159" s="661" t="s">
        <v>2075</v>
      </c>
      <c r="C159" s="661" t="s">
        <v>1822</v>
      </c>
      <c r="D159" s="661" t="s">
        <v>1823</v>
      </c>
      <c r="E159" s="661" t="s">
        <v>2113</v>
      </c>
      <c r="F159" s="664"/>
      <c r="G159" s="664"/>
      <c r="H159" s="677">
        <v>0</v>
      </c>
      <c r="I159" s="664">
        <v>1</v>
      </c>
      <c r="J159" s="664">
        <v>103.43999999999993</v>
      </c>
      <c r="K159" s="677">
        <v>1</v>
      </c>
      <c r="L159" s="664">
        <v>1</v>
      </c>
      <c r="M159" s="665">
        <v>103.43999999999993</v>
      </c>
    </row>
    <row r="160" spans="1:13" ht="14.4" customHeight="1" x14ac:dyDescent="0.3">
      <c r="A160" s="660" t="s">
        <v>593</v>
      </c>
      <c r="B160" s="661" t="s">
        <v>2114</v>
      </c>
      <c r="C160" s="661" t="s">
        <v>1826</v>
      </c>
      <c r="D160" s="661" t="s">
        <v>2115</v>
      </c>
      <c r="E160" s="661" t="s">
        <v>1828</v>
      </c>
      <c r="F160" s="664"/>
      <c r="G160" s="664"/>
      <c r="H160" s="677">
        <v>0</v>
      </c>
      <c r="I160" s="664">
        <v>1</v>
      </c>
      <c r="J160" s="664">
        <v>139.36000000000004</v>
      </c>
      <c r="K160" s="677">
        <v>1</v>
      </c>
      <c r="L160" s="664">
        <v>1</v>
      </c>
      <c r="M160" s="665">
        <v>139.36000000000004</v>
      </c>
    </row>
    <row r="161" spans="1:13" ht="14.4" customHeight="1" x14ac:dyDescent="0.3">
      <c r="A161" s="660" t="s">
        <v>593</v>
      </c>
      <c r="B161" s="661" t="s">
        <v>2047</v>
      </c>
      <c r="C161" s="661" t="s">
        <v>1840</v>
      </c>
      <c r="D161" s="661" t="s">
        <v>1841</v>
      </c>
      <c r="E161" s="661" t="s">
        <v>1842</v>
      </c>
      <c r="F161" s="664"/>
      <c r="G161" s="664"/>
      <c r="H161" s="677">
        <v>0</v>
      </c>
      <c r="I161" s="664">
        <v>4</v>
      </c>
      <c r="J161" s="664">
        <v>134.28000000000003</v>
      </c>
      <c r="K161" s="677">
        <v>1</v>
      </c>
      <c r="L161" s="664">
        <v>4</v>
      </c>
      <c r="M161" s="665">
        <v>134.28000000000003</v>
      </c>
    </row>
    <row r="162" spans="1:13" ht="14.4" customHeight="1" x14ac:dyDescent="0.3">
      <c r="A162" s="660" t="s">
        <v>593</v>
      </c>
      <c r="B162" s="661" t="s">
        <v>2047</v>
      </c>
      <c r="C162" s="661" t="s">
        <v>1079</v>
      </c>
      <c r="D162" s="661" t="s">
        <v>1080</v>
      </c>
      <c r="E162" s="661" t="s">
        <v>1081</v>
      </c>
      <c r="F162" s="664"/>
      <c r="G162" s="664"/>
      <c r="H162" s="677">
        <v>0</v>
      </c>
      <c r="I162" s="664">
        <v>24</v>
      </c>
      <c r="J162" s="664">
        <v>4396.8767866020244</v>
      </c>
      <c r="K162" s="677">
        <v>1</v>
      </c>
      <c r="L162" s="664">
        <v>24</v>
      </c>
      <c r="M162" s="665">
        <v>4396.8767866020244</v>
      </c>
    </row>
    <row r="163" spans="1:13" ht="14.4" customHeight="1" x14ac:dyDescent="0.3">
      <c r="A163" s="660" t="s">
        <v>593</v>
      </c>
      <c r="B163" s="661" t="s">
        <v>2047</v>
      </c>
      <c r="C163" s="661" t="s">
        <v>1843</v>
      </c>
      <c r="D163" s="661" t="s">
        <v>1844</v>
      </c>
      <c r="E163" s="661" t="s">
        <v>1845</v>
      </c>
      <c r="F163" s="664"/>
      <c r="G163" s="664"/>
      <c r="H163" s="677">
        <v>0</v>
      </c>
      <c r="I163" s="664">
        <v>1</v>
      </c>
      <c r="J163" s="664">
        <v>162.28999999999994</v>
      </c>
      <c r="K163" s="677">
        <v>1</v>
      </c>
      <c r="L163" s="664">
        <v>1</v>
      </c>
      <c r="M163" s="665">
        <v>162.28999999999994</v>
      </c>
    </row>
    <row r="164" spans="1:13" ht="14.4" customHeight="1" x14ac:dyDescent="0.3">
      <c r="A164" s="660" t="s">
        <v>593</v>
      </c>
      <c r="B164" s="661" t="s">
        <v>2047</v>
      </c>
      <c r="C164" s="661" t="s">
        <v>1846</v>
      </c>
      <c r="D164" s="661" t="s">
        <v>1847</v>
      </c>
      <c r="E164" s="661" t="s">
        <v>1845</v>
      </c>
      <c r="F164" s="664"/>
      <c r="G164" s="664"/>
      <c r="H164" s="677">
        <v>0</v>
      </c>
      <c r="I164" s="664">
        <v>1</v>
      </c>
      <c r="J164" s="664">
        <v>137.08000000000001</v>
      </c>
      <c r="K164" s="677">
        <v>1</v>
      </c>
      <c r="L164" s="664">
        <v>1</v>
      </c>
      <c r="M164" s="665">
        <v>137.08000000000001</v>
      </c>
    </row>
    <row r="165" spans="1:13" ht="14.4" customHeight="1" x14ac:dyDescent="0.3">
      <c r="A165" s="660" t="s">
        <v>602</v>
      </c>
      <c r="B165" s="661" t="s">
        <v>2070</v>
      </c>
      <c r="C165" s="661" t="s">
        <v>1898</v>
      </c>
      <c r="D165" s="661" t="s">
        <v>1899</v>
      </c>
      <c r="E165" s="661" t="s">
        <v>1900</v>
      </c>
      <c r="F165" s="664"/>
      <c r="G165" s="664"/>
      <c r="H165" s="677">
        <v>0</v>
      </c>
      <c r="I165" s="664">
        <v>7</v>
      </c>
      <c r="J165" s="664">
        <v>410.94998978243962</v>
      </c>
      <c r="K165" s="677">
        <v>1</v>
      </c>
      <c r="L165" s="664">
        <v>7</v>
      </c>
      <c r="M165" s="665">
        <v>410.94998978243962</v>
      </c>
    </row>
    <row r="166" spans="1:13" ht="14.4" customHeight="1" thickBot="1" x14ac:dyDescent="0.35">
      <c r="A166" s="666" t="s">
        <v>602</v>
      </c>
      <c r="B166" s="667" t="s">
        <v>2070</v>
      </c>
      <c r="C166" s="667" t="s">
        <v>1902</v>
      </c>
      <c r="D166" s="667" t="s">
        <v>1903</v>
      </c>
      <c r="E166" s="667" t="s">
        <v>1904</v>
      </c>
      <c r="F166" s="670"/>
      <c r="G166" s="670"/>
      <c r="H166" s="678">
        <v>0</v>
      </c>
      <c r="I166" s="670">
        <v>2</v>
      </c>
      <c r="J166" s="670">
        <v>112.63999692522016</v>
      </c>
      <c r="K166" s="678">
        <v>1</v>
      </c>
      <c r="L166" s="670">
        <v>2</v>
      </c>
      <c r="M166" s="671">
        <v>112.63999692522016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3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910</v>
      </c>
      <c r="C3" s="460">
        <f>SUM(C6:C1048576)</f>
        <v>276</v>
      </c>
      <c r="D3" s="460">
        <f>SUM(D6:D1048576)</f>
        <v>485</v>
      </c>
      <c r="E3" s="461">
        <f>SUM(E6:E1048576)</f>
        <v>0</v>
      </c>
      <c r="F3" s="458">
        <f>IF(SUM($B3:$E3)=0,"",B3/SUM($B3:$E3))</f>
        <v>0.54458408138839021</v>
      </c>
      <c r="G3" s="456">
        <f t="shared" ref="G3:I3" si="0">IF(SUM($B3:$E3)=0,"",C3/SUM($B3:$E3))</f>
        <v>0.16517055655296231</v>
      </c>
      <c r="H3" s="456">
        <f t="shared" si="0"/>
        <v>0.29024536205864754</v>
      </c>
      <c r="I3" s="457">
        <f t="shared" si="0"/>
        <v>0</v>
      </c>
      <c r="J3" s="460">
        <f>SUM(J6:J1048576)</f>
        <v>109</v>
      </c>
      <c r="K3" s="460">
        <f>SUM(K6:K1048576)</f>
        <v>142</v>
      </c>
      <c r="L3" s="460">
        <f>SUM(L6:L1048576)</f>
        <v>485</v>
      </c>
      <c r="M3" s="461">
        <f>SUM(M6:M1048576)</f>
        <v>0</v>
      </c>
      <c r="N3" s="458">
        <f>IF(SUM($J3:$M3)=0,"",J3/SUM($J3:$M3))</f>
        <v>0.14809782608695651</v>
      </c>
      <c r="O3" s="456">
        <f t="shared" ref="O3:Q3" si="1">IF(SUM($J3:$M3)=0,"",K3/SUM($J3:$M3))</f>
        <v>0.19293478260869565</v>
      </c>
      <c r="P3" s="456">
        <f t="shared" si="1"/>
        <v>0.65896739130434778</v>
      </c>
      <c r="Q3" s="457">
        <f t="shared" si="1"/>
        <v>0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3" t="s">
        <v>300</v>
      </c>
      <c r="B5" s="694" t="s">
        <v>302</v>
      </c>
      <c r="C5" s="694" t="s">
        <v>303</v>
      </c>
      <c r="D5" s="694" t="s">
        <v>304</v>
      </c>
      <c r="E5" s="695" t="s">
        <v>305</v>
      </c>
      <c r="F5" s="696" t="s">
        <v>302</v>
      </c>
      <c r="G5" s="697" t="s">
        <v>303</v>
      </c>
      <c r="H5" s="697" t="s">
        <v>304</v>
      </c>
      <c r="I5" s="698" t="s">
        <v>305</v>
      </c>
      <c r="J5" s="694" t="s">
        <v>302</v>
      </c>
      <c r="K5" s="694" t="s">
        <v>303</v>
      </c>
      <c r="L5" s="694" t="s">
        <v>304</v>
      </c>
      <c r="M5" s="695" t="s">
        <v>305</v>
      </c>
      <c r="N5" s="696" t="s">
        <v>302</v>
      </c>
      <c r="O5" s="697" t="s">
        <v>303</v>
      </c>
      <c r="P5" s="697" t="s">
        <v>304</v>
      </c>
      <c r="Q5" s="698" t="s">
        <v>305</v>
      </c>
    </row>
    <row r="6" spans="1:17" ht="14.4" customHeight="1" x14ac:dyDescent="0.3">
      <c r="A6" s="702" t="s">
        <v>2117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2118</v>
      </c>
      <c r="B7" s="709">
        <v>277</v>
      </c>
      <c r="C7" s="664">
        <v>32</v>
      </c>
      <c r="D7" s="664">
        <v>126</v>
      </c>
      <c r="E7" s="665"/>
      <c r="F7" s="706">
        <v>0.63678160919540228</v>
      </c>
      <c r="G7" s="677">
        <v>7.3563218390804597E-2</v>
      </c>
      <c r="H7" s="677">
        <v>0.28965517241379313</v>
      </c>
      <c r="I7" s="712">
        <v>0</v>
      </c>
      <c r="J7" s="709">
        <v>24</v>
      </c>
      <c r="K7" s="664">
        <v>23</v>
      </c>
      <c r="L7" s="664">
        <v>126</v>
      </c>
      <c r="M7" s="665"/>
      <c r="N7" s="706">
        <v>0.13872832369942195</v>
      </c>
      <c r="O7" s="677">
        <v>0.13294797687861271</v>
      </c>
      <c r="P7" s="677">
        <v>0.72832369942196529</v>
      </c>
      <c r="Q7" s="700">
        <v>0</v>
      </c>
    </row>
    <row r="8" spans="1:17" ht="14.4" customHeight="1" x14ac:dyDescent="0.3">
      <c r="A8" s="703" t="s">
        <v>2119</v>
      </c>
      <c r="B8" s="709">
        <v>181</v>
      </c>
      <c r="C8" s="664">
        <v>118</v>
      </c>
      <c r="D8" s="664">
        <v>184</v>
      </c>
      <c r="E8" s="665"/>
      <c r="F8" s="706">
        <v>0.37474120082815737</v>
      </c>
      <c r="G8" s="677">
        <v>0.2443064182194617</v>
      </c>
      <c r="H8" s="677">
        <v>0.38095238095238093</v>
      </c>
      <c r="I8" s="712">
        <v>0</v>
      </c>
      <c r="J8" s="709">
        <v>24</v>
      </c>
      <c r="K8" s="664">
        <v>53</v>
      </c>
      <c r="L8" s="664">
        <v>184</v>
      </c>
      <c r="M8" s="665"/>
      <c r="N8" s="706">
        <v>9.1954022988505746E-2</v>
      </c>
      <c r="O8" s="677">
        <v>0.20306513409961685</v>
      </c>
      <c r="P8" s="677">
        <v>0.70498084291187735</v>
      </c>
      <c r="Q8" s="700">
        <v>0</v>
      </c>
    </row>
    <row r="9" spans="1:17" ht="14.4" customHeight="1" x14ac:dyDescent="0.3">
      <c r="A9" s="703" t="s">
        <v>2120</v>
      </c>
      <c r="B9" s="709">
        <v>135</v>
      </c>
      <c r="C9" s="664">
        <v>55</v>
      </c>
      <c r="D9" s="664">
        <v>128</v>
      </c>
      <c r="E9" s="665"/>
      <c r="F9" s="706">
        <v>0.42452830188679247</v>
      </c>
      <c r="G9" s="677">
        <v>0.17295597484276728</v>
      </c>
      <c r="H9" s="677">
        <v>0.40251572327044027</v>
      </c>
      <c r="I9" s="712">
        <v>0</v>
      </c>
      <c r="J9" s="709">
        <v>23</v>
      </c>
      <c r="K9" s="664">
        <v>26</v>
      </c>
      <c r="L9" s="664">
        <v>128</v>
      </c>
      <c r="M9" s="665"/>
      <c r="N9" s="706">
        <v>0.12994350282485875</v>
      </c>
      <c r="O9" s="677">
        <v>0.14689265536723164</v>
      </c>
      <c r="P9" s="677">
        <v>0.7231638418079096</v>
      </c>
      <c r="Q9" s="700">
        <v>0</v>
      </c>
    </row>
    <row r="10" spans="1:17" ht="14.4" customHeight="1" x14ac:dyDescent="0.3">
      <c r="A10" s="703" t="s">
        <v>2121</v>
      </c>
      <c r="B10" s="709">
        <v>20</v>
      </c>
      <c r="C10" s="664"/>
      <c r="D10" s="664"/>
      <c r="E10" s="665"/>
      <c r="F10" s="706">
        <v>1</v>
      </c>
      <c r="G10" s="677">
        <v>0</v>
      </c>
      <c r="H10" s="677">
        <v>0</v>
      </c>
      <c r="I10" s="712">
        <v>0</v>
      </c>
      <c r="J10" s="709">
        <v>7</v>
      </c>
      <c r="K10" s="664"/>
      <c r="L10" s="664"/>
      <c r="M10" s="665"/>
      <c r="N10" s="706">
        <v>1</v>
      </c>
      <c r="O10" s="677">
        <v>0</v>
      </c>
      <c r="P10" s="677">
        <v>0</v>
      </c>
      <c r="Q10" s="700">
        <v>0</v>
      </c>
    </row>
    <row r="11" spans="1:17" ht="14.4" customHeight="1" x14ac:dyDescent="0.3">
      <c r="A11" s="703" t="s">
        <v>2122</v>
      </c>
      <c r="B11" s="709">
        <v>277</v>
      </c>
      <c r="C11" s="664">
        <v>67</v>
      </c>
      <c r="D11" s="664">
        <v>47</v>
      </c>
      <c r="E11" s="665"/>
      <c r="F11" s="706">
        <v>0.7084398976982097</v>
      </c>
      <c r="G11" s="677">
        <v>0.17135549872122763</v>
      </c>
      <c r="H11" s="677">
        <v>0.12020460358056266</v>
      </c>
      <c r="I11" s="712">
        <v>0</v>
      </c>
      <c r="J11" s="709">
        <v>24</v>
      </c>
      <c r="K11" s="664">
        <v>39</v>
      </c>
      <c r="L11" s="664">
        <v>47</v>
      </c>
      <c r="M11" s="665"/>
      <c r="N11" s="706">
        <v>0.21818181818181817</v>
      </c>
      <c r="O11" s="677">
        <v>0.35454545454545455</v>
      </c>
      <c r="P11" s="677">
        <v>0.42727272727272725</v>
      </c>
      <c r="Q11" s="700">
        <v>0</v>
      </c>
    </row>
    <row r="12" spans="1:17" ht="14.4" customHeight="1" x14ac:dyDescent="0.3">
      <c r="A12" s="703" t="s">
        <v>2123</v>
      </c>
      <c r="B12" s="709">
        <v>2</v>
      </c>
      <c r="C12" s="664"/>
      <c r="D12" s="664"/>
      <c r="E12" s="665"/>
      <c r="F12" s="706">
        <v>1</v>
      </c>
      <c r="G12" s="677">
        <v>0</v>
      </c>
      <c r="H12" s="677">
        <v>0</v>
      </c>
      <c r="I12" s="712">
        <v>0</v>
      </c>
      <c r="J12" s="709">
        <v>1</v>
      </c>
      <c r="K12" s="664"/>
      <c r="L12" s="664"/>
      <c r="M12" s="665"/>
      <c r="N12" s="706">
        <v>1</v>
      </c>
      <c r="O12" s="677">
        <v>0</v>
      </c>
      <c r="P12" s="677">
        <v>0</v>
      </c>
      <c r="Q12" s="700">
        <v>0</v>
      </c>
    </row>
    <row r="13" spans="1:17" ht="14.4" customHeight="1" thickBot="1" x14ac:dyDescent="0.35">
      <c r="A13" s="704" t="s">
        <v>2124</v>
      </c>
      <c r="B13" s="710">
        <v>18</v>
      </c>
      <c r="C13" s="670">
        <v>4</v>
      </c>
      <c r="D13" s="670"/>
      <c r="E13" s="671"/>
      <c r="F13" s="707">
        <v>0.81818181818181823</v>
      </c>
      <c r="G13" s="678">
        <v>0.18181818181818182</v>
      </c>
      <c r="H13" s="678">
        <v>0</v>
      </c>
      <c r="I13" s="713">
        <v>0</v>
      </c>
      <c r="J13" s="710">
        <v>6</v>
      </c>
      <c r="K13" s="670">
        <v>1</v>
      </c>
      <c r="L13" s="670"/>
      <c r="M13" s="671"/>
      <c r="N13" s="707">
        <v>0.8571428571428571</v>
      </c>
      <c r="O13" s="678">
        <v>0.14285714285714285</v>
      </c>
      <c r="P13" s="678">
        <v>0</v>
      </c>
      <c r="Q13" s="70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4</v>
      </c>
      <c r="B5" s="645" t="s">
        <v>1905</v>
      </c>
      <c r="C5" s="648">
        <v>2300198.4600000004</v>
      </c>
      <c r="D5" s="648">
        <v>1628</v>
      </c>
      <c r="E5" s="648">
        <v>1880285.1500000004</v>
      </c>
      <c r="F5" s="714">
        <v>0.81744474778928422</v>
      </c>
      <c r="G5" s="648">
        <v>1123</v>
      </c>
      <c r="H5" s="714">
        <v>0.68980343980343983</v>
      </c>
      <c r="I5" s="648">
        <v>419913.30999999988</v>
      </c>
      <c r="J5" s="714">
        <v>0.18255525221071567</v>
      </c>
      <c r="K5" s="648">
        <v>505</v>
      </c>
      <c r="L5" s="714">
        <v>0.31019656019656022</v>
      </c>
      <c r="M5" s="648" t="s">
        <v>74</v>
      </c>
      <c r="N5" s="277"/>
    </row>
    <row r="6" spans="1:14" ht="14.4" customHeight="1" x14ac:dyDescent="0.3">
      <c r="A6" s="644">
        <v>4</v>
      </c>
      <c r="B6" s="645" t="s">
        <v>2125</v>
      </c>
      <c r="C6" s="648">
        <v>234199.08999999991</v>
      </c>
      <c r="D6" s="648">
        <v>698.5</v>
      </c>
      <c r="E6" s="648">
        <v>119151.18999999999</v>
      </c>
      <c r="F6" s="714">
        <v>0.50876026034089217</v>
      </c>
      <c r="G6" s="648">
        <v>372.5</v>
      </c>
      <c r="H6" s="714">
        <v>0.53328561202576952</v>
      </c>
      <c r="I6" s="648">
        <v>115047.89999999992</v>
      </c>
      <c r="J6" s="714">
        <v>0.49123973965910783</v>
      </c>
      <c r="K6" s="648">
        <v>326</v>
      </c>
      <c r="L6" s="714">
        <v>0.46671438797423048</v>
      </c>
      <c r="M6" s="648" t="s">
        <v>1</v>
      </c>
      <c r="N6" s="277"/>
    </row>
    <row r="7" spans="1:14" ht="14.4" customHeight="1" x14ac:dyDescent="0.3">
      <c r="A7" s="644">
        <v>4</v>
      </c>
      <c r="B7" s="645" t="s">
        <v>2126</v>
      </c>
      <c r="C7" s="648">
        <v>0</v>
      </c>
      <c r="D7" s="648">
        <v>46.5</v>
      </c>
      <c r="E7" s="648">
        <v>0</v>
      </c>
      <c r="F7" s="714" t="s">
        <v>576</v>
      </c>
      <c r="G7" s="648">
        <v>37.5</v>
      </c>
      <c r="H7" s="714">
        <v>0.80645161290322576</v>
      </c>
      <c r="I7" s="648">
        <v>0</v>
      </c>
      <c r="J7" s="714" t="s">
        <v>576</v>
      </c>
      <c r="K7" s="648">
        <v>9</v>
      </c>
      <c r="L7" s="714">
        <v>0.19354838709677419</v>
      </c>
      <c r="M7" s="648" t="s">
        <v>1</v>
      </c>
      <c r="N7" s="277"/>
    </row>
    <row r="8" spans="1:14" ht="14.4" customHeight="1" x14ac:dyDescent="0.3">
      <c r="A8" s="644">
        <v>4</v>
      </c>
      <c r="B8" s="645" t="s">
        <v>2127</v>
      </c>
      <c r="C8" s="648">
        <v>2065999.3700000003</v>
      </c>
      <c r="D8" s="648">
        <v>883</v>
      </c>
      <c r="E8" s="648">
        <v>1761133.9600000004</v>
      </c>
      <c r="F8" s="714">
        <v>0.85243683302768869</v>
      </c>
      <c r="G8" s="648">
        <v>713</v>
      </c>
      <c r="H8" s="714">
        <v>0.80747451868629672</v>
      </c>
      <c r="I8" s="648">
        <v>304865.40999999997</v>
      </c>
      <c r="J8" s="714">
        <v>0.14756316697231128</v>
      </c>
      <c r="K8" s="648">
        <v>170</v>
      </c>
      <c r="L8" s="714">
        <v>0.19252548131370328</v>
      </c>
      <c r="M8" s="648" t="s">
        <v>1</v>
      </c>
      <c r="N8" s="277"/>
    </row>
    <row r="9" spans="1:14" ht="14.4" customHeight="1" x14ac:dyDescent="0.3">
      <c r="A9" s="644" t="s">
        <v>2128</v>
      </c>
      <c r="B9" s="645" t="s">
        <v>3</v>
      </c>
      <c r="C9" s="648">
        <v>2300198.4600000004</v>
      </c>
      <c r="D9" s="648">
        <v>1628</v>
      </c>
      <c r="E9" s="648">
        <v>1880285.1500000004</v>
      </c>
      <c r="F9" s="714">
        <v>0.81744474778928422</v>
      </c>
      <c r="G9" s="648">
        <v>1123</v>
      </c>
      <c r="H9" s="714">
        <v>0.68980343980343983</v>
      </c>
      <c r="I9" s="648">
        <v>419913.30999999988</v>
      </c>
      <c r="J9" s="714">
        <v>0.18255525221071567</v>
      </c>
      <c r="K9" s="648">
        <v>505</v>
      </c>
      <c r="L9" s="714">
        <v>0.31019656019656022</v>
      </c>
      <c r="M9" s="648" t="s">
        <v>578</v>
      </c>
      <c r="N9" s="277"/>
    </row>
    <row r="11" spans="1:14" ht="14.4" customHeight="1" x14ac:dyDescent="0.3">
      <c r="A11" s="644">
        <v>4</v>
      </c>
      <c r="B11" s="645" t="s">
        <v>1905</v>
      </c>
      <c r="C11" s="648" t="s">
        <v>576</v>
      </c>
      <c r="D11" s="648" t="s">
        <v>576</v>
      </c>
      <c r="E11" s="648" t="s">
        <v>576</v>
      </c>
      <c r="F11" s="714" t="s">
        <v>576</v>
      </c>
      <c r="G11" s="648" t="s">
        <v>576</v>
      </c>
      <c r="H11" s="714" t="s">
        <v>576</v>
      </c>
      <c r="I11" s="648" t="s">
        <v>576</v>
      </c>
      <c r="J11" s="714" t="s">
        <v>576</v>
      </c>
      <c r="K11" s="648" t="s">
        <v>576</v>
      </c>
      <c r="L11" s="714" t="s">
        <v>576</v>
      </c>
      <c r="M11" s="648" t="s">
        <v>74</v>
      </c>
      <c r="N11" s="277"/>
    </row>
    <row r="12" spans="1:14" ht="14.4" customHeight="1" x14ac:dyDescent="0.3">
      <c r="A12" s="644">
        <v>89301041</v>
      </c>
      <c r="B12" s="645" t="s">
        <v>2125</v>
      </c>
      <c r="C12" s="648">
        <v>26750.730000000003</v>
      </c>
      <c r="D12" s="648">
        <v>63</v>
      </c>
      <c r="E12" s="648">
        <v>12443.13</v>
      </c>
      <c r="F12" s="714">
        <v>0.46515104447616934</v>
      </c>
      <c r="G12" s="648">
        <v>27</v>
      </c>
      <c r="H12" s="714">
        <v>0.42857142857142855</v>
      </c>
      <c r="I12" s="648">
        <v>14307.600000000002</v>
      </c>
      <c r="J12" s="714">
        <v>0.5348489555238306</v>
      </c>
      <c r="K12" s="648">
        <v>36</v>
      </c>
      <c r="L12" s="714">
        <v>0.5714285714285714</v>
      </c>
      <c r="M12" s="648" t="s">
        <v>1</v>
      </c>
      <c r="N12" s="277"/>
    </row>
    <row r="13" spans="1:14" ht="14.4" customHeight="1" x14ac:dyDescent="0.3">
      <c r="A13" s="644">
        <v>89301041</v>
      </c>
      <c r="B13" s="645" t="s">
        <v>2126</v>
      </c>
      <c r="C13" s="648">
        <v>0</v>
      </c>
      <c r="D13" s="648">
        <v>1</v>
      </c>
      <c r="E13" s="648">
        <v>0</v>
      </c>
      <c r="F13" s="714" t="s">
        <v>576</v>
      </c>
      <c r="G13" s="648">
        <v>1</v>
      </c>
      <c r="H13" s="714">
        <v>1</v>
      </c>
      <c r="I13" s="648" t="s">
        <v>576</v>
      </c>
      <c r="J13" s="714" t="s">
        <v>576</v>
      </c>
      <c r="K13" s="648" t="s">
        <v>576</v>
      </c>
      <c r="L13" s="714">
        <v>0</v>
      </c>
      <c r="M13" s="648" t="s">
        <v>1</v>
      </c>
      <c r="N13" s="277"/>
    </row>
    <row r="14" spans="1:14" ht="14.4" customHeight="1" x14ac:dyDescent="0.3">
      <c r="A14" s="644">
        <v>89301041</v>
      </c>
      <c r="B14" s="645" t="s">
        <v>2127</v>
      </c>
      <c r="C14" s="648">
        <v>378.48</v>
      </c>
      <c r="D14" s="648">
        <v>1</v>
      </c>
      <c r="E14" s="648">
        <v>378.48</v>
      </c>
      <c r="F14" s="714">
        <v>1</v>
      </c>
      <c r="G14" s="648">
        <v>1</v>
      </c>
      <c r="H14" s="714">
        <v>1</v>
      </c>
      <c r="I14" s="648" t="s">
        <v>576</v>
      </c>
      <c r="J14" s="714">
        <v>0</v>
      </c>
      <c r="K14" s="648" t="s">
        <v>576</v>
      </c>
      <c r="L14" s="714">
        <v>0</v>
      </c>
      <c r="M14" s="648" t="s">
        <v>1</v>
      </c>
      <c r="N14" s="277"/>
    </row>
    <row r="15" spans="1:14" ht="14.4" customHeight="1" x14ac:dyDescent="0.3">
      <c r="A15" s="644" t="s">
        <v>2129</v>
      </c>
      <c r="B15" s="645" t="s">
        <v>2130</v>
      </c>
      <c r="C15" s="648">
        <v>27129.210000000003</v>
      </c>
      <c r="D15" s="648">
        <v>65</v>
      </c>
      <c r="E15" s="648">
        <v>12821.609999999999</v>
      </c>
      <c r="F15" s="714">
        <v>0.47261272996891535</v>
      </c>
      <c r="G15" s="648">
        <v>29</v>
      </c>
      <c r="H15" s="714">
        <v>0.44615384615384618</v>
      </c>
      <c r="I15" s="648">
        <v>14307.600000000002</v>
      </c>
      <c r="J15" s="714">
        <v>0.52738727003108465</v>
      </c>
      <c r="K15" s="648">
        <v>36</v>
      </c>
      <c r="L15" s="714">
        <v>0.55384615384615388</v>
      </c>
      <c r="M15" s="648" t="s">
        <v>582</v>
      </c>
      <c r="N15" s="277"/>
    </row>
    <row r="16" spans="1:14" ht="14.4" customHeight="1" x14ac:dyDescent="0.3">
      <c r="A16" s="644" t="s">
        <v>576</v>
      </c>
      <c r="B16" s="645" t="s">
        <v>576</v>
      </c>
      <c r="C16" s="648" t="s">
        <v>576</v>
      </c>
      <c r="D16" s="648" t="s">
        <v>576</v>
      </c>
      <c r="E16" s="648" t="s">
        <v>576</v>
      </c>
      <c r="F16" s="714" t="s">
        <v>576</v>
      </c>
      <c r="G16" s="648" t="s">
        <v>576</v>
      </c>
      <c r="H16" s="714" t="s">
        <v>576</v>
      </c>
      <c r="I16" s="648" t="s">
        <v>576</v>
      </c>
      <c r="J16" s="714" t="s">
        <v>576</v>
      </c>
      <c r="K16" s="648" t="s">
        <v>576</v>
      </c>
      <c r="L16" s="714" t="s">
        <v>576</v>
      </c>
      <c r="M16" s="648" t="s">
        <v>583</v>
      </c>
      <c r="N16" s="277"/>
    </row>
    <row r="17" spans="1:14" ht="14.4" customHeight="1" x14ac:dyDescent="0.3">
      <c r="A17" s="644">
        <v>89301042</v>
      </c>
      <c r="B17" s="645" t="s">
        <v>2125</v>
      </c>
      <c r="C17" s="648">
        <v>143110.05000000002</v>
      </c>
      <c r="D17" s="648">
        <v>450.5</v>
      </c>
      <c r="E17" s="648">
        <v>66101.830000000016</v>
      </c>
      <c r="F17" s="714">
        <v>0.46189509402030121</v>
      </c>
      <c r="G17" s="648">
        <v>236.5</v>
      </c>
      <c r="H17" s="714">
        <v>0.52497225305216422</v>
      </c>
      <c r="I17" s="648">
        <v>77008.22</v>
      </c>
      <c r="J17" s="714">
        <v>0.53810490597969873</v>
      </c>
      <c r="K17" s="648">
        <v>214</v>
      </c>
      <c r="L17" s="714">
        <v>0.47502774694783573</v>
      </c>
      <c r="M17" s="648" t="s">
        <v>1</v>
      </c>
      <c r="N17" s="277"/>
    </row>
    <row r="18" spans="1:14" ht="14.4" customHeight="1" x14ac:dyDescent="0.3">
      <c r="A18" s="644">
        <v>89301042</v>
      </c>
      <c r="B18" s="645" t="s">
        <v>2126</v>
      </c>
      <c r="C18" s="648">
        <v>0</v>
      </c>
      <c r="D18" s="648">
        <v>41.5</v>
      </c>
      <c r="E18" s="648">
        <v>0</v>
      </c>
      <c r="F18" s="714" t="s">
        <v>576</v>
      </c>
      <c r="G18" s="648">
        <v>33.5</v>
      </c>
      <c r="H18" s="714">
        <v>0.80722891566265065</v>
      </c>
      <c r="I18" s="648">
        <v>0</v>
      </c>
      <c r="J18" s="714" t="s">
        <v>576</v>
      </c>
      <c r="K18" s="648">
        <v>8</v>
      </c>
      <c r="L18" s="714">
        <v>0.19277108433734941</v>
      </c>
      <c r="M18" s="648" t="s">
        <v>1</v>
      </c>
      <c r="N18" s="277"/>
    </row>
    <row r="19" spans="1:14" ht="14.4" customHeight="1" x14ac:dyDescent="0.3">
      <c r="A19" s="644">
        <v>89301042</v>
      </c>
      <c r="B19" s="645" t="s">
        <v>2127</v>
      </c>
      <c r="C19" s="648">
        <v>2053990.8900000001</v>
      </c>
      <c r="D19" s="648">
        <v>855</v>
      </c>
      <c r="E19" s="648">
        <v>1751095.4800000002</v>
      </c>
      <c r="F19" s="714">
        <v>0.85253322618193317</v>
      </c>
      <c r="G19" s="648">
        <v>689</v>
      </c>
      <c r="H19" s="714">
        <v>0.80584795321637426</v>
      </c>
      <c r="I19" s="648">
        <v>302895.40999999997</v>
      </c>
      <c r="J19" s="714">
        <v>0.14746677381806692</v>
      </c>
      <c r="K19" s="648">
        <v>166</v>
      </c>
      <c r="L19" s="714">
        <v>0.19415204678362574</v>
      </c>
      <c r="M19" s="648" t="s">
        <v>1</v>
      </c>
      <c r="N19" s="277"/>
    </row>
    <row r="20" spans="1:14" ht="14.4" customHeight="1" x14ac:dyDescent="0.3">
      <c r="A20" s="644" t="s">
        <v>2131</v>
      </c>
      <c r="B20" s="645" t="s">
        <v>2132</v>
      </c>
      <c r="C20" s="648">
        <v>2197100.94</v>
      </c>
      <c r="D20" s="648">
        <v>1347</v>
      </c>
      <c r="E20" s="648">
        <v>1817197.3100000003</v>
      </c>
      <c r="F20" s="714">
        <v>0.82708867713651801</v>
      </c>
      <c r="G20" s="648">
        <v>959</v>
      </c>
      <c r="H20" s="714">
        <v>0.71195248700816627</v>
      </c>
      <c r="I20" s="648">
        <v>379903.63</v>
      </c>
      <c r="J20" s="714">
        <v>0.1729113228634821</v>
      </c>
      <c r="K20" s="648">
        <v>388</v>
      </c>
      <c r="L20" s="714">
        <v>0.28804751299183373</v>
      </c>
      <c r="M20" s="648" t="s">
        <v>582</v>
      </c>
      <c r="N20" s="277"/>
    </row>
    <row r="21" spans="1:14" ht="14.4" customHeight="1" x14ac:dyDescent="0.3">
      <c r="A21" s="644" t="s">
        <v>576</v>
      </c>
      <c r="B21" s="645" t="s">
        <v>576</v>
      </c>
      <c r="C21" s="648" t="s">
        <v>576</v>
      </c>
      <c r="D21" s="648" t="s">
        <v>576</v>
      </c>
      <c r="E21" s="648" t="s">
        <v>576</v>
      </c>
      <c r="F21" s="714" t="s">
        <v>576</v>
      </c>
      <c r="G21" s="648" t="s">
        <v>576</v>
      </c>
      <c r="H21" s="714" t="s">
        <v>576</v>
      </c>
      <c r="I21" s="648" t="s">
        <v>576</v>
      </c>
      <c r="J21" s="714" t="s">
        <v>576</v>
      </c>
      <c r="K21" s="648" t="s">
        <v>576</v>
      </c>
      <c r="L21" s="714" t="s">
        <v>576</v>
      </c>
      <c r="M21" s="648" t="s">
        <v>583</v>
      </c>
      <c r="N21" s="277"/>
    </row>
    <row r="22" spans="1:14" ht="14.4" customHeight="1" x14ac:dyDescent="0.3">
      <c r="A22" s="644">
        <v>89301045</v>
      </c>
      <c r="B22" s="645" t="s">
        <v>2125</v>
      </c>
      <c r="C22" s="648">
        <v>56986.34</v>
      </c>
      <c r="D22" s="648">
        <v>153</v>
      </c>
      <c r="E22" s="648">
        <v>35947.24</v>
      </c>
      <c r="F22" s="714">
        <v>0.63080450507963837</v>
      </c>
      <c r="G22" s="648">
        <v>93</v>
      </c>
      <c r="H22" s="714">
        <v>0.60784313725490191</v>
      </c>
      <c r="I22" s="648">
        <v>21039.100000000002</v>
      </c>
      <c r="J22" s="714">
        <v>0.36919549492036169</v>
      </c>
      <c r="K22" s="648">
        <v>60</v>
      </c>
      <c r="L22" s="714">
        <v>0.39215686274509803</v>
      </c>
      <c r="M22" s="648" t="s">
        <v>1</v>
      </c>
      <c r="N22" s="277"/>
    </row>
    <row r="23" spans="1:14" ht="14.4" customHeight="1" x14ac:dyDescent="0.3">
      <c r="A23" s="644">
        <v>89301045</v>
      </c>
      <c r="B23" s="645" t="s">
        <v>2126</v>
      </c>
      <c r="C23" s="648">
        <v>0</v>
      </c>
      <c r="D23" s="648">
        <v>2</v>
      </c>
      <c r="E23" s="648">
        <v>0</v>
      </c>
      <c r="F23" s="714" t="s">
        <v>576</v>
      </c>
      <c r="G23" s="648">
        <v>1</v>
      </c>
      <c r="H23" s="714">
        <v>0.5</v>
      </c>
      <c r="I23" s="648">
        <v>0</v>
      </c>
      <c r="J23" s="714" t="s">
        <v>576</v>
      </c>
      <c r="K23" s="648">
        <v>1</v>
      </c>
      <c r="L23" s="714">
        <v>0.5</v>
      </c>
      <c r="M23" s="648" t="s">
        <v>1</v>
      </c>
      <c r="N23" s="277"/>
    </row>
    <row r="24" spans="1:14" ht="14.4" customHeight="1" x14ac:dyDescent="0.3">
      <c r="A24" s="644">
        <v>89301045</v>
      </c>
      <c r="B24" s="645" t="s">
        <v>2127</v>
      </c>
      <c r="C24" s="648">
        <v>10970</v>
      </c>
      <c r="D24" s="648">
        <v>25</v>
      </c>
      <c r="E24" s="648">
        <v>9250</v>
      </c>
      <c r="F24" s="714">
        <v>0.84320875113947125</v>
      </c>
      <c r="G24" s="648">
        <v>22</v>
      </c>
      <c r="H24" s="714">
        <v>0.88</v>
      </c>
      <c r="I24" s="648">
        <v>1720</v>
      </c>
      <c r="J24" s="714">
        <v>0.15679124886052873</v>
      </c>
      <c r="K24" s="648">
        <v>3</v>
      </c>
      <c r="L24" s="714">
        <v>0.12</v>
      </c>
      <c r="M24" s="648" t="s">
        <v>1</v>
      </c>
      <c r="N24" s="277"/>
    </row>
    <row r="25" spans="1:14" ht="14.4" customHeight="1" x14ac:dyDescent="0.3">
      <c r="A25" s="644" t="s">
        <v>2133</v>
      </c>
      <c r="B25" s="645" t="s">
        <v>2134</v>
      </c>
      <c r="C25" s="648">
        <v>67956.34</v>
      </c>
      <c r="D25" s="648">
        <v>180</v>
      </c>
      <c r="E25" s="648">
        <v>45197.24</v>
      </c>
      <c r="F25" s="714">
        <v>0.66509232251177741</v>
      </c>
      <c r="G25" s="648">
        <v>116</v>
      </c>
      <c r="H25" s="714">
        <v>0.64444444444444449</v>
      </c>
      <c r="I25" s="648">
        <v>22759.100000000002</v>
      </c>
      <c r="J25" s="714">
        <v>0.33490767748822264</v>
      </c>
      <c r="K25" s="648">
        <v>64</v>
      </c>
      <c r="L25" s="714">
        <v>0.35555555555555557</v>
      </c>
      <c r="M25" s="648" t="s">
        <v>582</v>
      </c>
      <c r="N25" s="277"/>
    </row>
    <row r="26" spans="1:14" ht="14.4" customHeight="1" x14ac:dyDescent="0.3">
      <c r="A26" s="644" t="s">
        <v>576</v>
      </c>
      <c r="B26" s="645" t="s">
        <v>576</v>
      </c>
      <c r="C26" s="648" t="s">
        <v>576</v>
      </c>
      <c r="D26" s="648" t="s">
        <v>576</v>
      </c>
      <c r="E26" s="648" t="s">
        <v>576</v>
      </c>
      <c r="F26" s="714" t="s">
        <v>576</v>
      </c>
      <c r="G26" s="648" t="s">
        <v>576</v>
      </c>
      <c r="H26" s="714" t="s">
        <v>576</v>
      </c>
      <c r="I26" s="648" t="s">
        <v>576</v>
      </c>
      <c r="J26" s="714" t="s">
        <v>576</v>
      </c>
      <c r="K26" s="648" t="s">
        <v>576</v>
      </c>
      <c r="L26" s="714" t="s">
        <v>576</v>
      </c>
      <c r="M26" s="648" t="s">
        <v>583</v>
      </c>
      <c r="N26" s="277"/>
    </row>
    <row r="27" spans="1:14" ht="14.4" customHeight="1" x14ac:dyDescent="0.3">
      <c r="A27" s="644">
        <v>89301046</v>
      </c>
      <c r="B27" s="645" t="s">
        <v>2127</v>
      </c>
      <c r="C27" s="648">
        <v>410</v>
      </c>
      <c r="D27" s="648">
        <v>1</v>
      </c>
      <c r="E27" s="648">
        <v>410</v>
      </c>
      <c r="F27" s="714">
        <v>1</v>
      </c>
      <c r="G27" s="648">
        <v>1</v>
      </c>
      <c r="H27" s="714">
        <v>1</v>
      </c>
      <c r="I27" s="648" t="s">
        <v>576</v>
      </c>
      <c r="J27" s="714">
        <v>0</v>
      </c>
      <c r="K27" s="648" t="s">
        <v>576</v>
      </c>
      <c r="L27" s="714">
        <v>0</v>
      </c>
      <c r="M27" s="648" t="s">
        <v>1</v>
      </c>
      <c r="N27" s="277"/>
    </row>
    <row r="28" spans="1:14" ht="14.4" customHeight="1" x14ac:dyDescent="0.3">
      <c r="A28" s="644" t="s">
        <v>2135</v>
      </c>
      <c r="B28" s="645" t="s">
        <v>2136</v>
      </c>
      <c r="C28" s="648">
        <v>410</v>
      </c>
      <c r="D28" s="648">
        <v>1</v>
      </c>
      <c r="E28" s="648">
        <v>410</v>
      </c>
      <c r="F28" s="714">
        <v>1</v>
      </c>
      <c r="G28" s="648">
        <v>1</v>
      </c>
      <c r="H28" s="714">
        <v>1</v>
      </c>
      <c r="I28" s="648" t="s">
        <v>576</v>
      </c>
      <c r="J28" s="714">
        <v>0</v>
      </c>
      <c r="K28" s="648" t="s">
        <v>576</v>
      </c>
      <c r="L28" s="714">
        <v>0</v>
      </c>
      <c r="M28" s="648" t="s">
        <v>582</v>
      </c>
      <c r="N28" s="277"/>
    </row>
    <row r="29" spans="1:14" ht="14.4" customHeight="1" x14ac:dyDescent="0.3">
      <c r="A29" s="644" t="s">
        <v>576</v>
      </c>
      <c r="B29" s="645" t="s">
        <v>576</v>
      </c>
      <c r="C29" s="648" t="s">
        <v>576</v>
      </c>
      <c r="D29" s="648" t="s">
        <v>576</v>
      </c>
      <c r="E29" s="648" t="s">
        <v>576</v>
      </c>
      <c r="F29" s="714" t="s">
        <v>576</v>
      </c>
      <c r="G29" s="648" t="s">
        <v>576</v>
      </c>
      <c r="H29" s="714" t="s">
        <v>576</v>
      </c>
      <c r="I29" s="648" t="s">
        <v>576</v>
      </c>
      <c r="J29" s="714" t="s">
        <v>576</v>
      </c>
      <c r="K29" s="648" t="s">
        <v>576</v>
      </c>
      <c r="L29" s="714" t="s">
        <v>576</v>
      </c>
      <c r="M29" s="648" t="s">
        <v>583</v>
      </c>
      <c r="N29" s="277"/>
    </row>
    <row r="30" spans="1:14" ht="14.4" customHeight="1" x14ac:dyDescent="0.3">
      <c r="A30" s="644">
        <v>89301047</v>
      </c>
      <c r="B30" s="645" t="s">
        <v>2125</v>
      </c>
      <c r="C30" s="648">
        <v>75.36</v>
      </c>
      <c r="D30" s="648">
        <v>3</v>
      </c>
      <c r="E30" s="648">
        <v>0</v>
      </c>
      <c r="F30" s="714">
        <v>0</v>
      </c>
      <c r="G30" s="648">
        <v>2</v>
      </c>
      <c r="H30" s="714">
        <v>0.66666666666666663</v>
      </c>
      <c r="I30" s="648">
        <v>75.36</v>
      </c>
      <c r="J30" s="714">
        <v>1</v>
      </c>
      <c r="K30" s="648">
        <v>1</v>
      </c>
      <c r="L30" s="714">
        <v>0.33333333333333331</v>
      </c>
      <c r="M30" s="648" t="s">
        <v>1</v>
      </c>
      <c r="N30" s="277"/>
    </row>
    <row r="31" spans="1:14" ht="14.4" customHeight="1" x14ac:dyDescent="0.3">
      <c r="A31" s="644">
        <v>89301047</v>
      </c>
      <c r="B31" s="645" t="s">
        <v>2126</v>
      </c>
      <c r="C31" s="648">
        <v>0</v>
      </c>
      <c r="D31" s="648">
        <v>2</v>
      </c>
      <c r="E31" s="648">
        <v>0</v>
      </c>
      <c r="F31" s="714" t="s">
        <v>576</v>
      </c>
      <c r="G31" s="648">
        <v>2</v>
      </c>
      <c r="H31" s="714">
        <v>1</v>
      </c>
      <c r="I31" s="648" t="s">
        <v>576</v>
      </c>
      <c r="J31" s="714" t="s">
        <v>576</v>
      </c>
      <c r="K31" s="648" t="s">
        <v>576</v>
      </c>
      <c r="L31" s="714">
        <v>0</v>
      </c>
      <c r="M31" s="648" t="s">
        <v>1</v>
      </c>
      <c r="N31" s="277"/>
    </row>
    <row r="32" spans="1:14" ht="14.4" customHeight="1" x14ac:dyDescent="0.3">
      <c r="A32" s="644" t="s">
        <v>2137</v>
      </c>
      <c r="B32" s="645" t="s">
        <v>2138</v>
      </c>
      <c r="C32" s="648">
        <v>75.36</v>
      </c>
      <c r="D32" s="648">
        <v>5</v>
      </c>
      <c r="E32" s="648">
        <v>0</v>
      </c>
      <c r="F32" s="714">
        <v>0</v>
      </c>
      <c r="G32" s="648">
        <v>4</v>
      </c>
      <c r="H32" s="714">
        <v>0.8</v>
      </c>
      <c r="I32" s="648">
        <v>75.36</v>
      </c>
      <c r="J32" s="714">
        <v>1</v>
      </c>
      <c r="K32" s="648">
        <v>1</v>
      </c>
      <c r="L32" s="714">
        <v>0.2</v>
      </c>
      <c r="M32" s="648" t="s">
        <v>582</v>
      </c>
      <c r="N32" s="277"/>
    </row>
    <row r="33" spans="1:14" ht="14.4" customHeight="1" x14ac:dyDescent="0.3">
      <c r="A33" s="644" t="s">
        <v>576</v>
      </c>
      <c r="B33" s="645" t="s">
        <v>576</v>
      </c>
      <c r="C33" s="648" t="s">
        <v>576</v>
      </c>
      <c r="D33" s="648" t="s">
        <v>576</v>
      </c>
      <c r="E33" s="648" t="s">
        <v>576</v>
      </c>
      <c r="F33" s="714" t="s">
        <v>576</v>
      </c>
      <c r="G33" s="648" t="s">
        <v>576</v>
      </c>
      <c r="H33" s="714" t="s">
        <v>576</v>
      </c>
      <c r="I33" s="648" t="s">
        <v>576</v>
      </c>
      <c r="J33" s="714" t="s">
        <v>576</v>
      </c>
      <c r="K33" s="648" t="s">
        <v>576</v>
      </c>
      <c r="L33" s="714" t="s">
        <v>576</v>
      </c>
      <c r="M33" s="648" t="s">
        <v>583</v>
      </c>
      <c r="N33" s="277"/>
    </row>
    <row r="34" spans="1:14" ht="14.4" customHeight="1" x14ac:dyDescent="0.3">
      <c r="A34" s="644">
        <v>89301048</v>
      </c>
      <c r="B34" s="645" t="s">
        <v>2125</v>
      </c>
      <c r="C34" s="648">
        <v>7276.6099999999988</v>
      </c>
      <c r="D34" s="648">
        <v>29</v>
      </c>
      <c r="E34" s="648">
        <v>4658.9899999999989</v>
      </c>
      <c r="F34" s="714">
        <v>0.64026930122680747</v>
      </c>
      <c r="G34" s="648">
        <v>14</v>
      </c>
      <c r="H34" s="714">
        <v>0.48275862068965519</v>
      </c>
      <c r="I34" s="648">
        <v>2617.62</v>
      </c>
      <c r="J34" s="714">
        <v>0.35973069877319253</v>
      </c>
      <c r="K34" s="648">
        <v>15</v>
      </c>
      <c r="L34" s="714">
        <v>0.51724137931034486</v>
      </c>
      <c r="M34" s="648" t="s">
        <v>1</v>
      </c>
      <c r="N34" s="277"/>
    </row>
    <row r="35" spans="1:14" ht="14.4" customHeight="1" x14ac:dyDescent="0.3">
      <c r="A35" s="644">
        <v>89301048</v>
      </c>
      <c r="B35" s="645" t="s">
        <v>2127</v>
      </c>
      <c r="C35" s="648">
        <v>250</v>
      </c>
      <c r="D35" s="648">
        <v>1</v>
      </c>
      <c r="E35" s="648" t="s">
        <v>576</v>
      </c>
      <c r="F35" s="714">
        <v>0</v>
      </c>
      <c r="G35" s="648" t="s">
        <v>576</v>
      </c>
      <c r="H35" s="714">
        <v>0</v>
      </c>
      <c r="I35" s="648">
        <v>250</v>
      </c>
      <c r="J35" s="714">
        <v>1</v>
      </c>
      <c r="K35" s="648">
        <v>1</v>
      </c>
      <c r="L35" s="714">
        <v>1</v>
      </c>
      <c r="M35" s="648" t="s">
        <v>1</v>
      </c>
      <c r="N35" s="277"/>
    </row>
    <row r="36" spans="1:14" ht="14.4" customHeight="1" x14ac:dyDescent="0.3">
      <c r="A36" s="644" t="s">
        <v>2139</v>
      </c>
      <c r="B36" s="645" t="s">
        <v>2130</v>
      </c>
      <c r="C36" s="648">
        <v>7526.6099999999988</v>
      </c>
      <c r="D36" s="648">
        <v>30</v>
      </c>
      <c r="E36" s="648">
        <v>4658.9899999999989</v>
      </c>
      <c r="F36" s="714">
        <v>0.61900244598830012</v>
      </c>
      <c r="G36" s="648">
        <v>14</v>
      </c>
      <c r="H36" s="714">
        <v>0.46666666666666667</v>
      </c>
      <c r="I36" s="648">
        <v>2867.62</v>
      </c>
      <c r="J36" s="714">
        <v>0.38099755401169988</v>
      </c>
      <c r="K36" s="648">
        <v>16</v>
      </c>
      <c r="L36" s="714">
        <v>0.53333333333333333</v>
      </c>
      <c r="M36" s="648" t="s">
        <v>582</v>
      </c>
      <c r="N36" s="277"/>
    </row>
    <row r="37" spans="1:14" ht="14.4" customHeight="1" x14ac:dyDescent="0.3">
      <c r="A37" s="644" t="s">
        <v>576</v>
      </c>
      <c r="B37" s="645" t="s">
        <v>576</v>
      </c>
      <c r="C37" s="648" t="s">
        <v>576</v>
      </c>
      <c r="D37" s="648" t="s">
        <v>576</v>
      </c>
      <c r="E37" s="648" t="s">
        <v>576</v>
      </c>
      <c r="F37" s="714" t="s">
        <v>576</v>
      </c>
      <c r="G37" s="648" t="s">
        <v>576</v>
      </c>
      <c r="H37" s="714" t="s">
        <v>576</v>
      </c>
      <c r="I37" s="648" t="s">
        <v>576</v>
      </c>
      <c r="J37" s="714" t="s">
        <v>576</v>
      </c>
      <c r="K37" s="648" t="s">
        <v>576</v>
      </c>
      <c r="L37" s="714" t="s">
        <v>576</v>
      </c>
      <c r="M37" s="648" t="s">
        <v>583</v>
      </c>
      <c r="N37" s="277"/>
    </row>
    <row r="38" spans="1:14" ht="14.4" customHeight="1" x14ac:dyDescent="0.3">
      <c r="A38" s="644" t="s">
        <v>2128</v>
      </c>
      <c r="B38" s="645" t="s">
        <v>2140</v>
      </c>
      <c r="C38" s="648">
        <v>2300198.46</v>
      </c>
      <c r="D38" s="648">
        <v>1628</v>
      </c>
      <c r="E38" s="648">
        <v>1880285.1500000001</v>
      </c>
      <c r="F38" s="714">
        <v>0.81744474778928433</v>
      </c>
      <c r="G38" s="648">
        <v>1123</v>
      </c>
      <c r="H38" s="714">
        <v>0.68980343980343983</v>
      </c>
      <c r="I38" s="648">
        <v>419913.30999999994</v>
      </c>
      <c r="J38" s="714">
        <v>0.18255525221071575</v>
      </c>
      <c r="K38" s="648">
        <v>505</v>
      </c>
      <c r="L38" s="714">
        <v>0.31019656019656022</v>
      </c>
      <c r="M38" s="648" t="s">
        <v>578</v>
      </c>
      <c r="N38" s="277"/>
    </row>
  </sheetData>
  <autoFilter ref="A4:M4"/>
  <mergeCells count="4">
    <mergeCell ref="E3:H3"/>
    <mergeCell ref="C3:D3"/>
    <mergeCell ref="I3:L3"/>
    <mergeCell ref="A1:L1"/>
  </mergeCells>
  <conditionalFormatting sqref="F4 F10 F39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38">
    <cfRule type="expression" dxfId="46" priority="4">
      <formula>AND(LEFT(M11,6)&lt;&gt;"mezera",M11&lt;&gt;"")</formula>
    </cfRule>
  </conditionalFormatting>
  <conditionalFormatting sqref="A11:A38">
    <cfRule type="expression" dxfId="45" priority="2">
      <formula>AND(M11&lt;&gt;"",M11&lt;&gt;"mezeraKL")</formula>
    </cfRule>
  </conditionalFormatting>
  <conditionalFormatting sqref="F11:F38">
    <cfRule type="cellIs" dxfId="44" priority="1" operator="lessThan">
      <formula>0.6</formula>
    </cfRule>
  </conditionalFormatting>
  <conditionalFormatting sqref="B11:L38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38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3" t="s">
        <v>168</v>
      </c>
      <c r="B4" s="694" t="s">
        <v>19</v>
      </c>
      <c r="C4" s="718"/>
      <c r="D4" s="694" t="s">
        <v>20</v>
      </c>
      <c r="E4" s="718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5" t="s">
        <v>2141</v>
      </c>
      <c r="B5" s="708">
        <v>24489.620000000003</v>
      </c>
      <c r="C5" s="655">
        <v>1</v>
      </c>
      <c r="D5" s="719">
        <v>56</v>
      </c>
      <c r="E5" s="722" t="s">
        <v>2141</v>
      </c>
      <c r="F5" s="708">
        <v>18277.760000000002</v>
      </c>
      <c r="G5" s="676">
        <v>0.74634722792758723</v>
      </c>
      <c r="H5" s="658">
        <v>40</v>
      </c>
      <c r="I5" s="699">
        <v>0.7142857142857143</v>
      </c>
      <c r="J5" s="725">
        <v>6211.8599999999988</v>
      </c>
      <c r="K5" s="676">
        <v>0.25365277207241266</v>
      </c>
      <c r="L5" s="658">
        <v>16</v>
      </c>
      <c r="M5" s="699">
        <v>0.2857142857142857</v>
      </c>
    </row>
    <row r="6" spans="1:13" ht="14.4" customHeight="1" x14ac:dyDescent="0.3">
      <c r="A6" s="716" t="s">
        <v>2142</v>
      </c>
      <c r="B6" s="709">
        <v>42877.69</v>
      </c>
      <c r="C6" s="661">
        <v>1</v>
      </c>
      <c r="D6" s="720">
        <v>103</v>
      </c>
      <c r="E6" s="723" t="s">
        <v>2142</v>
      </c>
      <c r="F6" s="709">
        <v>37666.17</v>
      </c>
      <c r="G6" s="677">
        <v>0.87845613884516627</v>
      </c>
      <c r="H6" s="664">
        <v>87</v>
      </c>
      <c r="I6" s="700">
        <v>0.84466019417475724</v>
      </c>
      <c r="J6" s="726">
        <v>5211.5200000000004</v>
      </c>
      <c r="K6" s="677">
        <v>0.12154386115483368</v>
      </c>
      <c r="L6" s="664">
        <v>16</v>
      </c>
      <c r="M6" s="700">
        <v>0.1553398058252427</v>
      </c>
    </row>
    <row r="7" spans="1:13" ht="14.4" customHeight="1" x14ac:dyDescent="0.3">
      <c r="A7" s="716" t="s">
        <v>2143</v>
      </c>
      <c r="B7" s="709">
        <v>8591.7200000000012</v>
      </c>
      <c r="C7" s="661">
        <v>1</v>
      </c>
      <c r="D7" s="720">
        <v>7</v>
      </c>
      <c r="E7" s="723" t="s">
        <v>2143</v>
      </c>
      <c r="F7" s="709">
        <v>4719.43</v>
      </c>
      <c r="G7" s="677">
        <v>0.54929979096153037</v>
      </c>
      <c r="H7" s="664">
        <v>5</v>
      </c>
      <c r="I7" s="700">
        <v>0.7142857142857143</v>
      </c>
      <c r="J7" s="726">
        <v>3872.29</v>
      </c>
      <c r="K7" s="677">
        <v>0.45070020903846952</v>
      </c>
      <c r="L7" s="664">
        <v>2</v>
      </c>
      <c r="M7" s="700">
        <v>0.2857142857142857</v>
      </c>
    </row>
    <row r="8" spans="1:13" ht="14.4" customHeight="1" x14ac:dyDescent="0.3">
      <c r="A8" s="716" t="s">
        <v>2144</v>
      </c>
      <c r="B8" s="709">
        <v>381.25</v>
      </c>
      <c r="C8" s="661">
        <v>1</v>
      </c>
      <c r="D8" s="720">
        <v>2</v>
      </c>
      <c r="E8" s="723" t="s">
        <v>2144</v>
      </c>
      <c r="F8" s="709"/>
      <c r="G8" s="677">
        <v>0</v>
      </c>
      <c r="H8" s="664"/>
      <c r="I8" s="700">
        <v>0</v>
      </c>
      <c r="J8" s="726">
        <v>381.25</v>
      </c>
      <c r="K8" s="677">
        <v>1</v>
      </c>
      <c r="L8" s="664">
        <v>2</v>
      </c>
      <c r="M8" s="700">
        <v>1</v>
      </c>
    </row>
    <row r="9" spans="1:13" ht="14.4" customHeight="1" x14ac:dyDescent="0.3">
      <c r="A9" s="716" t="s">
        <v>2145</v>
      </c>
      <c r="B9" s="709">
        <v>534892.38</v>
      </c>
      <c r="C9" s="661">
        <v>1</v>
      </c>
      <c r="D9" s="720">
        <v>192</v>
      </c>
      <c r="E9" s="723" t="s">
        <v>2145</v>
      </c>
      <c r="F9" s="709">
        <v>471540.62000000005</v>
      </c>
      <c r="G9" s="677">
        <v>0.88156167040554967</v>
      </c>
      <c r="H9" s="664">
        <v>143</v>
      </c>
      <c r="I9" s="700">
        <v>0.74479166666666663</v>
      </c>
      <c r="J9" s="726">
        <v>63351.76</v>
      </c>
      <c r="K9" s="677">
        <v>0.11843832959445039</v>
      </c>
      <c r="L9" s="664">
        <v>49</v>
      </c>
      <c r="M9" s="700">
        <v>0.25520833333333331</v>
      </c>
    </row>
    <row r="10" spans="1:13" ht="14.4" customHeight="1" x14ac:dyDescent="0.3">
      <c r="A10" s="716" t="s">
        <v>2146</v>
      </c>
      <c r="B10" s="709">
        <v>28768.539999999994</v>
      </c>
      <c r="C10" s="661">
        <v>1</v>
      </c>
      <c r="D10" s="720">
        <v>58</v>
      </c>
      <c r="E10" s="723" t="s">
        <v>2146</v>
      </c>
      <c r="F10" s="709">
        <v>27212.529999999995</v>
      </c>
      <c r="G10" s="677">
        <v>0.94591279223763181</v>
      </c>
      <c r="H10" s="664">
        <v>51</v>
      </c>
      <c r="I10" s="700">
        <v>0.87931034482758619</v>
      </c>
      <c r="J10" s="726">
        <v>1556.01</v>
      </c>
      <c r="K10" s="677">
        <v>5.4087207762368208E-2</v>
      </c>
      <c r="L10" s="664">
        <v>7</v>
      </c>
      <c r="M10" s="700">
        <v>0.1206896551724138</v>
      </c>
    </row>
    <row r="11" spans="1:13" ht="14.4" customHeight="1" x14ac:dyDescent="0.3">
      <c r="A11" s="716" t="s">
        <v>2147</v>
      </c>
      <c r="B11" s="709">
        <v>410</v>
      </c>
      <c r="C11" s="661">
        <v>1</v>
      </c>
      <c r="D11" s="720">
        <v>1</v>
      </c>
      <c r="E11" s="723" t="s">
        <v>2147</v>
      </c>
      <c r="F11" s="709">
        <v>410</v>
      </c>
      <c r="G11" s="677">
        <v>1</v>
      </c>
      <c r="H11" s="664">
        <v>1</v>
      </c>
      <c r="I11" s="700">
        <v>1</v>
      </c>
      <c r="J11" s="726"/>
      <c r="K11" s="677">
        <v>0</v>
      </c>
      <c r="L11" s="664"/>
      <c r="M11" s="700">
        <v>0</v>
      </c>
    </row>
    <row r="12" spans="1:13" ht="14.4" customHeight="1" x14ac:dyDescent="0.3">
      <c r="A12" s="716" t="s">
        <v>2148</v>
      </c>
      <c r="B12" s="709">
        <v>2598.7200000000003</v>
      </c>
      <c r="C12" s="661">
        <v>1</v>
      </c>
      <c r="D12" s="720">
        <v>13</v>
      </c>
      <c r="E12" s="723" t="s">
        <v>2148</v>
      </c>
      <c r="F12" s="709">
        <v>2124.7400000000002</v>
      </c>
      <c r="G12" s="677">
        <v>0.81761020810245044</v>
      </c>
      <c r="H12" s="664">
        <v>7</v>
      </c>
      <c r="I12" s="700">
        <v>0.53846153846153844</v>
      </c>
      <c r="J12" s="726">
        <v>473.98</v>
      </c>
      <c r="K12" s="677">
        <v>0.18238979189754956</v>
      </c>
      <c r="L12" s="664">
        <v>6</v>
      </c>
      <c r="M12" s="700">
        <v>0.46153846153846156</v>
      </c>
    </row>
    <row r="13" spans="1:13" ht="14.4" customHeight="1" x14ac:dyDescent="0.3">
      <c r="A13" s="716" t="s">
        <v>2149</v>
      </c>
      <c r="B13" s="709">
        <v>2932.2499999999995</v>
      </c>
      <c r="C13" s="661">
        <v>1</v>
      </c>
      <c r="D13" s="720">
        <v>13</v>
      </c>
      <c r="E13" s="723" t="s">
        <v>2149</v>
      </c>
      <c r="F13" s="709">
        <v>2631.0499999999997</v>
      </c>
      <c r="G13" s="677">
        <v>0.89728024554522978</v>
      </c>
      <c r="H13" s="664">
        <v>10</v>
      </c>
      <c r="I13" s="700">
        <v>0.76923076923076927</v>
      </c>
      <c r="J13" s="726">
        <v>301.2</v>
      </c>
      <c r="K13" s="677">
        <v>0.10271975445477025</v>
      </c>
      <c r="L13" s="664">
        <v>3</v>
      </c>
      <c r="M13" s="700">
        <v>0.23076923076923078</v>
      </c>
    </row>
    <row r="14" spans="1:13" ht="14.4" customHeight="1" x14ac:dyDescent="0.3">
      <c r="A14" s="716" t="s">
        <v>2150</v>
      </c>
      <c r="B14" s="709">
        <v>32575.590000000004</v>
      </c>
      <c r="C14" s="661">
        <v>1</v>
      </c>
      <c r="D14" s="720">
        <v>107</v>
      </c>
      <c r="E14" s="723" t="s">
        <v>2150</v>
      </c>
      <c r="F14" s="709">
        <v>20214.090000000004</v>
      </c>
      <c r="G14" s="677">
        <v>0.62052874560368676</v>
      </c>
      <c r="H14" s="664">
        <v>69</v>
      </c>
      <c r="I14" s="700">
        <v>0.64485981308411211</v>
      </c>
      <c r="J14" s="726">
        <v>12361.500000000002</v>
      </c>
      <c r="K14" s="677">
        <v>0.37947125439631335</v>
      </c>
      <c r="L14" s="664">
        <v>38</v>
      </c>
      <c r="M14" s="700">
        <v>0.35514018691588783</v>
      </c>
    </row>
    <row r="15" spans="1:13" ht="14.4" customHeight="1" x14ac:dyDescent="0.3">
      <c r="A15" s="716" t="s">
        <v>2151</v>
      </c>
      <c r="B15" s="709">
        <v>782474.5299999998</v>
      </c>
      <c r="C15" s="661">
        <v>1</v>
      </c>
      <c r="D15" s="720">
        <v>251</v>
      </c>
      <c r="E15" s="723" t="s">
        <v>2151</v>
      </c>
      <c r="F15" s="709">
        <v>677382.54999999981</v>
      </c>
      <c r="G15" s="677">
        <v>0.8656927785240498</v>
      </c>
      <c r="H15" s="664">
        <v>192</v>
      </c>
      <c r="I15" s="700">
        <v>0.76494023904382469</v>
      </c>
      <c r="J15" s="726">
        <v>105091.98</v>
      </c>
      <c r="K15" s="677">
        <v>0.13430722147595017</v>
      </c>
      <c r="L15" s="664">
        <v>59</v>
      </c>
      <c r="M15" s="700">
        <v>0.23505976095617531</v>
      </c>
    </row>
    <row r="16" spans="1:13" ht="14.4" customHeight="1" x14ac:dyDescent="0.3">
      <c r="A16" s="716" t="s">
        <v>2152</v>
      </c>
      <c r="B16" s="709">
        <v>11065.97</v>
      </c>
      <c r="C16" s="661">
        <v>1</v>
      </c>
      <c r="D16" s="720">
        <v>34</v>
      </c>
      <c r="E16" s="723" t="s">
        <v>2152</v>
      </c>
      <c r="F16" s="709">
        <v>6581.4</v>
      </c>
      <c r="G16" s="677">
        <v>0.59474225937717162</v>
      </c>
      <c r="H16" s="664">
        <v>16</v>
      </c>
      <c r="I16" s="700">
        <v>0.47058823529411764</v>
      </c>
      <c r="J16" s="726">
        <v>4484.57</v>
      </c>
      <c r="K16" s="677">
        <v>0.40525774062282838</v>
      </c>
      <c r="L16" s="664">
        <v>18</v>
      </c>
      <c r="M16" s="700">
        <v>0.52941176470588236</v>
      </c>
    </row>
    <row r="17" spans="1:13" ht="14.4" customHeight="1" x14ac:dyDescent="0.3">
      <c r="A17" s="716" t="s">
        <v>2153</v>
      </c>
      <c r="B17" s="709">
        <v>1699.02</v>
      </c>
      <c r="C17" s="661">
        <v>1</v>
      </c>
      <c r="D17" s="720">
        <v>10</v>
      </c>
      <c r="E17" s="723" t="s">
        <v>2153</v>
      </c>
      <c r="F17" s="709">
        <v>1470</v>
      </c>
      <c r="G17" s="677">
        <v>0.86520464738496305</v>
      </c>
      <c r="H17" s="664">
        <v>9</v>
      </c>
      <c r="I17" s="700">
        <v>0.9</v>
      </c>
      <c r="J17" s="726">
        <v>229.02</v>
      </c>
      <c r="K17" s="677">
        <v>0.13479535261503692</v>
      </c>
      <c r="L17" s="664">
        <v>1</v>
      </c>
      <c r="M17" s="700">
        <v>0.1</v>
      </c>
    </row>
    <row r="18" spans="1:13" ht="14.4" customHeight="1" x14ac:dyDescent="0.3">
      <c r="A18" s="716" t="s">
        <v>2154</v>
      </c>
      <c r="B18" s="709">
        <v>47572.86</v>
      </c>
      <c r="C18" s="661">
        <v>1</v>
      </c>
      <c r="D18" s="720">
        <v>51</v>
      </c>
      <c r="E18" s="723" t="s">
        <v>2154</v>
      </c>
      <c r="F18" s="709">
        <v>30414.240000000002</v>
      </c>
      <c r="G18" s="677">
        <v>0.63931914120782318</v>
      </c>
      <c r="H18" s="664">
        <v>34</v>
      </c>
      <c r="I18" s="700">
        <v>0.66666666666666663</v>
      </c>
      <c r="J18" s="726">
        <v>17158.62</v>
      </c>
      <c r="K18" s="677">
        <v>0.36068085879217687</v>
      </c>
      <c r="L18" s="664">
        <v>17</v>
      </c>
      <c r="M18" s="700">
        <v>0.33333333333333331</v>
      </c>
    </row>
    <row r="19" spans="1:13" ht="14.4" customHeight="1" x14ac:dyDescent="0.3">
      <c r="A19" s="716" t="s">
        <v>2155</v>
      </c>
      <c r="B19" s="709">
        <v>1440.51</v>
      </c>
      <c r="C19" s="661">
        <v>1</v>
      </c>
      <c r="D19" s="720">
        <v>5</v>
      </c>
      <c r="E19" s="723" t="s">
        <v>2155</v>
      </c>
      <c r="F19" s="709">
        <v>1114.27</v>
      </c>
      <c r="G19" s="677">
        <v>0.77352465446265561</v>
      </c>
      <c r="H19" s="664">
        <v>2</v>
      </c>
      <c r="I19" s="700">
        <v>0.4</v>
      </c>
      <c r="J19" s="726">
        <v>326.24</v>
      </c>
      <c r="K19" s="677">
        <v>0.22647534553734441</v>
      </c>
      <c r="L19" s="664">
        <v>3</v>
      </c>
      <c r="M19" s="700">
        <v>0.6</v>
      </c>
    </row>
    <row r="20" spans="1:13" ht="14.4" customHeight="1" x14ac:dyDescent="0.3">
      <c r="A20" s="716" t="s">
        <v>2156</v>
      </c>
      <c r="B20" s="709">
        <v>1849.9999999999998</v>
      </c>
      <c r="C20" s="661">
        <v>1</v>
      </c>
      <c r="D20" s="720">
        <v>5</v>
      </c>
      <c r="E20" s="723" t="s">
        <v>2156</v>
      </c>
      <c r="F20" s="709">
        <v>1774.6399999999999</v>
      </c>
      <c r="G20" s="677">
        <v>0.95926486486486495</v>
      </c>
      <c r="H20" s="664">
        <v>4</v>
      </c>
      <c r="I20" s="700">
        <v>0.8</v>
      </c>
      <c r="J20" s="726">
        <v>75.36</v>
      </c>
      <c r="K20" s="677">
        <v>4.0735135135135138E-2</v>
      </c>
      <c r="L20" s="664">
        <v>1</v>
      </c>
      <c r="M20" s="700">
        <v>0.2</v>
      </c>
    </row>
    <row r="21" spans="1:13" ht="14.4" customHeight="1" x14ac:dyDescent="0.3">
      <c r="A21" s="716" t="s">
        <v>2157</v>
      </c>
      <c r="B21" s="709">
        <v>11728.84</v>
      </c>
      <c r="C21" s="661">
        <v>1</v>
      </c>
      <c r="D21" s="720">
        <v>36</v>
      </c>
      <c r="E21" s="723" t="s">
        <v>2157</v>
      </c>
      <c r="F21" s="709">
        <v>2770.92</v>
      </c>
      <c r="G21" s="677">
        <v>0.23624842695441323</v>
      </c>
      <c r="H21" s="664">
        <v>19</v>
      </c>
      <c r="I21" s="700">
        <v>0.52777777777777779</v>
      </c>
      <c r="J21" s="726">
        <v>8957.92</v>
      </c>
      <c r="K21" s="677">
        <v>0.76375157304558672</v>
      </c>
      <c r="L21" s="664">
        <v>17</v>
      </c>
      <c r="M21" s="700">
        <v>0.47222222222222221</v>
      </c>
    </row>
    <row r="22" spans="1:13" ht="14.4" customHeight="1" x14ac:dyDescent="0.3">
      <c r="A22" s="716" t="s">
        <v>2158</v>
      </c>
      <c r="B22" s="709">
        <v>37905.450000000004</v>
      </c>
      <c r="C22" s="661">
        <v>1</v>
      </c>
      <c r="D22" s="720">
        <v>52</v>
      </c>
      <c r="E22" s="723" t="s">
        <v>2158</v>
      </c>
      <c r="F22" s="709">
        <v>14077.550000000001</v>
      </c>
      <c r="G22" s="677">
        <v>0.37138590888645301</v>
      </c>
      <c r="H22" s="664">
        <v>27</v>
      </c>
      <c r="I22" s="700">
        <v>0.51923076923076927</v>
      </c>
      <c r="J22" s="726">
        <v>23827.9</v>
      </c>
      <c r="K22" s="677">
        <v>0.62861409111354694</v>
      </c>
      <c r="L22" s="664">
        <v>25</v>
      </c>
      <c r="M22" s="700">
        <v>0.48076923076923078</v>
      </c>
    </row>
    <row r="23" spans="1:13" ht="14.4" customHeight="1" x14ac:dyDescent="0.3">
      <c r="A23" s="716" t="s">
        <v>2159</v>
      </c>
      <c r="B23" s="709">
        <v>3089.05</v>
      </c>
      <c r="C23" s="661">
        <v>1</v>
      </c>
      <c r="D23" s="720">
        <v>10</v>
      </c>
      <c r="E23" s="723" t="s">
        <v>2159</v>
      </c>
      <c r="F23" s="709">
        <v>3024.4900000000002</v>
      </c>
      <c r="G23" s="677">
        <v>0.97910037066412003</v>
      </c>
      <c r="H23" s="664">
        <v>9</v>
      </c>
      <c r="I23" s="700">
        <v>0.9</v>
      </c>
      <c r="J23" s="726">
        <v>64.56</v>
      </c>
      <c r="K23" s="677">
        <v>2.0899629335879962E-2</v>
      </c>
      <c r="L23" s="664">
        <v>1</v>
      </c>
      <c r="M23" s="700">
        <v>0.1</v>
      </c>
    </row>
    <row r="24" spans="1:13" ht="14.4" customHeight="1" x14ac:dyDescent="0.3">
      <c r="A24" s="716" t="s">
        <v>2160</v>
      </c>
      <c r="B24" s="709">
        <v>342383.00000000006</v>
      </c>
      <c r="C24" s="661">
        <v>1</v>
      </c>
      <c r="D24" s="720">
        <v>162</v>
      </c>
      <c r="E24" s="723" t="s">
        <v>2160</v>
      </c>
      <c r="F24" s="709">
        <v>276154.85000000003</v>
      </c>
      <c r="G24" s="677">
        <v>0.80656706086458729</v>
      </c>
      <c r="H24" s="664">
        <v>111</v>
      </c>
      <c r="I24" s="700">
        <v>0.68518518518518523</v>
      </c>
      <c r="J24" s="726">
        <v>66228.150000000009</v>
      </c>
      <c r="K24" s="677">
        <v>0.19343293913541268</v>
      </c>
      <c r="L24" s="664">
        <v>51</v>
      </c>
      <c r="M24" s="700">
        <v>0.31481481481481483</v>
      </c>
    </row>
    <row r="25" spans="1:13" ht="14.4" customHeight="1" x14ac:dyDescent="0.3">
      <c r="A25" s="716" t="s">
        <v>2161</v>
      </c>
      <c r="B25" s="709">
        <v>60857.120000000003</v>
      </c>
      <c r="C25" s="661">
        <v>1</v>
      </c>
      <c r="D25" s="720">
        <v>99</v>
      </c>
      <c r="E25" s="723" t="s">
        <v>2161</v>
      </c>
      <c r="F25" s="709">
        <v>37311.170000000006</v>
      </c>
      <c r="G25" s="677">
        <v>0.61309457299326686</v>
      </c>
      <c r="H25" s="664">
        <v>60</v>
      </c>
      <c r="I25" s="700">
        <v>0.60606060606060608</v>
      </c>
      <c r="J25" s="726">
        <v>23545.949999999997</v>
      </c>
      <c r="K25" s="677">
        <v>0.38690542700673308</v>
      </c>
      <c r="L25" s="664">
        <v>39</v>
      </c>
      <c r="M25" s="700">
        <v>0.39393939393939392</v>
      </c>
    </row>
    <row r="26" spans="1:13" ht="14.4" customHeight="1" x14ac:dyDescent="0.3">
      <c r="A26" s="716" t="s">
        <v>2162</v>
      </c>
      <c r="B26" s="709">
        <v>3216.66</v>
      </c>
      <c r="C26" s="661">
        <v>1</v>
      </c>
      <c r="D26" s="720">
        <v>10</v>
      </c>
      <c r="E26" s="723" t="s">
        <v>2162</v>
      </c>
      <c r="F26" s="709">
        <v>1848</v>
      </c>
      <c r="G26" s="677">
        <v>0.5745089627128761</v>
      </c>
      <c r="H26" s="664">
        <v>4</v>
      </c>
      <c r="I26" s="700">
        <v>0.4</v>
      </c>
      <c r="J26" s="726">
        <v>1368.66</v>
      </c>
      <c r="K26" s="677">
        <v>0.42549103728712395</v>
      </c>
      <c r="L26" s="664">
        <v>6</v>
      </c>
      <c r="M26" s="700">
        <v>0.6</v>
      </c>
    </row>
    <row r="27" spans="1:13" ht="14.4" customHeight="1" x14ac:dyDescent="0.3">
      <c r="A27" s="716" t="s">
        <v>2163</v>
      </c>
      <c r="B27" s="709">
        <v>13698.6</v>
      </c>
      <c r="C27" s="661">
        <v>1</v>
      </c>
      <c r="D27" s="720">
        <v>4</v>
      </c>
      <c r="E27" s="723" t="s">
        <v>2163</v>
      </c>
      <c r="F27" s="709"/>
      <c r="G27" s="677">
        <v>0</v>
      </c>
      <c r="H27" s="664"/>
      <c r="I27" s="700">
        <v>0</v>
      </c>
      <c r="J27" s="726">
        <v>13698.6</v>
      </c>
      <c r="K27" s="677">
        <v>1</v>
      </c>
      <c r="L27" s="664">
        <v>4</v>
      </c>
      <c r="M27" s="700">
        <v>1</v>
      </c>
    </row>
    <row r="28" spans="1:13" ht="14.4" customHeight="1" x14ac:dyDescent="0.3">
      <c r="A28" s="716" t="s">
        <v>2164</v>
      </c>
      <c r="B28" s="709">
        <v>29897.62</v>
      </c>
      <c r="C28" s="661">
        <v>1</v>
      </c>
      <c r="D28" s="720">
        <v>41</v>
      </c>
      <c r="E28" s="723" t="s">
        <v>2164</v>
      </c>
      <c r="F28" s="709">
        <v>14605.529999999999</v>
      </c>
      <c r="G28" s="677">
        <v>0.48851814960521939</v>
      </c>
      <c r="H28" s="664">
        <v>28</v>
      </c>
      <c r="I28" s="700">
        <v>0.68292682926829273</v>
      </c>
      <c r="J28" s="726">
        <v>15292.09</v>
      </c>
      <c r="K28" s="677">
        <v>0.51148185039478056</v>
      </c>
      <c r="L28" s="664">
        <v>13</v>
      </c>
      <c r="M28" s="700">
        <v>0.31707317073170732</v>
      </c>
    </row>
    <row r="29" spans="1:13" ht="14.4" customHeight="1" x14ac:dyDescent="0.3">
      <c r="A29" s="716" t="s">
        <v>2165</v>
      </c>
      <c r="B29" s="709">
        <v>2010.21</v>
      </c>
      <c r="C29" s="661">
        <v>1</v>
      </c>
      <c r="D29" s="720">
        <v>16</v>
      </c>
      <c r="E29" s="723" t="s">
        <v>2165</v>
      </c>
      <c r="F29" s="709">
        <v>1650.21</v>
      </c>
      <c r="G29" s="677">
        <v>0.8209142328413449</v>
      </c>
      <c r="H29" s="664">
        <v>10</v>
      </c>
      <c r="I29" s="700">
        <v>0.625</v>
      </c>
      <c r="J29" s="726">
        <v>360</v>
      </c>
      <c r="K29" s="677">
        <v>0.17908576715865507</v>
      </c>
      <c r="L29" s="664">
        <v>6</v>
      </c>
      <c r="M29" s="700">
        <v>0.375</v>
      </c>
    </row>
    <row r="30" spans="1:13" ht="14.4" customHeight="1" x14ac:dyDescent="0.3">
      <c r="A30" s="716" t="s">
        <v>2166</v>
      </c>
      <c r="B30" s="709">
        <v>8482.77</v>
      </c>
      <c r="C30" s="661">
        <v>1</v>
      </c>
      <c r="D30" s="720">
        <v>22</v>
      </c>
      <c r="E30" s="723" t="s">
        <v>2166</v>
      </c>
      <c r="F30" s="709">
        <v>5804.89</v>
      </c>
      <c r="G30" s="677">
        <v>0.68431538282895799</v>
      </c>
      <c r="H30" s="664">
        <v>17</v>
      </c>
      <c r="I30" s="700">
        <v>0.77272727272727271</v>
      </c>
      <c r="J30" s="726">
        <v>2677.88</v>
      </c>
      <c r="K30" s="677">
        <v>0.31568461717104201</v>
      </c>
      <c r="L30" s="664">
        <v>5</v>
      </c>
      <c r="M30" s="700">
        <v>0.22727272727272727</v>
      </c>
    </row>
    <row r="31" spans="1:13" ht="14.4" customHeight="1" x14ac:dyDescent="0.3">
      <c r="A31" s="716" t="s">
        <v>2167</v>
      </c>
      <c r="B31" s="709">
        <v>12219.670000000002</v>
      </c>
      <c r="C31" s="661">
        <v>1</v>
      </c>
      <c r="D31" s="720">
        <v>47</v>
      </c>
      <c r="E31" s="723" t="s">
        <v>2167</v>
      </c>
      <c r="F31" s="709">
        <v>5738.88</v>
      </c>
      <c r="G31" s="677">
        <v>0.46964279722774832</v>
      </c>
      <c r="H31" s="664">
        <v>23</v>
      </c>
      <c r="I31" s="700">
        <v>0.48936170212765956</v>
      </c>
      <c r="J31" s="726">
        <v>6480.7900000000009</v>
      </c>
      <c r="K31" s="677">
        <v>0.53035720277225162</v>
      </c>
      <c r="L31" s="664">
        <v>24</v>
      </c>
      <c r="M31" s="700">
        <v>0.51063829787234039</v>
      </c>
    </row>
    <row r="32" spans="1:13" ht="14.4" customHeight="1" x14ac:dyDescent="0.3">
      <c r="A32" s="716" t="s">
        <v>2168</v>
      </c>
      <c r="B32" s="709">
        <v>227655.41000000003</v>
      </c>
      <c r="C32" s="661">
        <v>1</v>
      </c>
      <c r="D32" s="720">
        <v>145</v>
      </c>
      <c r="E32" s="723" t="s">
        <v>2168</v>
      </c>
      <c r="F32" s="709">
        <v>196536.02000000002</v>
      </c>
      <c r="G32" s="677">
        <v>0.86330485183725703</v>
      </c>
      <c r="H32" s="664">
        <v>92</v>
      </c>
      <c r="I32" s="700">
        <v>0.6344827586206897</v>
      </c>
      <c r="J32" s="726">
        <v>31119.39</v>
      </c>
      <c r="K32" s="677">
        <v>0.13669514816274295</v>
      </c>
      <c r="L32" s="664">
        <v>53</v>
      </c>
      <c r="M32" s="700">
        <v>0.36551724137931035</v>
      </c>
    </row>
    <row r="33" spans="1:13" ht="14.4" customHeight="1" x14ac:dyDescent="0.3">
      <c r="A33" s="716" t="s">
        <v>2169</v>
      </c>
      <c r="B33" s="709">
        <v>752.77</v>
      </c>
      <c r="C33" s="661">
        <v>1</v>
      </c>
      <c r="D33" s="720">
        <v>9</v>
      </c>
      <c r="E33" s="723" t="s">
        <v>2169</v>
      </c>
      <c r="F33" s="709">
        <v>361.96000000000004</v>
      </c>
      <c r="G33" s="677">
        <v>0.48083744038683801</v>
      </c>
      <c r="H33" s="664">
        <v>4</v>
      </c>
      <c r="I33" s="700">
        <v>0.44444444444444442</v>
      </c>
      <c r="J33" s="726">
        <v>390.81</v>
      </c>
      <c r="K33" s="677">
        <v>0.51916255961316204</v>
      </c>
      <c r="L33" s="664">
        <v>5</v>
      </c>
      <c r="M33" s="700">
        <v>0.55555555555555558</v>
      </c>
    </row>
    <row r="34" spans="1:13" ht="14.4" customHeight="1" x14ac:dyDescent="0.3">
      <c r="A34" s="716" t="s">
        <v>2170</v>
      </c>
      <c r="B34" s="709">
        <v>13199.12</v>
      </c>
      <c r="C34" s="661">
        <v>1</v>
      </c>
      <c r="D34" s="720">
        <v>38</v>
      </c>
      <c r="E34" s="723" t="s">
        <v>2170</v>
      </c>
      <c r="F34" s="709">
        <v>11989.76</v>
      </c>
      <c r="G34" s="677">
        <v>0.90837570989581118</v>
      </c>
      <c r="H34" s="664">
        <v>33</v>
      </c>
      <c r="I34" s="700">
        <v>0.86842105263157898</v>
      </c>
      <c r="J34" s="726">
        <v>1209.3600000000001</v>
      </c>
      <c r="K34" s="677">
        <v>9.1624290104188766E-2</v>
      </c>
      <c r="L34" s="664">
        <v>5</v>
      </c>
      <c r="M34" s="700">
        <v>0.13157894736842105</v>
      </c>
    </row>
    <row r="35" spans="1:13" ht="14.4" customHeight="1" x14ac:dyDescent="0.3">
      <c r="A35" s="716" t="s">
        <v>2171</v>
      </c>
      <c r="B35" s="709">
        <v>4994.1400000000003</v>
      </c>
      <c r="C35" s="661">
        <v>1</v>
      </c>
      <c r="D35" s="720">
        <v>17</v>
      </c>
      <c r="E35" s="723" t="s">
        <v>2171</v>
      </c>
      <c r="F35" s="709">
        <v>3457.4500000000003</v>
      </c>
      <c r="G35" s="677">
        <v>0.6923013772140949</v>
      </c>
      <c r="H35" s="664">
        <v>11</v>
      </c>
      <c r="I35" s="700">
        <v>0.6470588235294118</v>
      </c>
      <c r="J35" s="726">
        <v>1536.69</v>
      </c>
      <c r="K35" s="677">
        <v>0.3076986227859051</v>
      </c>
      <c r="L35" s="664">
        <v>6</v>
      </c>
      <c r="M35" s="700">
        <v>0.35294117647058826</v>
      </c>
    </row>
    <row r="36" spans="1:13" ht="14.4" customHeight="1" x14ac:dyDescent="0.3">
      <c r="A36" s="716" t="s">
        <v>2172</v>
      </c>
      <c r="B36" s="709">
        <v>3261.34</v>
      </c>
      <c r="C36" s="661">
        <v>1</v>
      </c>
      <c r="D36" s="720">
        <v>10</v>
      </c>
      <c r="E36" s="723" t="s">
        <v>2172</v>
      </c>
      <c r="F36" s="709">
        <v>1419.98</v>
      </c>
      <c r="G36" s="677">
        <v>0.43539771995560106</v>
      </c>
      <c r="H36" s="664">
        <v>5</v>
      </c>
      <c r="I36" s="700">
        <v>0.5</v>
      </c>
      <c r="J36" s="726">
        <v>1841.3600000000001</v>
      </c>
      <c r="K36" s="677">
        <v>0.56460228004439894</v>
      </c>
      <c r="L36" s="664">
        <v>5</v>
      </c>
      <c r="M36" s="700">
        <v>0.5</v>
      </c>
    </row>
    <row r="37" spans="1:13" ht="14.4" customHeight="1" thickBot="1" x14ac:dyDescent="0.35">
      <c r="A37" s="717" t="s">
        <v>2173</v>
      </c>
      <c r="B37" s="710">
        <v>226.04</v>
      </c>
      <c r="C37" s="667">
        <v>1</v>
      </c>
      <c r="D37" s="721">
        <v>2</v>
      </c>
      <c r="E37" s="724" t="s">
        <v>2173</v>
      </c>
      <c r="F37" s="710"/>
      <c r="G37" s="678">
        <v>0</v>
      </c>
      <c r="H37" s="670"/>
      <c r="I37" s="701">
        <v>0</v>
      </c>
      <c r="J37" s="727">
        <v>226.04</v>
      </c>
      <c r="K37" s="678">
        <v>1</v>
      </c>
      <c r="L37" s="670">
        <v>2</v>
      </c>
      <c r="M37" s="701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0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3298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2300198.4599999995</v>
      </c>
      <c r="N3" s="70">
        <f>SUBTOTAL(9,N7:N1048576)</f>
        <v>3133</v>
      </c>
      <c r="O3" s="70">
        <f>SUBTOTAL(9,O7:O1048576)</f>
        <v>1628</v>
      </c>
      <c r="P3" s="70">
        <f>SUBTOTAL(9,P7:P1048576)</f>
        <v>1880285.1500000008</v>
      </c>
      <c r="Q3" s="71">
        <f>IF(M3=0,0,P3/M3)</f>
        <v>0.81744474778928478</v>
      </c>
      <c r="R3" s="70">
        <f>SUBTOTAL(9,R7:R1048576)</f>
        <v>2110</v>
      </c>
      <c r="S3" s="71">
        <f>IF(N3=0,0,R3/N3)</f>
        <v>0.67347590169166938</v>
      </c>
      <c r="T3" s="70">
        <f>SUBTOTAL(9,T7:T1048576)</f>
        <v>1123</v>
      </c>
      <c r="U3" s="72">
        <f>IF(O3=0,0,T3/O3)</f>
        <v>0.68980343980343983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8" t="s">
        <v>23</v>
      </c>
      <c r="B6" s="729" t="s">
        <v>5</v>
      </c>
      <c r="C6" s="728" t="s">
        <v>24</v>
      </c>
      <c r="D6" s="729" t="s">
        <v>6</v>
      </c>
      <c r="E6" s="729" t="s">
        <v>194</v>
      </c>
      <c r="F6" s="729" t="s">
        <v>25</v>
      </c>
      <c r="G6" s="729" t="s">
        <v>26</v>
      </c>
      <c r="H6" s="729" t="s">
        <v>8</v>
      </c>
      <c r="I6" s="729" t="s">
        <v>10</v>
      </c>
      <c r="J6" s="729" t="s">
        <v>11</v>
      </c>
      <c r="K6" s="729" t="s">
        <v>12</v>
      </c>
      <c r="L6" s="729" t="s">
        <v>27</v>
      </c>
      <c r="M6" s="730" t="s">
        <v>14</v>
      </c>
      <c r="N6" s="731" t="s">
        <v>28</v>
      </c>
      <c r="O6" s="731" t="s">
        <v>28</v>
      </c>
      <c r="P6" s="731" t="s">
        <v>14</v>
      </c>
      <c r="Q6" s="731" t="s">
        <v>2</v>
      </c>
      <c r="R6" s="731" t="s">
        <v>28</v>
      </c>
      <c r="S6" s="731" t="s">
        <v>2</v>
      </c>
      <c r="T6" s="731" t="s">
        <v>28</v>
      </c>
      <c r="U6" s="732" t="s">
        <v>2</v>
      </c>
    </row>
    <row r="7" spans="1:21" ht="14.4" customHeight="1" x14ac:dyDescent="0.3">
      <c r="A7" s="733">
        <v>4</v>
      </c>
      <c r="B7" s="734" t="s">
        <v>1905</v>
      </c>
      <c r="C7" s="734">
        <v>89301041</v>
      </c>
      <c r="D7" s="735" t="s">
        <v>3293</v>
      </c>
      <c r="E7" s="736" t="s">
        <v>2142</v>
      </c>
      <c r="F7" s="734" t="s">
        <v>2125</v>
      </c>
      <c r="G7" s="734" t="s">
        <v>2174</v>
      </c>
      <c r="H7" s="734" t="s">
        <v>576</v>
      </c>
      <c r="I7" s="734" t="s">
        <v>2175</v>
      </c>
      <c r="J7" s="734" t="s">
        <v>2176</v>
      </c>
      <c r="K7" s="734" t="s">
        <v>1214</v>
      </c>
      <c r="L7" s="737">
        <v>93.71</v>
      </c>
      <c r="M7" s="737">
        <v>93.71</v>
      </c>
      <c r="N7" s="734">
        <v>1</v>
      </c>
      <c r="O7" s="738">
        <v>0.5</v>
      </c>
      <c r="P7" s="737"/>
      <c r="Q7" s="739">
        <v>0</v>
      </c>
      <c r="R7" s="734"/>
      <c r="S7" s="739">
        <v>0</v>
      </c>
      <c r="T7" s="738"/>
      <c r="U7" s="235">
        <v>0</v>
      </c>
    </row>
    <row r="8" spans="1:21" ht="14.4" customHeight="1" x14ac:dyDescent="0.3">
      <c r="A8" s="660">
        <v>4</v>
      </c>
      <c r="B8" s="661" t="s">
        <v>1905</v>
      </c>
      <c r="C8" s="661">
        <v>89301041</v>
      </c>
      <c r="D8" s="740" t="s">
        <v>3293</v>
      </c>
      <c r="E8" s="741" t="s">
        <v>2142</v>
      </c>
      <c r="F8" s="661" t="s">
        <v>2125</v>
      </c>
      <c r="G8" s="661" t="s">
        <v>2177</v>
      </c>
      <c r="H8" s="661" t="s">
        <v>969</v>
      </c>
      <c r="I8" s="661" t="s">
        <v>1625</v>
      </c>
      <c r="J8" s="661" t="s">
        <v>1048</v>
      </c>
      <c r="K8" s="661" t="s">
        <v>1626</v>
      </c>
      <c r="L8" s="662">
        <v>53.57</v>
      </c>
      <c r="M8" s="662">
        <v>53.57</v>
      </c>
      <c r="N8" s="661">
        <v>1</v>
      </c>
      <c r="O8" s="742">
        <v>0.5</v>
      </c>
      <c r="P8" s="662"/>
      <c r="Q8" s="677">
        <v>0</v>
      </c>
      <c r="R8" s="661"/>
      <c r="S8" s="677">
        <v>0</v>
      </c>
      <c r="T8" s="742"/>
      <c r="U8" s="700">
        <v>0</v>
      </c>
    </row>
    <row r="9" spans="1:21" ht="14.4" customHeight="1" x14ac:dyDescent="0.3">
      <c r="A9" s="660">
        <v>4</v>
      </c>
      <c r="B9" s="661" t="s">
        <v>1905</v>
      </c>
      <c r="C9" s="661">
        <v>89301041</v>
      </c>
      <c r="D9" s="740" t="s">
        <v>3293</v>
      </c>
      <c r="E9" s="741" t="s">
        <v>2143</v>
      </c>
      <c r="F9" s="661" t="s">
        <v>2125</v>
      </c>
      <c r="G9" s="661" t="s">
        <v>2178</v>
      </c>
      <c r="H9" s="661" t="s">
        <v>969</v>
      </c>
      <c r="I9" s="661" t="s">
        <v>1079</v>
      </c>
      <c r="J9" s="661" t="s">
        <v>1080</v>
      </c>
      <c r="K9" s="661" t="s">
        <v>1081</v>
      </c>
      <c r="L9" s="662">
        <v>105.31</v>
      </c>
      <c r="M9" s="662">
        <v>3264.61</v>
      </c>
      <c r="N9" s="661">
        <v>31</v>
      </c>
      <c r="O9" s="742">
        <v>1</v>
      </c>
      <c r="P9" s="662">
        <v>3264.61</v>
      </c>
      <c r="Q9" s="677">
        <v>1</v>
      </c>
      <c r="R9" s="661">
        <v>31</v>
      </c>
      <c r="S9" s="677">
        <v>1</v>
      </c>
      <c r="T9" s="742">
        <v>1</v>
      </c>
      <c r="U9" s="700">
        <v>1</v>
      </c>
    </row>
    <row r="10" spans="1:21" ht="14.4" customHeight="1" x14ac:dyDescent="0.3">
      <c r="A10" s="660">
        <v>4</v>
      </c>
      <c r="B10" s="661" t="s">
        <v>1905</v>
      </c>
      <c r="C10" s="661">
        <v>89301041</v>
      </c>
      <c r="D10" s="740" t="s">
        <v>3293</v>
      </c>
      <c r="E10" s="741" t="s">
        <v>2143</v>
      </c>
      <c r="F10" s="661" t="s">
        <v>2125</v>
      </c>
      <c r="G10" s="661" t="s">
        <v>2178</v>
      </c>
      <c r="H10" s="661" t="s">
        <v>969</v>
      </c>
      <c r="I10" s="661" t="s">
        <v>1076</v>
      </c>
      <c r="J10" s="661" t="s">
        <v>1077</v>
      </c>
      <c r="K10" s="661" t="s">
        <v>1081</v>
      </c>
      <c r="L10" s="662">
        <v>108.47</v>
      </c>
      <c r="M10" s="662">
        <v>1843.99</v>
      </c>
      <c r="N10" s="661">
        <v>17</v>
      </c>
      <c r="O10" s="742">
        <v>1</v>
      </c>
      <c r="P10" s="662"/>
      <c r="Q10" s="677">
        <v>0</v>
      </c>
      <c r="R10" s="661"/>
      <c r="S10" s="677">
        <v>0</v>
      </c>
      <c r="T10" s="742"/>
      <c r="U10" s="700">
        <v>0</v>
      </c>
    </row>
    <row r="11" spans="1:21" ht="14.4" customHeight="1" x14ac:dyDescent="0.3">
      <c r="A11" s="660">
        <v>4</v>
      </c>
      <c r="B11" s="661" t="s">
        <v>1905</v>
      </c>
      <c r="C11" s="661">
        <v>89301041</v>
      </c>
      <c r="D11" s="740" t="s">
        <v>3293</v>
      </c>
      <c r="E11" s="741" t="s">
        <v>2143</v>
      </c>
      <c r="F11" s="661" t="s">
        <v>2125</v>
      </c>
      <c r="G11" s="661" t="s">
        <v>2178</v>
      </c>
      <c r="H11" s="661" t="s">
        <v>969</v>
      </c>
      <c r="I11" s="661" t="s">
        <v>2179</v>
      </c>
      <c r="J11" s="661" t="s">
        <v>2180</v>
      </c>
      <c r="K11" s="661" t="s">
        <v>2181</v>
      </c>
      <c r="L11" s="662">
        <v>67.61</v>
      </c>
      <c r="M11" s="662">
        <v>2028.3</v>
      </c>
      <c r="N11" s="661">
        <v>30</v>
      </c>
      <c r="O11" s="742">
        <v>1</v>
      </c>
      <c r="P11" s="662"/>
      <c r="Q11" s="677">
        <v>0</v>
      </c>
      <c r="R11" s="661"/>
      <c r="S11" s="677">
        <v>0</v>
      </c>
      <c r="T11" s="742"/>
      <c r="U11" s="700">
        <v>0</v>
      </c>
    </row>
    <row r="12" spans="1:21" ht="14.4" customHeight="1" x14ac:dyDescent="0.3">
      <c r="A12" s="660">
        <v>4</v>
      </c>
      <c r="B12" s="661" t="s">
        <v>1905</v>
      </c>
      <c r="C12" s="661">
        <v>89301041</v>
      </c>
      <c r="D12" s="740" t="s">
        <v>3293</v>
      </c>
      <c r="E12" s="741" t="s">
        <v>2146</v>
      </c>
      <c r="F12" s="661" t="s">
        <v>2125</v>
      </c>
      <c r="G12" s="661" t="s">
        <v>2182</v>
      </c>
      <c r="H12" s="661" t="s">
        <v>576</v>
      </c>
      <c r="I12" s="661" t="s">
        <v>784</v>
      </c>
      <c r="J12" s="661" t="s">
        <v>2183</v>
      </c>
      <c r="K12" s="661" t="s">
        <v>2184</v>
      </c>
      <c r="L12" s="662">
        <v>53.57</v>
      </c>
      <c r="M12" s="662">
        <v>53.57</v>
      </c>
      <c r="N12" s="661">
        <v>1</v>
      </c>
      <c r="O12" s="742">
        <v>1</v>
      </c>
      <c r="P12" s="662">
        <v>53.57</v>
      </c>
      <c r="Q12" s="677">
        <v>1</v>
      </c>
      <c r="R12" s="661">
        <v>1</v>
      </c>
      <c r="S12" s="677">
        <v>1</v>
      </c>
      <c r="T12" s="742">
        <v>1</v>
      </c>
      <c r="U12" s="700">
        <v>1</v>
      </c>
    </row>
    <row r="13" spans="1:21" ht="14.4" customHeight="1" x14ac:dyDescent="0.3">
      <c r="A13" s="660">
        <v>4</v>
      </c>
      <c r="B13" s="661" t="s">
        <v>1905</v>
      </c>
      <c r="C13" s="661">
        <v>89301041</v>
      </c>
      <c r="D13" s="740" t="s">
        <v>3293</v>
      </c>
      <c r="E13" s="741" t="s">
        <v>2149</v>
      </c>
      <c r="F13" s="661" t="s">
        <v>2125</v>
      </c>
      <c r="G13" s="661" t="s">
        <v>2185</v>
      </c>
      <c r="H13" s="661" t="s">
        <v>576</v>
      </c>
      <c r="I13" s="661" t="s">
        <v>2186</v>
      </c>
      <c r="J13" s="661" t="s">
        <v>2187</v>
      </c>
      <c r="K13" s="661" t="s">
        <v>2188</v>
      </c>
      <c r="L13" s="662">
        <v>0</v>
      </c>
      <c r="M13" s="662">
        <v>0</v>
      </c>
      <c r="N13" s="661">
        <v>1</v>
      </c>
      <c r="O13" s="742">
        <v>0.5</v>
      </c>
      <c r="P13" s="662"/>
      <c r="Q13" s="677"/>
      <c r="R13" s="661"/>
      <c r="S13" s="677">
        <v>0</v>
      </c>
      <c r="T13" s="742"/>
      <c r="U13" s="700">
        <v>0</v>
      </c>
    </row>
    <row r="14" spans="1:21" ht="14.4" customHeight="1" x14ac:dyDescent="0.3">
      <c r="A14" s="660">
        <v>4</v>
      </c>
      <c r="B14" s="661" t="s">
        <v>1905</v>
      </c>
      <c r="C14" s="661">
        <v>89301041</v>
      </c>
      <c r="D14" s="740" t="s">
        <v>3293</v>
      </c>
      <c r="E14" s="741" t="s">
        <v>2149</v>
      </c>
      <c r="F14" s="661" t="s">
        <v>2125</v>
      </c>
      <c r="G14" s="661" t="s">
        <v>2174</v>
      </c>
      <c r="H14" s="661" t="s">
        <v>576</v>
      </c>
      <c r="I14" s="661" t="s">
        <v>2189</v>
      </c>
      <c r="J14" s="661" t="s">
        <v>2176</v>
      </c>
      <c r="K14" s="661" t="s">
        <v>1217</v>
      </c>
      <c r="L14" s="662">
        <v>301.2</v>
      </c>
      <c r="M14" s="662">
        <v>301.2</v>
      </c>
      <c r="N14" s="661">
        <v>1</v>
      </c>
      <c r="O14" s="742">
        <v>0.5</v>
      </c>
      <c r="P14" s="662"/>
      <c r="Q14" s="677">
        <v>0</v>
      </c>
      <c r="R14" s="661"/>
      <c r="S14" s="677">
        <v>0</v>
      </c>
      <c r="T14" s="742"/>
      <c r="U14" s="700">
        <v>0</v>
      </c>
    </row>
    <row r="15" spans="1:21" ht="14.4" customHeight="1" x14ac:dyDescent="0.3">
      <c r="A15" s="660">
        <v>4</v>
      </c>
      <c r="B15" s="661" t="s">
        <v>1905</v>
      </c>
      <c r="C15" s="661">
        <v>89301041</v>
      </c>
      <c r="D15" s="740" t="s">
        <v>3293</v>
      </c>
      <c r="E15" s="741" t="s">
        <v>2149</v>
      </c>
      <c r="F15" s="661" t="s">
        <v>2125</v>
      </c>
      <c r="G15" s="661" t="s">
        <v>2190</v>
      </c>
      <c r="H15" s="661" t="s">
        <v>576</v>
      </c>
      <c r="I15" s="661" t="s">
        <v>717</v>
      </c>
      <c r="J15" s="661" t="s">
        <v>2191</v>
      </c>
      <c r="K15" s="661" t="s">
        <v>2192</v>
      </c>
      <c r="L15" s="662">
        <v>0</v>
      </c>
      <c r="M15" s="662">
        <v>0</v>
      </c>
      <c r="N15" s="661">
        <v>5</v>
      </c>
      <c r="O15" s="742">
        <v>4</v>
      </c>
      <c r="P15" s="662">
        <v>0</v>
      </c>
      <c r="Q15" s="677"/>
      <c r="R15" s="661">
        <v>3</v>
      </c>
      <c r="S15" s="677">
        <v>0.6</v>
      </c>
      <c r="T15" s="742">
        <v>2</v>
      </c>
      <c r="U15" s="700">
        <v>0.5</v>
      </c>
    </row>
    <row r="16" spans="1:21" ht="14.4" customHeight="1" x14ac:dyDescent="0.3">
      <c r="A16" s="660">
        <v>4</v>
      </c>
      <c r="B16" s="661" t="s">
        <v>1905</v>
      </c>
      <c r="C16" s="661">
        <v>89301041</v>
      </c>
      <c r="D16" s="740" t="s">
        <v>3293</v>
      </c>
      <c r="E16" s="741" t="s">
        <v>2150</v>
      </c>
      <c r="F16" s="661" t="s">
        <v>2125</v>
      </c>
      <c r="G16" s="661" t="s">
        <v>2193</v>
      </c>
      <c r="H16" s="661" t="s">
        <v>576</v>
      </c>
      <c r="I16" s="661" t="s">
        <v>659</v>
      </c>
      <c r="J16" s="661" t="s">
        <v>2194</v>
      </c>
      <c r="K16" s="661" t="s">
        <v>2195</v>
      </c>
      <c r="L16" s="662">
        <v>18.11</v>
      </c>
      <c r="M16" s="662">
        <v>18.11</v>
      </c>
      <c r="N16" s="661">
        <v>1</v>
      </c>
      <c r="O16" s="742">
        <v>0.5</v>
      </c>
      <c r="P16" s="662"/>
      <c r="Q16" s="677">
        <v>0</v>
      </c>
      <c r="R16" s="661"/>
      <c r="S16" s="677">
        <v>0</v>
      </c>
      <c r="T16" s="742"/>
      <c r="U16" s="700">
        <v>0</v>
      </c>
    </row>
    <row r="17" spans="1:21" ht="14.4" customHeight="1" x14ac:dyDescent="0.3">
      <c r="A17" s="660">
        <v>4</v>
      </c>
      <c r="B17" s="661" t="s">
        <v>1905</v>
      </c>
      <c r="C17" s="661">
        <v>89301041</v>
      </c>
      <c r="D17" s="740" t="s">
        <v>3293</v>
      </c>
      <c r="E17" s="741" t="s">
        <v>2150</v>
      </c>
      <c r="F17" s="661" t="s">
        <v>2125</v>
      </c>
      <c r="G17" s="661" t="s">
        <v>2196</v>
      </c>
      <c r="H17" s="661" t="s">
        <v>969</v>
      </c>
      <c r="I17" s="661" t="s">
        <v>2197</v>
      </c>
      <c r="J17" s="661" t="s">
        <v>1448</v>
      </c>
      <c r="K17" s="661" t="s">
        <v>2198</v>
      </c>
      <c r="L17" s="662">
        <v>0</v>
      </c>
      <c r="M17" s="662">
        <v>0</v>
      </c>
      <c r="N17" s="661">
        <v>1</v>
      </c>
      <c r="O17" s="742">
        <v>1</v>
      </c>
      <c r="P17" s="662"/>
      <c r="Q17" s="677"/>
      <c r="R17" s="661"/>
      <c r="S17" s="677">
        <v>0</v>
      </c>
      <c r="T17" s="742"/>
      <c r="U17" s="700">
        <v>0</v>
      </c>
    </row>
    <row r="18" spans="1:21" ht="14.4" customHeight="1" x14ac:dyDescent="0.3">
      <c r="A18" s="660">
        <v>4</v>
      </c>
      <c r="B18" s="661" t="s">
        <v>1905</v>
      </c>
      <c r="C18" s="661">
        <v>89301041</v>
      </c>
      <c r="D18" s="740" t="s">
        <v>3293</v>
      </c>
      <c r="E18" s="741" t="s">
        <v>2150</v>
      </c>
      <c r="F18" s="661" t="s">
        <v>2125</v>
      </c>
      <c r="G18" s="661" t="s">
        <v>2190</v>
      </c>
      <c r="H18" s="661" t="s">
        <v>576</v>
      </c>
      <c r="I18" s="661" t="s">
        <v>717</v>
      </c>
      <c r="J18" s="661" t="s">
        <v>2191</v>
      </c>
      <c r="K18" s="661" t="s">
        <v>2192</v>
      </c>
      <c r="L18" s="662">
        <v>0</v>
      </c>
      <c r="M18" s="662">
        <v>0</v>
      </c>
      <c r="N18" s="661">
        <v>1</v>
      </c>
      <c r="O18" s="742">
        <v>0.5</v>
      </c>
      <c r="P18" s="662"/>
      <c r="Q18" s="677"/>
      <c r="R18" s="661"/>
      <c r="S18" s="677">
        <v>0</v>
      </c>
      <c r="T18" s="742"/>
      <c r="U18" s="700">
        <v>0</v>
      </c>
    </row>
    <row r="19" spans="1:21" ht="14.4" customHeight="1" x14ac:dyDescent="0.3">
      <c r="A19" s="660">
        <v>4</v>
      </c>
      <c r="B19" s="661" t="s">
        <v>1905</v>
      </c>
      <c r="C19" s="661">
        <v>89301041</v>
      </c>
      <c r="D19" s="740" t="s">
        <v>3293</v>
      </c>
      <c r="E19" s="741" t="s">
        <v>2151</v>
      </c>
      <c r="F19" s="661" t="s">
        <v>2125</v>
      </c>
      <c r="G19" s="661" t="s">
        <v>2199</v>
      </c>
      <c r="H19" s="661" t="s">
        <v>576</v>
      </c>
      <c r="I19" s="661" t="s">
        <v>902</v>
      </c>
      <c r="J19" s="661" t="s">
        <v>2200</v>
      </c>
      <c r="K19" s="661" t="s">
        <v>2201</v>
      </c>
      <c r="L19" s="662">
        <v>0</v>
      </c>
      <c r="M19" s="662">
        <v>0</v>
      </c>
      <c r="N19" s="661">
        <v>1</v>
      </c>
      <c r="O19" s="742">
        <v>0.5</v>
      </c>
      <c r="P19" s="662">
        <v>0</v>
      </c>
      <c r="Q19" s="677"/>
      <c r="R19" s="661">
        <v>1</v>
      </c>
      <c r="S19" s="677">
        <v>1</v>
      </c>
      <c r="T19" s="742">
        <v>0.5</v>
      </c>
      <c r="U19" s="700">
        <v>1</v>
      </c>
    </row>
    <row r="20" spans="1:21" ht="14.4" customHeight="1" x14ac:dyDescent="0.3">
      <c r="A20" s="660">
        <v>4</v>
      </c>
      <c r="B20" s="661" t="s">
        <v>1905</v>
      </c>
      <c r="C20" s="661">
        <v>89301041</v>
      </c>
      <c r="D20" s="740" t="s">
        <v>3293</v>
      </c>
      <c r="E20" s="741" t="s">
        <v>2151</v>
      </c>
      <c r="F20" s="661" t="s">
        <v>2125</v>
      </c>
      <c r="G20" s="661" t="s">
        <v>2196</v>
      </c>
      <c r="H20" s="661" t="s">
        <v>969</v>
      </c>
      <c r="I20" s="661" t="s">
        <v>2197</v>
      </c>
      <c r="J20" s="661" t="s">
        <v>1448</v>
      </c>
      <c r="K20" s="661" t="s">
        <v>2198</v>
      </c>
      <c r="L20" s="662">
        <v>0</v>
      </c>
      <c r="M20" s="662">
        <v>0</v>
      </c>
      <c r="N20" s="661">
        <v>1</v>
      </c>
      <c r="O20" s="742">
        <v>1</v>
      </c>
      <c r="P20" s="662"/>
      <c r="Q20" s="677"/>
      <c r="R20" s="661"/>
      <c r="S20" s="677">
        <v>0</v>
      </c>
      <c r="T20" s="742"/>
      <c r="U20" s="700">
        <v>0</v>
      </c>
    </row>
    <row r="21" spans="1:21" ht="14.4" customHeight="1" x14ac:dyDescent="0.3">
      <c r="A21" s="660">
        <v>4</v>
      </c>
      <c r="B21" s="661" t="s">
        <v>1905</v>
      </c>
      <c r="C21" s="661">
        <v>89301041</v>
      </c>
      <c r="D21" s="740" t="s">
        <v>3293</v>
      </c>
      <c r="E21" s="741" t="s">
        <v>2151</v>
      </c>
      <c r="F21" s="661" t="s">
        <v>2125</v>
      </c>
      <c r="G21" s="661" t="s">
        <v>2202</v>
      </c>
      <c r="H21" s="661" t="s">
        <v>576</v>
      </c>
      <c r="I21" s="661" t="s">
        <v>2203</v>
      </c>
      <c r="J21" s="661" t="s">
        <v>876</v>
      </c>
      <c r="K21" s="661" t="s">
        <v>2204</v>
      </c>
      <c r="L21" s="662">
        <v>0</v>
      </c>
      <c r="M21" s="662">
        <v>0</v>
      </c>
      <c r="N21" s="661">
        <v>2</v>
      </c>
      <c r="O21" s="742">
        <v>0.5</v>
      </c>
      <c r="P21" s="662">
        <v>0</v>
      </c>
      <c r="Q21" s="677"/>
      <c r="R21" s="661">
        <v>2</v>
      </c>
      <c r="S21" s="677">
        <v>1</v>
      </c>
      <c r="T21" s="742">
        <v>0.5</v>
      </c>
      <c r="U21" s="700">
        <v>1</v>
      </c>
    </row>
    <row r="22" spans="1:21" ht="14.4" customHeight="1" x14ac:dyDescent="0.3">
      <c r="A22" s="660">
        <v>4</v>
      </c>
      <c r="B22" s="661" t="s">
        <v>1905</v>
      </c>
      <c r="C22" s="661">
        <v>89301041</v>
      </c>
      <c r="D22" s="740" t="s">
        <v>3293</v>
      </c>
      <c r="E22" s="741" t="s">
        <v>2151</v>
      </c>
      <c r="F22" s="661" t="s">
        <v>2125</v>
      </c>
      <c r="G22" s="661" t="s">
        <v>2205</v>
      </c>
      <c r="H22" s="661" t="s">
        <v>576</v>
      </c>
      <c r="I22" s="661" t="s">
        <v>2206</v>
      </c>
      <c r="J22" s="661" t="s">
        <v>2207</v>
      </c>
      <c r="K22" s="661" t="s">
        <v>2208</v>
      </c>
      <c r="L22" s="662">
        <v>194.49</v>
      </c>
      <c r="M22" s="662">
        <v>388.98</v>
      </c>
      <c r="N22" s="661">
        <v>2</v>
      </c>
      <c r="O22" s="742">
        <v>1</v>
      </c>
      <c r="P22" s="662">
        <v>388.98</v>
      </c>
      <c r="Q22" s="677">
        <v>1</v>
      </c>
      <c r="R22" s="661">
        <v>2</v>
      </c>
      <c r="S22" s="677">
        <v>1</v>
      </c>
      <c r="T22" s="742">
        <v>1</v>
      </c>
      <c r="U22" s="700">
        <v>1</v>
      </c>
    </row>
    <row r="23" spans="1:21" ht="14.4" customHeight="1" x14ac:dyDescent="0.3">
      <c r="A23" s="660">
        <v>4</v>
      </c>
      <c r="B23" s="661" t="s">
        <v>1905</v>
      </c>
      <c r="C23" s="661">
        <v>89301041</v>
      </c>
      <c r="D23" s="740" t="s">
        <v>3293</v>
      </c>
      <c r="E23" s="741" t="s">
        <v>2151</v>
      </c>
      <c r="F23" s="661" t="s">
        <v>2125</v>
      </c>
      <c r="G23" s="661" t="s">
        <v>2190</v>
      </c>
      <c r="H23" s="661" t="s">
        <v>576</v>
      </c>
      <c r="I23" s="661" t="s">
        <v>717</v>
      </c>
      <c r="J23" s="661" t="s">
        <v>2191</v>
      </c>
      <c r="K23" s="661" t="s">
        <v>2192</v>
      </c>
      <c r="L23" s="662">
        <v>0</v>
      </c>
      <c r="M23" s="662">
        <v>0</v>
      </c>
      <c r="N23" s="661">
        <v>2</v>
      </c>
      <c r="O23" s="742">
        <v>1</v>
      </c>
      <c r="P23" s="662">
        <v>0</v>
      </c>
      <c r="Q23" s="677"/>
      <c r="R23" s="661">
        <v>2</v>
      </c>
      <c r="S23" s="677">
        <v>1</v>
      </c>
      <c r="T23" s="742">
        <v>1</v>
      </c>
      <c r="U23" s="700">
        <v>1</v>
      </c>
    </row>
    <row r="24" spans="1:21" ht="14.4" customHeight="1" x14ac:dyDescent="0.3">
      <c r="A24" s="660">
        <v>4</v>
      </c>
      <c r="B24" s="661" t="s">
        <v>1905</v>
      </c>
      <c r="C24" s="661">
        <v>89301041</v>
      </c>
      <c r="D24" s="740" t="s">
        <v>3293</v>
      </c>
      <c r="E24" s="741" t="s">
        <v>2151</v>
      </c>
      <c r="F24" s="661" t="s">
        <v>2125</v>
      </c>
      <c r="G24" s="661" t="s">
        <v>2209</v>
      </c>
      <c r="H24" s="661" t="s">
        <v>576</v>
      </c>
      <c r="I24" s="661" t="s">
        <v>2210</v>
      </c>
      <c r="J24" s="661" t="s">
        <v>1111</v>
      </c>
      <c r="K24" s="661" t="s">
        <v>2211</v>
      </c>
      <c r="L24" s="662">
        <v>22.44</v>
      </c>
      <c r="M24" s="662">
        <v>44.88</v>
      </c>
      <c r="N24" s="661">
        <v>2</v>
      </c>
      <c r="O24" s="742">
        <v>1</v>
      </c>
      <c r="P24" s="662"/>
      <c r="Q24" s="677">
        <v>0</v>
      </c>
      <c r="R24" s="661"/>
      <c r="S24" s="677">
        <v>0</v>
      </c>
      <c r="T24" s="742"/>
      <c r="U24" s="700">
        <v>0</v>
      </c>
    </row>
    <row r="25" spans="1:21" ht="14.4" customHeight="1" x14ac:dyDescent="0.3">
      <c r="A25" s="660">
        <v>4</v>
      </c>
      <c r="B25" s="661" t="s">
        <v>1905</v>
      </c>
      <c r="C25" s="661">
        <v>89301041</v>
      </c>
      <c r="D25" s="740" t="s">
        <v>3293</v>
      </c>
      <c r="E25" s="741" t="s">
        <v>2151</v>
      </c>
      <c r="F25" s="661" t="s">
        <v>2125</v>
      </c>
      <c r="G25" s="661" t="s">
        <v>2212</v>
      </c>
      <c r="H25" s="661" t="s">
        <v>969</v>
      </c>
      <c r="I25" s="661" t="s">
        <v>2213</v>
      </c>
      <c r="J25" s="661" t="s">
        <v>2214</v>
      </c>
      <c r="K25" s="661" t="s">
        <v>2215</v>
      </c>
      <c r="L25" s="662">
        <v>300.68</v>
      </c>
      <c r="M25" s="662">
        <v>300.68</v>
      </c>
      <c r="N25" s="661">
        <v>1</v>
      </c>
      <c r="O25" s="742">
        <v>1</v>
      </c>
      <c r="P25" s="662">
        <v>300.68</v>
      </c>
      <c r="Q25" s="677">
        <v>1</v>
      </c>
      <c r="R25" s="661">
        <v>1</v>
      </c>
      <c r="S25" s="677">
        <v>1</v>
      </c>
      <c r="T25" s="742">
        <v>1</v>
      </c>
      <c r="U25" s="700">
        <v>1</v>
      </c>
    </row>
    <row r="26" spans="1:21" ht="14.4" customHeight="1" x14ac:dyDescent="0.3">
      <c r="A26" s="660">
        <v>4</v>
      </c>
      <c r="B26" s="661" t="s">
        <v>1905</v>
      </c>
      <c r="C26" s="661">
        <v>89301041</v>
      </c>
      <c r="D26" s="740" t="s">
        <v>3293</v>
      </c>
      <c r="E26" s="741" t="s">
        <v>2152</v>
      </c>
      <c r="F26" s="661" t="s">
        <v>2125</v>
      </c>
      <c r="G26" s="661" t="s">
        <v>2216</v>
      </c>
      <c r="H26" s="661" t="s">
        <v>969</v>
      </c>
      <c r="I26" s="661" t="s">
        <v>2217</v>
      </c>
      <c r="J26" s="661" t="s">
        <v>1823</v>
      </c>
      <c r="K26" s="661" t="s">
        <v>2218</v>
      </c>
      <c r="L26" s="662">
        <v>264</v>
      </c>
      <c r="M26" s="662">
        <v>528</v>
      </c>
      <c r="N26" s="661">
        <v>2</v>
      </c>
      <c r="O26" s="742">
        <v>0.5</v>
      </c>
      <c r="P26" s="662">
        <v>528</v>
      </c>
      <c r="Q26" s="677">
        <v>1</v>
      </c>
      <c r="R26" s="661">
        <v>2</v>
      </c>
      <c r="S26" s="677">
        <v>1</v>
      </c>
      <c r="T26" s="742">
        <v>0.5</v>
      </c>
      <c r="U26" s="700">
        <v>1</v>
      </c>
    </row>
    <row r="27" spans="1:21" ht="14.4" customHeight="1" x14ac:dyDescent="0.3">
      <c r="A27" s="660">
        <v>4</v>
      </c>
      <c r="B27" s="661" t="s">
        <v>1905</v>
      </c>
      <c r="C27" s="661">
        <v>89301041</v>
      </c>
      <c r="D27" s="740" t="s">
        <v>3293</v>
      </c>
      <c r="E27" s="741" t="s">
        <v>2152</v>
      </c>
      <c r="F27" s="661" t="s">
        <v>2125</v>
      </c>
      <c r="G27" s="661" t="s">
        <v>2182</v>
      </c>
      <c r="H27" s="661" t="s">
        <v>576</v>
      </c>
      <c r="I27" s="661" t="s">
        <v>784</v>
      </c>
      <c r="J27" s="661" t="s">
        <v>2183</v>
      </c>
      <c r="K27" s="661" t="s">
        <v>2184</v>
      </c>
      <c r="L27" s="662">
        <v>53.57</v>
      </c>
      <c r="M27" s="662">
        <v>160.71</v>
      </c>
      <c r="N27" s="661">
        <v>3</v>
      </c>
      <c r="O27" s="742">
        <v>0.5</v>
      </c>
      <c r="P27" s="662">
        <v>160.71</v>
      </c>
      <c r="Q27" s="677">
        <v>1</v>
      </c>
      <c r="R27" s="661">
        <v>3</v>
      </c>
      <c r="S27" s="677">
        <v>1</v>
      </c>
      <c r="T27" s="742">
        <v>0.5</v>
      </c>
      <c r="U27" s="700">
        <v>1</v>
      </c>
    </row>
    <row r="28" spans="1:21" ht="14.4" customHeight="1" x14ac:dyDescent="0.3">
      <c r="A28" s="660">
        <v>4</v>
      </c>
      <c r="B28" s="661" t="s">
        <v>1905</v>
      </c>
      <c r="C28" s="661">
        <v>89301041</v>
      </c>
      <c r="D28" s="740" t="s">
        <v>3293</v>
      </c>
      <c r="E28" s="741" t="s">
        <v>2152</v>
      </c>
      <c r="F28" s="661" t="s">
        <v>2125</v>
      </c>
      <c r="G28" s="661" t="s">
        <v>2219</v>
      </c>
      <c r="H28" s="661" t="s">
        <v>969</v>
      </c>
      <c r="I28" s="661" t="s">
        <v>2220</v>
      </c>
      <c r="J28" s="661" t="s">
        <v>2221</v>
      </c>
      <c r="K28" s="661" t="s">
        <v>2222</v>
      </c>
      <c r="L28" s="662">
        <v>543.39</v>
      </c>
      <c r="M28" s="662">
        <v>543.39</v>
      </c>
      <c r="N28" s="661">
        <v>1</v>
      </c>
      <c r="O28" s="742">
        <v>0.5</v>
      </c>
      <c r="P28" s="662">
        <v>543.39</v>
      </c>
      <c r="Q28" s="677">
        <v>1</v>
      </c>
      <c r="R28" s="661">
        <v>1</v>
      </c>
      <c r="S28" s="677">
        <v>1</v>
      </c>
      <c r="T28" s="742">
        <v>0.5</v>
      </c>
      <c r="U28" s="700">
        <v>1</v>
      </c>
    </row>
    <row r="29" spans="1:21" ht="14.4" customHeight="1" x14ac:dyDescent="0.3">
      <c r="A29" s="660">
        <v>4</v>
      </c>
      <c r="B29" s="661" t="s">
        <v>1905</v>
      </c>
      <c r="C29" s="661">
        <v>89301041</v>
      </c>
      <c r="D29" s="740" t="s">
        <v>3293</v>
      </c>
      <c r="E29" s="741" t="s">
        <v>2152</v>
      </c>
      <c r="F29" s="661" t="s">
        <v>2125</v>
      </c>
      <c r="G29" s="661" t="s">
        <v>2174</v>
      </c>
      <c r="H29" s="661" t="s">
        <v>576</v>
      </c>
      <c r="I29" s="661" t="s">
        <v>2189</v>
      </c>
      <c r="J29" s="661" t="s">
        <v>2176</v>
      </c>
      <c r="K29" s="661" t="s">
        <v>1217</v>
      </c>
      <c r="L29" s="662">
        <v>301.2</v>
      </c>
      <c r="M29" s="662">
        <v>301.2</v>
      </c>
      <c r="N29" s="661">
        <v>1</v>
      </c>
      <c r="O29" s="742">
        <v>0.5</v>
      </c>
      <c r="P29" s="662">
        <v>301.2</v>
      </c>
      <c r="Q29" s="677">
        <v>1</v>
      </c>
      <c r="R29" s="661">
        <v>1</v>
      </c>
      <c r="S29" s="677">
        <v>1</v>
      </c>
      <c r="T29" s="742">
        <v>0.5</v>
      </c>
      <c r="U29" s="700">
        <v>1</v>
      </c>
    </row>
    <row r="30" spans="1:21" ht="14.4" customHeight="1" x14ac:dyDescent="0.3">
      <c r="A30" s="660">
        <v>4</v>
      </c>
      <c r="B30" s="661" t="s">
        <v>1905</v>
      </c>
      <c r="C30" s="661">
        <v>89301041</v>
      </c>
      <c r="D30" s="740" t="s">
        <v>3293</v>
      </c>
      <c r="E30" s="741" t="s">
        <v>2152</v>
      </c>
      <c r="F30" s="661" t="s">
        <v>2125</v>
      </c>
      <c r="G30" s="661" t="s">
        <v>2190</v>
      </c>
      <c r="H30" s="661" t="s">
        <v>576</v>
      </c>
      <c r="I30" s="661" t="s">
        <v>717</v>
      </c>
      <c r="J30" s="661" t="s">
        <v>2191</v>
      </c>
      <c r="K30" s="661" t="s">
        <v>2192</v>
      </c>
      <c r="L30" s="662">
        <v>0</v>
      </c>
      <c r="M30" s="662">
        <v>0</v>
      </c>
      <c r="N30" s="661">
        <v>1</v>
      </c>
      <c r="O30" s="742">
        <v>1</v>
      </c>
      <c r="P30" s="662">
        <v>0</v>
      </c>
      <c r="Q30" s="677"/>
      <c r="R30" s="661">
        <v>1</v>
      </c>
      <c r="S30" s="677">
        <v>1</v>
      </c>
      <c r="T30" s="742">
        <v>1</v>
      </c>
      <c r="U30" s="700">
        <v>1</v>
      </c>
    </row>
    <row r="31" spans="1:21" ht="14.4" customHeight="1" x14ac:dyDescent="0.3">
      <c r="A31" s="660">
        <v>4</v>
      </c>
      <c r="B31" s="661" t="s">
        <v>1905</v>
      </c>
      <c r="C31" s="661">
        <v>89301041</v>
      </c>
      <c r="D31" s="740" t="s">
        <v>3293</v>
      </c>
      <c r="E31" s="741" t="s">
        <v>2154</v>
      </c>
      <c r="F31" s="661" t="s">
        <v>2125</v>
      </c>
      <c r="G31" s="661" t="s">
        <v>2223</v>
      </c>
      <c r="H31" s="661" t="s">
        <v>576</v>
      </c>
      <c r="I31" s="661" t="s">
        <v>1743</v>
      </c>
      <c r="J31" s="661" t="s">
        <v>1744</v>
      </c>
      <c r="K31" s="661" t="s">
        <v>2224</v>
      </c>
      <c r="L31" s="662">
        <v>30.46</v>
      </c>
      <c r="M31" s="662">
        <v>30.46</v>
      </c>
      <c r="N31" s="661">
        <v>1</v>
      </c>
      <c r="O31" s="742">
        <v>1</v>
      </c>
      <c r="P31" s="662">
        <v>30.46</v>
      </c>
      <c r="Q31" s="677">
        <v>1</v>
      </c>
      <c r="R31" s="661">
        <v>1</v>
      </c>
      <c r="S31" s="677">
        <v>1</v>
      </c>
      <c r="T31" s="742">
        <v>1</v>
      </c>
      <c r="U31" s="700">
        <v>1</v>
      </c>
    </row>
    <row r="32" spans="1:21" ht="14.4" customHeight="1" x14ac:dyDescent="0.3">
      <c r="A32" s="660">
        <v>4</v>
      </c>
      <c r="B32" s="661" t="s">
        <v>1905</v>
      </c>
      <c r="C32" s="661">
        <v>89301041</v>
      </c>
      <c r="D32" s="740" t="s">
        <v>3293</v>
      </c>
      <c r="E32" s="741" t="s">
        <v>2154</v>
      </c>
      <c r="F32" s="661" t="s">
        <v>2125</v>
      </c>
      <c r="G32" s="661" t="s">
        <v>2185</v>
      </c>
      <c r="H32" s="661" t="s">
        <v>576</v>
      </c>
      <c r="I32" s="661" t="s">
        <v>2225</v>
      </c>
      <c r="J32" s="661" t="s">
        <v>2187</v>
      </c>
      <c r="K32" s="661" t="s">
        <v>2226</v>
      </c>
      <c r="L32" s="662">
        <v>374.79</v>
      </c>
      <c r="M32" s="662">
        <v>2998.32</v>
      </c>
      <c r="N32" s="661">
        <v>8</v>
      </c>
      <c r="O32" s="742">
        <v>1.5</v>
      </c>
      <c r="P32" s="662"/>
      <c r="Q32" s="677">
        <v>0</v>
      </c>
      <c r="R32" s="661"/>
      <c r="S32" s="677">
        <v>0</v>
      </c>
      <c r="T32" s="742"/>
      <c r="U32" s="700">
        <v>0</v>
      </c>
    </row>
    <row r="33" spans="1:21" ht="14.4" customHeight="1" x14ac:dyDescent="0.3">
      <c r="A33" s="660">
        <v>4</v>
      </c>
      <c r="B33" s="661" t="s">
        <v>1905</v>
      </c>
      <c r="C33" s="661">
        <v>89301041</v>
      </c>
      <c r="D33" s="740" t="s">
        <v>3293</v>
      </c>
      <c r="E33" s="741" t="s">
        <v>2154</v>
      </c>
      <c r="F33" s="661" t="s">
        <v>2125</v>
      </c>
      <c r="G33" s="661" t="s">
        <v>2185</v>
      </c>
      <c r="H33" s="661" t="s">
        <v>576</v>
      </c>
      <c r="I33" s="661" t="s">
        <v>2227</v>
      </c>
      <c r="J33" s="661" t="s">
        <v>2187</v>
      </c>
      <c r="K33" s="661" t="s">
        <v>2226</v>
      </c>
      <c r="L33" s="662">
        <v>374.79</v>
      </c>
      <c r="M33" s="662">
        <v>1124.3700000000001</v>
      </c>
      <c r="N33" s="661">
        <v>3</v>
      </c>
      <c r="O33" s="742">
        <v>0.5</v>
      </c>
      <c r="P33" s="662">
        <v>1124.3700000000001</v>
      </c>
      <c r="Q33" s="677">
        <v>1</v>
      </c>
      <c r="R33" s="661">
        <v>3</v>
      </c>
      <c r="S33" s="677">
        <v>1</v>
      </c>
      <c r="T33" s="742">
        <v>0.5</v>
      </c>
      <c r="U33" s="700">
        <v>1</v>
      </c>
    </row>
    <row r="34" spans="1:21" ht="14.4" customHeight="1" x14ac:dyDescent="0.3">
      <c r="A34" s="660">
        <v>4</v>
      </c>
      <c r="B34" s="661" t="s">
        <v>1905</v>
      </c>
      <c r="C34" s="661">
        <v>89301041</v>
      </c>
      <c r="D34" s="740" t="s">
        <v>3293</v>
      </c>
      <c r="E34" s="741" t="s">
        <v>2154</v>
      </c>
      <c r="F34" s="661" t="s">
        <v>2125</v>
      </c>
      <c r="G34" s="661" t="s">
        <v>2174</v>
      </c>
      <c r="H34" s="661" t="s">
        <v>576</v>
      </c>
      <c r="I34" s="661" t="s">
        <v>2189</v>
      </c>
      <c r="J34" s="661" t="s">
        <v>2176</v>
      </c>
      <c r="K34" s="661" t="s">
        <v>1217</v>
      </c>
      <c r="L34" s="662">
        <v>301.2</v>
      </c>
      <c r="M34" s="662">
        <v>602.4</v>
      </c>
      <c r="N34" s="661">
        <v>2</v>
      </c>
      <c r="O34" s="742">
        <v>1</v>
      </c>
      <c r="P34" s="662">
        <v>301.2</v>
      </c>
      <c r="Q34" s="677">
        <v>0.5</v>
      </c>
      <c r="R34" s="661">
        <v>1</v>
      </c>
      <c r="S34" s="677">
        <v>0.5</v>
      </c>
      <c r="T34" s="742">
        <v>0.5</v>
      </c>
      <c r="U34" s="700">
        <v>0.5</v>
      </c>
    </row>
    <row r="35" spans="1:21" ht="14.4" customHeight="1" x14ac:dyDescent="0.3">
      <c r="A35" s="660">
        <v>4</v>
      </c>
      <c r="B35" s="661" t="s">
        <v>1905</v>
      </c>
      <c r="C35" s="661">
        <v>89301041</v>
      </c>
      <c r="D35" s="740" t="s">
        <v>3293</v>
      </c>
      <c r="E35" s="741" t="s">
        <v>2154</v>
      </c>
      <c r="F35" s="661" t="s">
        <v>2125</v>
      </c>
      <c r="G35" s="661" t="s">
        <v>2190</v>
      </c>
      <c r="H35" s="661" t="s">
        <v>576</v>
      </c>
      <c r="I35" s="661" t="s">
        <v>717</v>
      </c>
      <c r="J35" s="661" t="s">
        <v>2191</v>
      </c>
      <c r="K35" s="661" t="s">
        <v>2192</v>
      </c>
      <c r="L35" s="662">
        <v>0</v>
      </c>
      <c r="M35" s="662">
        <v>0</v>
      </c>
      <c r="N35" s="661">
        <v>1</v>
      </c>
      <c r="O35" s="742">
        <v>1</v>
      </c>
      <c r="P35" s="662"/>
      <c r="Q35" s="677"/>
      <c r="R35" s="661"/>
      <c r="S35" s="677">
        <v>0</v>
      </c>
      <c r="T35" s="742"/>
      <c r="U35" s="700">
        <v>0</v>
      </c>
    </row>
    <row r="36" spans="1:21" ht="14.4" customHeight="1" x14ac:dyDescent="0.3">
      <c r="A36" s="660">
        <v>4</v>
      </c>
      <c r="B36" s="661" t="s">
        <v>1905</v>
      </c>
      <c r="C36" s="661">
        <v>89301041</v>
      </c>
      <c r="D36" s="740" t="s">
        <v>3293</v>
      </c>
      <c r="E36" s="741" t="s">
        <v>2157</v>
      </c>
      <c r="F36" s="661" t="s">
        <v>2125</v>
      </c>
      <c r="G36" s="661" t="s">
        <v>2228</v>
      </c>
      <c r="H36" s="661" t="s">
        <v>969</v>
      </c>
      <c r="I36" s="661" t="s">
        <v>1117</v>
      </c>
      <c r="J36" s="661" t="s">
        <v>2010</v>
      </c>
      <c r="K36" s="661" t="s">
        <v>2011</v>
      </c>
      <c r="L36" s="662">
        <v>150.04</v>
      </c>
      <c r="M36" s="662">
        <v>150.04</v>
      </c>
      <c r="N36" s="661">
        <v>1</v>
      </c>
      <c r="O36" s="742">
        <v>1</v>
      </c>
      <c r="P36" s="662"/>
      <c r="Q36" s="677">
        <v>0</v>
      </c>
      <c r="R36" s="661"/>
      <c r="S36" s="677">
        <v>0</v>
      </c>
      <c r="T36" s="742"/>
      <c r="U36" s="700">
        <v>0</v>
      </c>
    </row>
    <row r="37" spans="1:21" ht="14.4" customHeight="1" x14ac:dyDescent="0.3">
      <c r="A37" s="660">
        <v>4</v>
      </c>
      <c r="B37" s="661" t="s">
        <v>1905</v>
      </c>
      <c r="C37" s="661">
        <v>89301041</v>
      </c>
      <c r="D37" s="740" t="s">
        <v>3293</v>
      </c>
      <c r="E37" s="741" t="s">
        <v>2157</v>
      </c>
      <c r="F37" s="661" t="s">
        <v>2125</v>
      </c>
      <c r="G37" s="661" t="s">
        <v>2199</v>
      </c>
      <c r="H37" s="661" t="s">
        <v>576</v>
      </c>
      <c r="I37" s="661" t="s">
        <v>902</v>
      </c>
      <c r="J37" s="661" t="s">
        <v>2200</v>
      </c>
      <c r="K37" s="661" t="s">
        <v>2201</v>
      </c>
      <c r="L37" s="662">
        <v>0</v>
      </c>
      <c r="M37" s="662">
        <v>0</v>
      </c>
      <c r="N37" s="661">
        <v>1</v>
      </c>
      <c r="O37" s="742">
        <v>0.5</v>
      </c>
      <c r="P37" s="662"/>
      <c r="Q37" s="677"/>
      <c r="R37" s="661"/>
      <c r="S37" s="677">
        <v>0</v>
      </c>
      <c r="T37" s="742"/>
      <c r="U37" s="700">
        <v>0</v>
      </c>
    </row>
    <row r="38" spans="1:21" ht="14.4" customHeight="1" x14ac:dyDescent="0.3">
      <c r="A38" s="660">
        <v>4</v>
      </c>
      <c r="B38" s="661" t="s">
        <v>1905</v>
      </c>
      <c r="C38" s="661">
        <v>89301041</v>
      </c>
      <c r="D38" s="740" t="s">
        <v>3293</v>
      </c>
      <c r="E38" s="741" t="s">
        <v>2157</v>
      </c>
      <c r="F38" s="661" t="s">
        <v>2125</v>
      </c>
      <c r="G38" s="661" t="s">
        <v>2219</v>
      </c>
      <c r="H38" s="661" t="s">
        <v>969</v>
      </c>
      <c r="I38" s="661" t="s">
        <v>2220</v>
      </c>
      <c r="J38" s="661" t="s">
        <v>2221</v>
      </c>
      <c r="K38" s="661" t="s">
        <v>2222</v>
      </c>
      <c r="L38" s="662">
        <v>543.39</v>
      </c>
      <c r="M38" s="662">
        <v>543.39</v>
      </c>
      <c r="N38" s="661">
        <v>1</v>
      </c>
      <c r="O38" s="742">
        <v>1</v>
      </c>
      <c r="P38" s="662"/>
      <c r="Q38" s="677">
        <v>0</v>
      </c>
      <c r="R38" s="661"/>
      <c r="S38" s="677">
        <v>0</v>
      </c>
      <c r="T38" s="742"/>
      <c r="U38" s="700">
        <v>0</v>
      </c>
    </row>
    <row r="39" spans="1:21" ht="14.4" customHeight="1" x14ac:dyDescent="0.3">
      <c r="A39" s="660">
        <v>4</v>
      </c>
      <c r="B39" s="661" t="s">
        <v>1905</v>
      </c>
      <c r="C39" s="661">
        <v>89301041</v>
      </c>
      <c r="D39" s="740" t="s">
        <v>3293</v>
      </c>
      <c r="E39" s="741" t="s">
        <v>2157</v>
      </c>
      <c r="F39" s="661" t="s">
        <v>2125</v>
      </c>
      <c r="G39" s="661" t="s">
        <v>2178</v>
      </c>
      <c r="H39" s="661" t="s">
        <v>969</v>
      </c>
      <c r="I39" s="661" t="s">
        <v>1079</v>
      </c>
      <c r="J39" s="661" t="s">
        <v>1080</v>
      </c>
      <c r="K39" s="661" t="s">
        <v>1081</v>
      </c>
      <c r="L39" s="662">
        <v>105.31</v>
      </c>
      <c r="M39" s="662">
        <v>1474.3400000000001</v>
      </c>
      <c r="N39" s="661">
        <v>14</v>
      </c>
      <c r="O39" s="742">
        <v>1</v>
      </c>
      <c r="P39" s="662"/>
      <c r="Q39" s="677">
        <v>0</v>
      </c>
      <c r="R39" s="661"/>
      <c r="S39" s="677">
        <v>0</v>
      </c>
      <c r="T39" s="742"/>
      <c r="U39" s="700">
        <v>0</v>
      </c>
    </row>
    <row r="40" spans="1:21" ht="14.4" customHeight="1" x14ac:dyDescent="0.3">
      <c r="A40" s="660">
        <v>4</v>
      </c>
      <c r="B40" s="661" t="s">
        <v>1905</v>
      </c>
      <c r="C40" s="661">
        <v>89301041</v>
      </c>
      <c r="D40" s="740" t="s">
        <v>3293</v>
      </c>
      <c r="E40" s="741" t="s">
        <v>2157</v>
      </c>
      <c r="F40" s="661" t="s">
        <v>2125</v>
      </c>
      <c r="G40" s="661" t="s">
        <v>2229</v>
      </c>
      <c r="H40" s="661" t="s">
        <v>576</v>
      </c>
      <c r="I40" s="661" t="s">
        <v>1371</v>
      </c>
      <c r="J40" s="661" t="s">
        <v>1372</v>
      </c>
      <c r="K40" s="661" t="s">
        <v>1390</v>
      </c>
      <c r="L40" s="662">
        <v>0</v>
      </c>
      <c r="M40" s="662">
        <v>0</v>
      </c>
      <c r="N40" s="661">
        <v>2</v>
      </c>
      <c r="O40" s="742">
        <v>0.5</v>
      </c>
      <c r="P40" s="662"/>
      <c r="Q40" s="677"/>
      <c r="R40" s="661"/>
      <c r="S40" s="677">
        <v>0</v>
      </c>
      <c r="T40" s="742"/>
      <c r="U40" s="700">
        <v>0</v>
      </c>
    </row>
    <row r="41" spans="1:21" ht="14.4" customHeight="1" x14ac:dyDescent="0.3">
      <c r="A41" s="660">
        <v>4</v>
      </c>
      <c r="B41" s="661" t="s">
        <v>1905</v>
      </c>
      <c r="C41" s="661">
        <v>89301041</v>
      </c>
      <c r="D41" s="740" t="s">
        <v>3293</v>
      </c>
      <c r="E41" s="741" t="s">
        <v>2157</v>
      </c>
      <c r="F41" s="661" t="s">
        <v>2125</v>
      </c>
      <c r="G41" s="661" t="s">
        <v>2190</v>
      </c>
      <c r="H41" s="661" t="s">
        <v>576</v>
      </c>
      <c r="I41" s="661" t="s">
        <v>717</v>
      </c>
      <c r="J41" s="661" t="s">
        <v>2191</v>
      </c>
      <c r="K41" s="661" t="s">
        <v>2192</v>
      </c>
      <c r="L41" s="662">
        <v>0</v>
      </c>
      <c r="M41" s="662">
        <v>0</v>
      </c>
      <c r="N41" s="661">
        <v>1</v>
      </c>
      <c r="O41" s="742">
        <v>1</v>
      </c>
      <c r="P41" s="662"/>
      <c r="Q41" s="677"/>
      <c r="R41" s="661"/>
      <c r="S41" s="677">
        <v>0</v>
      </c>
      <c r="T41" s="742"/>
      <c r="U41" s="700">
        <v>0</v>
      </c>
    </row>
    <row r="42" spans="1:21" ht="14.4" customHeight="1" x14ac:dyDescent="0.3">
      <c r="A42" s="660">
        <v>4</v>
      </c>
      <c r="B42" s="661" t="s">
        <v>1905</v>
      </c>
      <c r="C42" s="661">
        <v>89301041</v>
      </c>
      <c r="D42" s="740" t="s">
        <v>3293</v>
      </c>
      <c r="E42" s="741" t="s">
        <v>2157</v>
      </c>
      <c r="F42" s="661" t="s">
        <v>2125</v>
      </c>
      <c r="G42" s="661" t="s">
        <v>2177</v>
      </c>
      <c r="H42" s="661" t="s">
        <v>969</v>
      </c>
      <c r="I42" s="661" t="s">
        <v>1625</v>
      </c>
      <c r="J42" s="661" t="s">
        <v>1048</v>
      </c>
      <c r="K42" s="661" t="s">
        <v>1626</v>
      </c>
      <c r="L42" s="662">
        <v>53.57</v>
      </c>
      <c r="M42" s="662">
        <v>53.57</v>
      </c>
      <c r="N42" s="661">
        <v>1</v>
      </c>
      <c r="O42" s="742">
        <v>1</v>
      </c>
      <c r="P42" s="662">
        <v>53.57</v>
      </c>
      <c r="Q42" s="677">
        <v>1</v>
      </c>
      <c r="R42" s="661">
        <v>1</v>
      </c>
      <c r="S42" s="677">
        <v>1</v>
      </c>
      <c r="T42" s="742">
        <v>1</v>
      </c>
      <c r="U42" s="700">
        <v>1</v>
      </c>
    </row>
    <row r="43" spans="1:21" ht="14.4" customHeight="1" x14ac:dyDescent="0.3">
      <c r="A43" s="660">
        <v>4</v>
      </c>
      <c r="B43" s="661" t="s">
        <v>1905</v>
      </c>
      <c r="C43" s="661">
        <v>89301041</v>
      </c>
      <c r="D43" s="740" t="s">
        <v>3293</v>
      </c>
      <c r="E43" s="741" t="s">
        <v>2157</v>
      </c>
      <c r="F43" s="661" t="s">
        <v>2126</v>
      </c>
      <c r="G43" s="661" t="s">
        <v>2230</v>
      </c>
      <c r="H43" s="661" t="s">
        <v>576</v>
      </c>
      <c r="I43" s="661" t="s">
        <v>2231</v>
      </c>
      <c r="J43" s="661" t="s">
        <v>2232</v>
      </c>
      <c r="K43" s="661"/>
      <c r="L43" s="662">
        <v>0</v>
      </c>
      <c r="M43" s="662">
        <v>0</v>
      </c>
      <c r="N43" s="661">
        <v>1</v>
      </c>
      <c r="O43" s="742">
        <v>1</v>
      </c>
      <c r="P43" s="662">
        <v>0</v>
      </c>
      <c r="Q43" s="677"/>
      <c r="R43" s="661">
        <v>1</v>
      </c>
      <c r="S43" s="677">
        <v>1</v>
      </c>
      <c r="T43" s="742">
        <v>1</v>
      </c>
      <c r="U43" s="700">
        <v>1</v>
      </c>
    </row>
    <row r="44" spans="1:21" ht="14.4" customHeight="1" x14ac:dyDescent="0.3">
      <c r="A44" s="660">
        <v>4</v>
      </c>
      <c r="B44" s="661" t="s">
        <v>1905</v>
      </c>
      <c r="C44" s="661">
        <v>89301041</v>
      </c>
      <c r="D44" s="740" t="s">
        <v>3293</v>
      </c>
      <c r="E44" s="741" t="s">
        <v>2158</v>
      </c>
      <c r="F44" s="661" t="s">
        <v>2125</v>
      </c>
      <c r="G44" s="661" t="s">
        <v>2228</v>
      </c>
      <c r="H44" s="661" t="s">
        <v>969</v>
      </c>
      <c r="I44" s="661" t="s">
        <v>1117</v>
      </c>
      <c r="J44" s="661" t="s">
        <v>2010</v>
      </c>
      <c r="K44" s="661" t="s">
        <v>2011</v>
      </c>
      <c r="L44" s="662">
        <v>150.04</v>
      </c>
      <c r="M44" s="662">
        <v>450.12</v>
      </c>
      <c r="N44" s="661">
        <v>3</v>
      </c>
      <c r="O44" s="742">
        <v>1.5</v>
      </c>
      <c r="P44" s="662">
        <v>300.08</v>
      </c>
      <c r="Q44" s="677">
        <v>0.66666666666666663</v>
      </c>
      <c r="R44" s="661">
        <v>2</v>
      </c>
      <c r="S44" s="677">
        <v>0.66666666666666663</v>
      </c>
      <c r="T44" s="742">
        <v>0.5</v>
      </c>
      <c r="U44" s="700">
        <v>0.33333333333333331</v>
      </c>
    </row>
    <row r="45" spans="1:21" ht="14.4" customHeight="1" x14ac:dyDescent="0.3">
      <c r="A45" s="660">
        <v>4</v>
      </c>
      <c r="B45" s="661" t="s">
        <v>1905</v>
      </c>
      <c r="C45" s="661">
        <v>89301041</v>
      </c>
      <c r="D45" s="740" t="s">
        <v>3293</v>
      </c>
      <c r="E45" s="741" t="s">
        <v>2158</v>
      </c>
      <c r="F45" s="661" t="s">
        <v>2125</v>
      </c>
      <c r="G45" s="661" t="s">
        <v>2228</v>
      </c>
      <c r="H45" s="661" t="s">
        <v>969</v>
      </c>
      <c r="I45" s="661" t="s">
        <v>1488</v>
      </c>
      <c r="J45" s="661" t="s">
        <v>2061</v>
      </c>
      <c r="K45" s="661" t="s">
        <v>2062</v>
      </c>
      <c r="L45" s="662">
        <v>145.02000000000001</v>
      </c>
      <c r="M45" s="662">
        <v>145.02000000000001</v>
      </c>
      <c r="N45" s="661">
        <v>1</v>
      </c>
      <c r="O45" s="742">
        <v>0.5</v>
      </c>
      <c r="P45" s="662"/>
      <c r="Q45" s="677">
        <v>0</v>
      </c>
      <c r="R45" s="661"/>
      <c r="S45" s="677">
        <v>0</v>
      </c>
      <c r="T45" s="742"/>
      <c r="U45" s="700">
        <v>0</v>
      </c>
    </row>
    <row r="46" spans="1:21" ht="14.4" customHeight="1" x14ac:dyDescent="0.3">
      <c r="A46" s="660">
        <v>4</v>
      </c>
      <c r="B46" s="661" t="s">
        <v>1905</v>
      </c>
      <c r="C46" s="661">
        <v>89301041</v>
      </c>
      <c r="D46" s="740" t="s">
        <v>3293</v>
      </c>
      <c r="E46" s="741" t="s">
        <v>2158</v>
      </c>
      <c r="F46" s="661" t="s">
        <v>2125</v>
      </c>
      <c r="G46" s="661" t="s">
        <v>2233</v>
      </c>
      <c r="H46" s="661" t="s">
        <v>576</v>
      </c>
      <c r="I46" s="661" t="s">
        <v>2234</v>
      </c>
      <c r="J46" s="661" t="s">
        <v>2235</v>
      </c>
      <c r="K46" s="661" t="s">
        <v>2236</v>
      </c>
      <c r="L46" s="662">
        <v>0</v>
      </c>
      <c r="M46" s="662">
        <v>0</v>
      </c>
      <c r="N46" s="661">
        <v>1</v>
      </c>
      <c r="O46" s="742">
        <v>0.5</v>
      </c>
      <c r="P46" s="662"/>
      <c r="Q46" s="677"/>
      <c r="R46" s="661"/>
      <c r="S46" s="677">
        <v>0</v>
      </c>
      <c r="T46" s="742"/>
      <c r="U46" s="700">
        <v>0</v>
      </c>
    </row>
    <row r="47" spans="1:21" ht="14.4" customHeight="1" x14ac:dyDescent="0.3">
      <c r="A47" s="660">
        <v>4</v>
      </c>
      <c r="B47" s="661" t="s">
        <v>1905</v>
      </c>
      <c r="C47" s="661">
        <v>89301041</v>
      </c>
      <c r="D47" s="740" t="s">
        <v>3293</v>
      </c>
      <c r="E47" s="741" t="s">
        <v>2158</v>
      </c>
      <c r="F47" s="661" t="s">
        <v>2125</v>
      </c>
      <c r="G47" s="661" t="s">
        <v>2237</v>
      </c>
      <c r="H47" s="661" t="s">
        <v>576</v>
      </c>
      <c r="I47" s="661" t="s">
        <v>2238</v>
      </c>
      <c r="J47" s="661" t="s">
        <v>2239</v>
      </c>
      <c r="K47" s="661" t="s">
        <v>2240</v>
      </c>
      <c r="L47" s="662">
        <v>0</v>
      </c>
      <c r="M47" s="662">
        <v>0</v>
      </c>
      <c r="N47" s="661">
        <v>1</v>
      </c>
      <c r="O47" s="742">
        <v>0.5</v>
      </c>
      <c r="P47" s="662">
        <v>0</v>
      </c>
      <c r="Q47" s="677"/>
      <c r="R47" s="661">
        <v>1</v>
      </c>
      <c r="S47" s="677">
        <v>1</v>
      </c>
      <c r="T47" s="742">
        <v>0.5</v>
      </c>
      <c r="U47" s="700">
        <v>1</v>
      </c>
    </row>
    <row r="48" spans="1:21" ht="14.4" customHeight="1" x14ac:dyDescent="0.3">
      <c r="A48" s="660">
        <v>4</v>
      </c>
      <c r="B48" s="661" t="s">
        <v>1905</v>
      </c>
      <c r="C48" s="661">
        <v>89301041</v>
      </c>
      <c r="D48" s="740" t="s">
        <v>3293</v>
      </c>
      <c r="E48" s="741" t="s">
        <v>2158</v>
      </c>
      <c r="F48" s="661" t="s">
        <v>2125</v>
      </c>
      <c r="G48" s="661" t="s">
        <v>2241</v>
      </c>
      <c r="H48" s="661" t="s">
        <v>576</v>
      </c>
      <c r="I48" s="661" t="s">
        <v>1208</v>
      </c>
      <c r="J48" s="661" t="s">
        <v>1209</v>
      </c>
      <c r="K48" s="661" t="s">
        <v>2242</v>
      </c>
      <c r="L48" s="662">
        <v>733.55</v>
      </c>
      <c r="M48" s="662">
        <v>733.55</v>
      </c>
      <c r="N48" s="661">
        <v>1</v>
      </c>
      <c r="O48" s="742">
        <v>0.5</v>
      </c>
      <c r="P48" s="662"/>
      <c r="Q48" s="677">
        <v>0</v>
      </c>
      <c r="R48" s="661"/>
      <c r="S48" s="677">
        <v>0</v>
      </c>
      <c r="T48" s="742"/>
      <c r="U48" s="700">
        <v>0</v>
      </c>
    </row>
    <row r="49" spans="1:21" ht="14.4" customHeight="1" x14ac:dyDescent="0.3">
      <c r="A49" s="660">
        <v>4</v>
      </c>
      <c r="B49" s="661" t="s">
        <v>1905</v>
      </c>
      <c r="C49" s="661">
        <v>89301041</v>
      </c>
      <c r="D49" s="740" t="s">
        <v>3293</v>
      </c>
      <c r="E49" s="741" t="s">
        <v>2158</v>
      </c>
      <c r="F49" s="661" t="s">
        <v>2125</v>
      </c>
      <c r="G49" s="661" t="s">
        <v>2202</v>
      </c>
      <c r="H49" s="661" t="s">
        <v>576</v>
      </c>
      <c r="I49" s="661" t="s">
        <v>875</v>
      </c>
      <c r="J49" s="661" t="s">
        <v>876</v>
      </c>
      <c r="K49" s="661" t="s">
        <v>877</v>
      </c>
      <c r="L49" s="662">
        <v>0</v>
      </c>
      <c r="M49" s="662">
        <v>0</v>
      </c>
      <c r="N49" s="661">
        <v>3</v>
      </c>
      <c r="O49" s="742">
        <v>1.5</v>
      </c>
      <c r="P49" s="662">
        <v>0</v>
      </c>
      <c r="Q49" s="677"/>
      <c r="R49" s="661">
        <v>1</v>
      </c>
      <c r="S49" s="677">
        <v>0.33333333333333331</v>
      </c>
      <c r="T49" s="742">
        <v>1</v>
      </c>
      <c r="U49" s="700">
        <v>0.66666666666666663</v>
      </c>
    </row>
    <row r="50" spans="1:21" ht="14.4" customHeight="1" x14ac:dyDescent="0.3">
      <c r="A50" s="660">
        <v>4</v>
      </c>
      <c r="B50" s="661" t="s">
        <v>1905</v>
      </c>
      <c r="C50" s="661">
        <v>89301041</v>
      </c>
      <c r="D50" s="740" t="s">
        <v>3293</v>
      </c>
      <c r="E50" s="741" t="s">
        <v>2158</v>
      </c>
      <c r="F50" s="661" t="s">
        <v>2125</v>
      </c>
      <c r="G50" s="661" t="s">
        <v>2219</v>
      </c>
      <c r="H50" s="661" t="s">
        <v>969</v>
      </c>
      <c r="I50" s="661" t="s">
        <v>2243</v>
      </c>
      <c r="J50" s="661" t="s">
        <v>2221</v>
      </c>
      <c r="K50" s="661" t="s">
        <v>2244</v>
      </c>
      <c r="L50" s="662">
        <v>815.1</v>
      </c>
      <c r="M50" s="662">
        <v>815.1</v>
      </c>
      <c r="N50" s="661">
        <v>1</v>
      </c>
      <c r="O50" s="742">
        <v>0.5</v>
      </c>
      <c r="P50" s="662"/>
      <c r="Q50" s="677">
        <v>0</v>
      </c>
      <c r="R50" s="661"/>
      <c r="S50" s="677">
        <v>0</v>
      </c>
      <c r="T50" s="742"/>
      <c r="U50" s="700">
        <v>0</v>
      </c>
    </row>
    <row r="51" spans="1:21" ht="14.4" customHeight="1" x14ac:dyDescent="0.3">
      <c r="A51" s="660">
        <v>4</v>
      </c>
      <c r="B51" s="661" t="s">
        <v>1905</v>
      </c>
      <c r="C51" s="661">
        <v>89301041</v>
      </c>
      <c r="D51" s="740" t="s">
        <v>3293</v>
      </c>
      <c r="E51" s="741" t="s">
        <v>2158</v>
      </c>
      <c r="F51" s="661" t="s">
        <v>2125</v>
      </c>
      <c r="G51" s="661" t="s">
        <v>2190</v>
      </c>
      <c r="H51" s="661" t="s">
        <v>576</v>
      </c>
      <c r="I51" s="661" t="s">
        <v>717</v>
      </c>
      <c r="J51" s="661" t="s">
        <v>2191</v>
      </c>
      <c r="K51" s="661" t="s">
        <v>2192</v>
      </c>
      <c r="L51" s="662">
        <v>0</v>
      </c>
      <c r="M51" s="662">
        <v>0</v>
      </c>
      <c r="N51" s="661">
        <v>1</v>
      </c>
      <c r="O51" s="742">
        <v>1</v>
      </c>
      <c r="P51" s="662">
        <v>0</v>
      </c>
      <c r="Q51" s="677"/>
      <c r="R51" s="661">
        <v>1</v>
      </c>
      <c r="S51" s="677">
        <v>1</v>
      </c>
      <c r="T51" s="742">
        <v>1</v>
      </c>
      <c r="U51" s="700">
        <v>1</v>
      </c>
    </row>
    <row r="52" spans="1:21" ht="14.4" customHeight="1" x14ac:dyDescent="0.3">
      <c r="A52" s="660">
        <v>4</v>
      </c>
      <c r="B52" s="661" t="s">
        <v>1905</v>
      </c>
      <c r="C52" s="661">
        <v>89301041</v>
      </c>
      <c r="D52" s="740" t="s">
        <v>3293</v>
      </c>
      <c r="E52" s="741" t="s">
        <v>2158</v>
      </c>
      <c r="F52" s="661" t="s">
        <v>2125</v>
      </c>
      <c r="G52" s="661" t="s">
        <v>2212</v>
      </c>
      <c r="H52" s="661" t="s">
        <v>969</v>
      </c>
      <c r="I52" s="661" t="s">
        <v>1417</v>
      </c>
      <c r="J52" s="661" t="s">
        <v>1418</v>
      </c>
      <c r="K52" s="661" t="s">
        <v>1419</v>
      </c>
      <c r="L52" s="662">
        <v>31.32</v>
      </c>
      <c r="M52" s="662">
        <v>31.32</v>
      </c>
      <c r="N52" s="661">
        <v>1</v>
      </c>
      <c r="O52" s="742">
        <v>0.5</v>
      </c>
      <c r="P52" s="662"/>
      <c r="Q52" s="677">
        <v>0</v>
      </c>
      <c r="R52" s="661"/>
      <c r="S52" s="677">
        <v>0</v>
      </c>
      <c r="T52" s="742"/>
      <c r="U52" s="700">
        <v>0</v>
      </c>
    </row>
    <row r="53" spans="1:21" ht="14.4" customHeight="1" x14ac:dyDescent="0.3">
      <c r="A53" s="660">
        <v>4</v>
      </c>
      <c r="B53" s="661" t="s">
        <v>1905</v>
      </c>
      <c r="C53" s="661">
        <v>89301041</v>
      </c>
      <c r="D53" s="740" t="s">
        <v>3293</v>
      </c>
      <c r="E53" s="741" t="s">
        <v>2160</v>
      </c>
      <c r="F53" s="661" t="s">
        <v>2125</v>
      </c>
      <c r="G53" s="661" t="s">
        <v>2245</v>
      </c>
      <c r="H53" s="661" t="s">
        <v>576</v>
      </c>
      <c r="I53" s="661" t="s">
        <v>801</v>
      </c>
      <c r="J53" s="661" t="s">
        <v>802</v>
      </c>
      <c r="K53" s="661" t="s">
        <v>2246</v>
      </c>
      <c r="L53" s="662">
        <v>0</v>
      </c>
      <c r="M53" s="662">
        <v>0</v>
      </c>
      <c r="N53" s="661">
        <v>1</v>
      </c>
      <c r="O53" s="742">
        <v>1</v>
      </c>
      <c r="P53" s="662"/>
      <c r="Q53" s="677"/>
      <c r="R53" s="661"/>
      <c r="S53" s="677">
        <v>0</v>
      </c>
      <c r="T53" s="742"/>
      <c r="U53" s="700">
        <v>0</v>
      </c>
    </row>
    <row r="54" spans="1:21" ht="14.4" customHeight="1" x14ac:dyDescent="0.3">
      <c r="A54" s="660">
        <v>4</v>
      </c>
      <c r="B54" s="661" t="s">
        <v>1905</v>
      </c>
      <c r="C54" s="661">
        <v>89301041</v>
      </c>
      <c r="D54" s="740" t="s">
        <v>3293</v>
      </c>
      <c r="E54" s="741" t="s">
        <v>2161</v>
      </c>
      <c r="F54" s="661" t="s">
        <v>2125</v>
      </c>
      <c r="G54" s="661" t="s">
        <v>2247</v>
      </c>
      <c r="H54" s="661" t="s">
        <v>576</v>
      </c>
      <c r="I54" s="661" t="s">
        <v>2248</v>
      </c>
      <c r="J54" s="661" t="s">
        <v>2249</v>
      </c>
      <c r="K54" s="661" t="s">
        <v>2063</v>
      </c>
      <c r="L54" s="662">
        <v>66.819999999999993</v>
      </c>
      <c r="M54" s="662">
        <v>200.45999999999998</v>
      </c>
      <c r="N54" s="661">
        <v>3</v>
      </c>
      <c r="O54" s="742">
        <v>1</v>
      </c>
      <c r="P54" s="662"/>
      <c r="Q54" s="677">
        <v>0</v>
      </c>
      <c r="R54" s="661"/>
      <c r="S54" s="677">
        <v>0</v>
      </c>
      <c r="T54" s="742"/>
      <c r="U54" s="700">
        <v>0</v>
      </c>
    </row>
    <row r="55" spans="1:21" ht="14.4" customHeight="1" x14ac:dyDescent="0.3">
      <c r="A55" s="660">
        <v>4</v>
      </c>
      <c r="B55" s="661" t="s">
        <v>1905</v>
      </c>
      <c r="C55" s="661">
        <v>89301041</v>
      </c>
      <c r="D55" s="740" t="s">
        <v>3293</v>
      </c>
      <c r="E55" s="741" t="s">
        <v>2161</v>
      </c>
      <c r="F55" s="661" t="s">
        <v>2125</v>
      </c>
      <c r="G55" s="661" t="s">
        <v>2216</v>
      </c>
      <c r="H55" s="661" t="s">
        <v>969</v>
      </c>
      <c r="I55" s="661" t="s">
        <v>1443</v>
      </c>
      <c r="J55" s="661" t="s">
        <v>1444</v>
      </c>
      <c r="K55" s="661" t="s">
        <v>2076</v>
      </c>
      <c r="L55" s="662">
        <v>65.989999999999995</v>
      </c>
      <c r="M55" s="662">
        <v>65.989999999999995</v>
      </c>
      <c r="N55" s="661">
        <v>1</v>
      </c>
      <c r="O55" s="742">
        <v>1</v>
      </c>
      <c r="P55" s="662"/>
      <c r="Q55" s="677">
        <v>0</v>
      </c>
      <c r="R55" s="661"/>
      <c r="S55" s="677">
        <v>0</v>
      </c>
      <c r="T55" s="742"/>
      <c r="U55" s="700">
        <v>0</v>
      </c>
    </row>
    <row r="56" spans="1:21" ht="14.4" customHeight="1" x14ac:dyDescent="0.3">
      <c r="A56" s="660">
        <v>4</v>
      </c>
      <c r="B56" s="661" t="s">
        <v>1905</v>
      </c>
      <c r="C56" s="661">
        <v>89301041</v>
      </c>
      <c r="D56" s="740" t="s">
        <v>3293</v>
      </c>
      <c r="E56" s="741" t="s">
        <v>2161</v>
      </c>
      <c r="F56" s="661" t="s">
        <v>2125</v>
      </c>
      <c r="G56" s="661" t="s">
        <v>2250</v>
      </c>
      <c r="H56" s="661" t="s">
        <v>576</v>
      </c>
      <c r="I56" s="661" t="s">
        <v>2251</v>
      </c>
      <c r="J56" s="661" t="s">
        <v>2252</v>
      </c>
      <c r="K56" s="661" t="s">
        <v>2253</v>
      </c>
      <c r="L56" s="662">
        <v>24.68</v>
      </c>
      <c r="M56" s="662">
        <v>24.68</v>
      </c>
      <c r="N56" s="661">
        <v>1</v>
      </c>
      <c r="O56" s="742">
        <v>0.5</v>
      </c>
      <c r="P56" s="662">
        <v>24.68</v>
      </c>
      <c r="Q56" s="677">
        <v>1</v>
      </c>
      <c r="R56" s="661">
        <v>1</v>
      </c>
      <c r="S56" s="677">
        <v>1</v>
      </c>
      <c r="T56" s="742">
        <v>0.5</v>
      </c>
      <c r="U56" s="700">
        <v>1</v>
      </c>
    </row>
    <row r="57" spans="1:21" ht="14.4" customHeight="1" x14ac:dyDescent="0.3">
      <c r="A57" s="660">
        <v>4</v>
      </c>
      <c r="B57" s="661" t="s">
        <v>1905</v>
      </c>
      <c r="C57" s="661">
        <v>89301041</v>
      </c>
      <c r="D57" s="740" t="s">
        <v>3293</v>
      </c>
      <c r="E57" s="741" t="s">
        <v>2161</v>
      </c>
      <c r="F57" s="661" t="s">
        <v>2125</v>
      </c>
      <c r="G57" s="661" t="s">
        <v>2245</v>
      </c>
      <c r="H57" s="661" t="s">
        <v>576</v>
      </c>
      <c r="I57" s="661" t="s">
        <v>801</v>
      </c>
      <c r="J57" s="661" t="s">
        <v>802</v>
      </c>
      <c r="K57" s="661" t="s">
        <v>2246</v>
      </c>
      <c r="L57" s="662">
        <v>0</v>
      </c>
      <c r="M57" s="662">
        <v>0</v>
      </c>
      <c r="N57" s="661">
        <v>1</v>
      </c>
      <c r="O57" s="742">
        <v>1</v>
      </c>
      <c r="P57" s="662"/>
      <c r="Q57" s="677"/>
      <c r="R57" s="661"/>
      <c r="S57" s="677">
        <v>0</v>
      </c>
      <c r="T57" s="742"/>
      <c r="U57" s="700">
        <v>0</v>
      </c>
    </row>
    <row r="58" spans="1:21" ht="14.4" customHeight="1" x14ac:dyDescent="0.3">
      <c r="A58" s="660">
        <v>4</v>
      </c>
      <c r="B58" s="661" t="s">
        <v>1905</v>
      </c>
      <c r="C58" s="661">
        <v>89301041</v>
      </c>
      <c r="D58" s="740" t="s">
        <v>3293</v>
      </c>
      <c r="E58" s="741" t="s">
        <v>2161</v>
      </c>
      <c r="F58" s="661" t="s">
        <v>2125</v>
      </c>
      <c r="G58" s="661" t="s">
        <v>2219</v>
      </c>
      <c r="H58" s="661" t="s">
        <v>969</v>
      </c>
      <c r="I58" s="661" t="s">
        <v>2243</v>
      </c>
      <c r="J58" s="661" t="s">
        <v>2221</v>
      </c>
      <c r="K58" s="661" t="s">
        <v>2244</v>
      </c>
      <c r="L58" s="662">
        <v>815.1</v>
      </c>
      <c r="M58" s="662">
        <v>1630.2</v>
      </c>
      <c r="N58" s="661">
        <v>2</v>
      </c>
      <c r="O58" s="742">
        <v>0.5</v>
      </c>
      <c r="P58" s="662">
        <v>1630.2</v>
      </c>
      <c r="Q58" s="677">
        <v>1</v>
      </c>
      <c r="R58" s="661">
        <v>2</v>
      </c>
      <c r="S58" s="677">
        <v>1</v>
      </c>
      <c r="T58" s="742">
        <v>0.5</v>
      </c>
      <c r="U58" s="700">
        <v>1</v>
      </c>
    </row>
    <row r="59" spans="1:21" ht="14.4" customHeight="1" x14ac:dyDescent="0.3">
      <c r="A59" s="660">
        <v>4</v>
      </c>
      <c r="B59" s="661" t="s">
        <v>1905</v>
      </c>
      <c r="C59" s="661">
        <v>89301041</v>
      </c>
      <c r="D59" s="740" t="s">
        <v>3293</v>
      </c>
      <c r="E59" s="741" t="s">
        <v>2161</v>
      </c>
      <c r="F59" s="661" t="s">
        <v>2125</v>
      </c>
      <c r="G59" s="661" t="s">
        <v>2219</v>
      </c>
      <c r="H59" s="661" t="s">
        <v>969</v>
      </c>
      <c r="I59" s="661" t="s">
        <v>2254</v>
      </c>
      <c r="J59" s="661" t="s">
        <v>2221</v>
      </c>
      <c r="K59" s="661" t="s">
        <v>2255</v>
      </c>
      <c r="L59" s="662">
        <v>923.74</v>
      </c>
      <c r="M59" s="662">
        <v>1847.48</v>
      </c>
      <c r="N59" s="661">
        <v>2</v>
      </c>
      <c r="O59" s="742">
        <v>2</v>
      </c>
      <c r="P59" s="662">
        <v>923.74</v>
      </c>
      <c r="Q59" s="677">
        <v>0.5</v>
      </c>
      <c r="R59" s="661">
        <v>1</v>
      </c>
      <c r="S59" s="677">
        <v>0.5</v>
      </c>
      <c r="T59" s="742">
        <v>1</v>
      </c>
      <c r="U59" s="700">
        <v>0.5</v>
      </c>
    </row>
    <row r="60" spans="1:21" ht="14.4" customHeight="1" x14ac:dyDescent="0.3">
      <c r="A60" s="660">
        <v>4</v>
      </c>
      <c r="B60" s="661" t="s">
        <v>1905</v>
      </c>
      <c r="C60" s="661">
        <v>89301041</v>
      </c>
      <c r="D60" s="740" t="s">
        <v>3293</v>
      </c>
      <c r="E60" s="741" t="s">
        <v>2161</v>
      </c>
      <c r="F60" s="661" t="s">
        <v>2125</v>
      </c>
      <c r="G60" s="661" t="s">
        <v>2256</v>
      </c>
      <c r="H60" s="661" t="s">
        <v>576</v>
      </c>
      <c r="I60" s="661" t="s">
        <v>928</v>
      </c>
      <c r="J60" s="661" t="s">
        <v>929</v>
      </c>
      <c r="K60" s="661" t="s">
        <v>2257</v>
      </c>
      <c r="L60" s="662">
        <v>77.14</v>
      </c>
      <c r="M60" s="662">
        <v>77.14</v>
      </c>
      <c r="N60" s="661">
        <v>1</v>
      </c>
      <c r="O60" s="742">
        <v>1</v>
      </c>
      <c r="P60" s="662">
        <v>77.14</v>
      </c>
      <c r="Q60" s="677">
        <v>1</v>
      </c>
      <c r="R60" s="661">
        <v>1</v>
      </c>
      <c r="S60" s="677">
        <v>1</v>
      </c>
      <c r="T60" s="742">
        <v>1</v>
      </c>
      <c r="U60" s="700">
        <v>1</v>
      </c>
    </row>
    <row r="61" spans="1:21" ht="14.4" customHeight="1" x14ac:dyDescent="0.3">
      <c r="A61" s="660">
        <v>4</v>
      </c>
      <c r="B61" s="661" t="s">
        <v>1905</v>
      </c>
      <c r="C61" s="661">
        <v>89301041</v>
      </c>
      <c r="D61" s="740" t="s">
        <v>3293</v>
      </c>
      <c r="E61" s="741" t="s">
        <v>2161</v>
      </c>
      <c r="F61" s="661" t="s">
        <v>2125</v>
      </c>
      <c r="G61" s="661" t="s">
        <v>2209</v>
      </c>
      <c r="H61" s="661" t="s">
        <v>576</v>
      </c>
      <c r="I61" s="661" t="s">
        <v>2210</v>
      </c>
      <c r="J61" s="661" t="s">
        <v>1111</v>
      </c>
      <c r="K61" s="661" t="s">
        <v>2211</v>
      </c>
      <c r="L61" s="662">
        <v>22.44</v>
      </c>
      <c r="M61" s="662">
        <v>22.44</v>
      </c>
      <c r="N61" s="661">
        <v>1</v>
      </c>
      <c r="O61" s="742">
        <v>1</v>
      </c>
      <c r="P61" s="662">
        <v>22.44</v>
      </c>
      <c r="Q61" s="677">
        <v>1</v>
      </c>
      <c r="R61" s="661">
        <v>1</v>
      </c>
      <c r="S61" s="677">
        <v>1</v>
      </c>
      <c r="T61" s="742">
        <v>1</v>
      </c>
      <c r="U61" s="700">
        <v>1</v>
      </c>
    </row>
    <row r="62" spans="1:21" ht="14.4" customHeight="1" x14ac:dyDescent="0.3">
      <c r="A62" s="660">
        <v>4</v>
      </c>
      <c r="B62" s="661" t="s">
        <v>1905</v>
      </c>
      <c r="C62" s="661">
        <v>89301041</v>
      </c>
      <c r="D62" s="740" t="s">
        <v>3293</v>
      </c>
      <c r="E62" s="741" t="s">
        <v>2162</v>
      </c>
      <c r="F62" s="661" t="s">
        <v>2125</v>
      </c>
      <c r="G62" s="661" t="s">
        <v>2209</v>
      </c>
      <c r="H62" s="661" t="s">
        <v>576</v>
      </c>
      <c r="I62" s="661" t="s">
        <v>2210</v>
      </c>
      <c r="J62" s="661" t="s">
        <v>1111</v>
      </c>
      <c r="K62" s="661" t="s">
        <v>2211</v>
      </c>
      <c r="L62" s="662">
        <v>22.44</v>
      </c>
      <c r="M62" s="662">
        <v>22.44</v>
      </c>
      <c r="N62" s="661">
        <v>1</v>
      </c>
      <c r="O62" s="742">
        <v>1</v>
      </c>
      <c r="P62" s="662"/>
      <c r="Q62" s="677">
        <v>0</v>
      </c>
      <c r="R62" s="661"/>
      <c r="S62" s="677">
        <v>0</v>
      </c>
      <c r="T62" s="742"/>
      <c r="U62" s="700">
        <v>0</v>
      </c>
    </row>
    <row r="63" spans="1:21" ht="14.4" customHeight="1" x14ac:dyDescent="0.3">
      <c r="A63" s="660">
        <v>4</v>
      </c>
      <c r="B63" s="661" t="s">
        <v>1905</v>
      </c>
      <c r="C63" s="661">
        <v>89301041</v>
      </c>
      <c r="D63" s="740" t="s">
        <v>3293</v>
      </c>
      <c r="E63" s="741" t="s">
        <v>2164</v>
      </c>
      <c r="F63" s="661" t="s">
        <v>2125</v>
      </c>
      <c r="G63" s="661" t="s">
        <v>2219</v>
      </c>
      <c r="H63" s="661" t="s">
        <v>969</v>
      </c>
      <c r="I63" s="661" t="s">
        <v>2220</v>
      </c>
      <c r="J63" s="661" t="s">
        <v>2221</v>
      </c>
      <c r="K63" s="661" t="s">
        <v>2222</v>
      </c>
      <c r="L63" s="662">
        <v>543.39</v>
      </c>
      <c r="M63" s="662">
        <v>543.39</v>
      </c>
      <c r="N63" s="661">
        <v>1</v>
      </c>
      <c r="O63" s="742">
        <v>1</v>
      </c>
      <c r="P63" s="662">
        <v>543.39</v>
      </c>
      <c r="Q63" s="677">
        <v>1</v>
      </c>
      <c r="R63" s="661">
        <v>1</v>
      </c>
      <c r="S63" s="677">
        <v>1</v>
      </c>
      <c r="T63" s="742">
        <v>1</v>
      </c>
      <c r="U63" s="700">
        <v>1</v>
      </c>
    </row>
    <row r="64" spans="1:21" ht="14.4" customHeight="1" x14ac:dyDescent="0.3">
      <c r="A64" s="660">
        <v>4</v>
      </c>
      <c r="B64" s="661" t="s">
        <v>1905</v>
      </c>
      <c r="C64" s="661">
        <v>89301041</v>
      </c>
      <c r="D64" s="740" t="s">
        <v>3293</v>
      </c>
      <c r="E64" s="741" t="s">
        <v>2164</v>
      </c>
      <c r="F64" s="661" t="s">
        <v>2125</v>
      </c>
      <c r="G64" s="661" t="s">
        <v>2219</v>
      </c>
      <c r="H64" s="661" t="s">
        <v>969</v>
      </c>
      <c r="I64" s="661" t="s">
        <v>2243</v>
      </c>
      <c r="J64" s="661" t="s">
        <v>2221</v>
      </c>
      <c r="K64" s="661" t="s">
        <v>2244</v>
      </c>
      <c r="L64" s="662">
        <v>815.1</v>
      </c>
      <c r="M64" s="662">
        <v>815.1</v>
      </c>
      <c r="N64" s="661">
        <v>1</v>
      </c>
      <c r="O64" s="742">
        <v>1</v>
      </c>
      <c r="P64" s="662"/>
      <c r="Q64" s="677">
        <v>0</v>
      </c>
      <c r="R64" s="661"/>
      <c r="S64" s="677">
        <v>0</v>
      </c>
      <c r="T64" s="742"/>
      <c r="U64" s="700">
        <v>0</v>
      </c>
    </row>
    <row r="65" spans="1:21" ht="14.4" customHeight="1" x14ac:dyDescent="0.3">
      <c r="A65" s="660">
        <v>4</v>
      </c>
      <c r="B65" s="661" t="s">
        <v>1905</v>
      </c>
      <c r="C65" s="661">
        <v>89301041</v>
      </c>
      <c r="D65" s="740" t="s">
        <v>3293</v>
      </c>
      <c r="E65" s="741" t="s">
        <v>2165</v>
      </c>
      <c r="F65" s="661" t="s">
        <v>2125</v>
      </c>
      <c r="G65" s="661" t="s">
        <v>2258</v>
      </c>
      <c r="H65" s="661" t="s">
        <v>576</v>
      </c>
      <c r="I65" s="661" t="s">
        <v>863</v>
      </c>
      <c r="J65" s="661" t="s">
        <v>2259</v>
      </c>
      <c r="K65" s="661" t="s">
        <v>2260</v>
      </c>
      <c r="L65" s="662">
        <v>0</v>
      </c>
      <c r="M65" s="662">
        <v>0</v>
      </c>
      <c r="N65" s="661">
        <v>1</v>
      </c>
      <c r="O65" s="742">
        <v>0.5</v>
      </c>
      <c r="P65" s="662"/>
      <c r="Q65" s="677"/>
      <c r="R65" s="661"/>
      <c r="S65" s="677">
        <v>0</v>
      </c>
      <c r="T65" s="742"/>
      <c r="U65" s="700">
        <v>0</v>
      </c>
    </row>
    <row r="66" spans="1:21" ht="14.4" customHeight="1" x14ac:dyDescent="0.3">
      <c r="A66" s="660">
        <v>4</v>
      </c>
      <c r="B66" s="661" t="s">
        <v>1905</v>
      </c>
      <c r="C66" s="661">
        <v>89301041</v>
      </c>
      <c r="D66" s="740" t="s">
        <v>3293</v>
      </c>
      <c r="E66" s="741" t="s">
        <v>2165</v>
      </c>
      <c r="F66" s="661" t="s">
        <v>2125</v>
      </c>
      <c r="G66" s="661" t="s">
        <v>2228</v>
      </c>
      <c r="H66" s="661" t="s">
        <v>969</v>
      </c>
      <c r="I66" s="661" t="s">
        <v>1117</v>
      </c>
      <c r="J66" s="661" t="s">
        <v>2010</v>
      </c>
      <c r="K66" s="661" t="s">
        <v>2011</v>
      </c>
      <c r="L66" s="662">
        <v>150.04</v>
      </c>
      <c r="M66" s="662">
        <v>150.04</v>
      </c>
      <c r="N66" s="661">
        <v>1</v>
      </c>
      <c r="O66" s="742">
        <v>1</v>
      </c>
      <c r="P66" s="662">
        <v>150.04</v>
      </c>
      <c r="Q66" s="677">
        <v>1</v>
      </c>
      <c r="R66" s="661">
        <v>1</v>
      </c>
      <c r="S66" s="677">
        <v>1</v>
      </c>
      <c r="T66" s="742">
        <v>1</v>
      </c>
      <c r="U66" s="700">
        <v>1</v>
      </c>
    </row>
    <row r="67" spans="1:21" ht="14.4" customHeight="1" x14ac:dyDescent="0.3">
      <c r="A67" s="660">
        <v>4</v>
      </c>
      <c r="B67" s="661" t="s">
        <v>1905</v>
      </c>
      <c r="C67" s="661">
        <v>89301041</v>
      </c>
      <c r="D67" s="740" t="s">
        <v>3293</v>
      </c>
      <c r="E67" s="741" t="s">
        <v>2165</v>
      </c>
      <c r="F67" s="661" t="s">
        <v>2125</v>
      </c>
      <c r="G67" s="661" t="s">
        <v>2261</v>
      </c>
      <c r="H67" s="661" t="s">
        <v>576</v>
      </c>
      <c r="I67" s="661" t="s">
        <v>2262</v>
      </c>
      <c r="J67" s="661" t="s">
        <v>2263</v>
      </c>
      <c r="K67" s="661" t="s">
        <v>2264</v>
      </c>
      <c r="L67" s="662">
        <v>0</v>
      </c>
      <c r="M67" s="662">
        <v>0</v>
      </c>
      <c r="N67" s="661">
        <v>1</v>
      </c>
      <c r="O67" s="742">
        <v>0.5</v>
      </c>
      <c r="P67" s="662"/>
      <c r="Q67" s="677"/>
      <c r="R67" s="661"/>
      <c r="S67" s="677">
        <v>0</v>
      </c>
      <c r="T67" s="742"/>
      <c r="U67" s="700">
        <v>0</v>
      </c>
    </row>
    <row r="68" spans="1:21" ht="14.4" customHeight="1" x14ac:dyDescent="0.3">
      <c r="A68" s="660">
        <v>4</v>
      </c>
      <c r="B68" s="661" t="s">
        <v>1905</v>
      </c>
      <c r="C68" s="661">
        <v>89301041</v>
      </c>
      <c r="D68" s="740" t="s">
        <v>3293</v>
      </c>
      <c r="E68" s="741" t="s">
        <v>2165</v>
      </c>
      <c r="F68" s="661" t="s">
        <v>2125</v>
      </c>
      <c r="G68" s="661" t="s">
        <v>2265</v>
      </c>
      <c r="H68" s="661" t="s">
        <v>576</v>
      </c>
      <c r="I68" s="661" t="s">
        <v>2266</v>
      </c>
      <c r="J68" s="661" t="s">
        <v>2267</v>
      </c>
      <c r="K68" s="661" t="s">
        <v>2268</v>
      </c>
      <c r="L68" s="662">
        <v>0</v>
      </c>
      <c r="M68" s="662">
        <v>0</v>
      </c>
      <c r="N68" s="661">
        <v>1</v>
      </c>
      <c r="O68" s="742">
        <v>1</v>
      </c>
      <c r="P68" s="662"/>
      <c r="Q68" s="677"/>
      <c r="R68" s="661"/>
      <c r="S68" s="677">
        <v>0</v>
      </c>
      <c r="T68" s="742"/>
      <c r="U68" s="700">
        <v>0</v>
      </c>
    </row>
    <row r="69" spans="1:21" ht="14.4" customHeight="1" x14ac:dyDescent="0.3">
      <c r="A69" s="660">
        <v>4</v>
      </c>
      <c r="B69" s="661" t="s">
        <v>1905</v>
      </c>
      <c r="C69" s="661">
        <v>89301041</v>
      </c>
      <c r="D69" s="740" t="s">
        <v>3293</v>
      </c>
      <c r="E69" s="741" t="s">
        <v>2165</v>
      </c>
      <c r="F69" s="661" t="s">
        <v>2125</v>
      </c>
      <c r="G69" s="661" t="s">
        <v>2185</v>
      </c>
      <c r="H69" s="661" t="s">
        <v>576</v>
      </c>
      <c r="I69" s="661" t="s">
        <v>2225</v>
      </c>
      <c r="J69" s="661" t="s">
        <v>2187</v>
      </c>
      <c r="K69" s="661" t="s">
        <v>2226</v>
      </c>
      <c r="L69" s="662">
        <v>374.79</v>
      </c>
      <c r="M69" s="662">
        <v>374.79</v>
      </c>
      <c r="N69" s="661">
        <v>1</v>
      </c>
      <c r="O69" s="742">
        <v>0.5</v>
      </c>
      <c r="P69" s="662">
        <v>374.79</v>
      </c>
      <c r="Q69" s="677">
        <v>1</v>
      </c>
      <c r="R69" s="661">
        <v>1</v>
      </c>
      <c r="S69" s="677">
        <v>1</v>
      </c>
      <c r="T69" s="742">
        <v>0.5</v>
      </c>
      <c r="U69" s="700">
        <v>1</v>
      </c>
    </row>
    <row r="70" spans="1:21" ht="14.4" customHeight="1" x14ac:dyDescent="0.3">
      <c r="A70" s="660">
        <v>4</v>
      </c>
      <c r="B70" s="661" t="s">
        <v>1905</v>
      </c>
      <c r="C70" s="661">
        <v>89301041</v>
      </c>
      <c r="D70" s="740" t="s">
        <v>3293</v>
      </c>
      <c r="E70" s="741" t="s">
        <v>2165</v>
      </c>
      <c r="F70" s="661" t="s">
        <v>2125</v>
      </c>
      <c r="G70" s="661" t="s">
        <v>2190</v>
      </c>
      <c r="H70" s="661" t="s">
        <v>576</v>
      </c>
      <c r="I70" s="661" t="s">
        <v>717</v>
      </c>
      <c r="J70" s="661" t="s">
        <v>2191</v>
      </c>
      <c r="K70" s="661" t="s">
        <v>2192</v>
      </c>
      <c r="L70" s="662">
        <v>0</v>
      </c>
      <c r="M70" s="662">
        <v>0</v>
      </c>
      <c r="N70" s="661">
        <v>2</v>
      </c>
      <c r="O70" s="742">
        <v>0.5</v>
      </c>
      <c r="P70" s="662">
        <v>0</v>
      </c>
      <c r="Q70" s="677"/>
      <c r="R70" s="661">
        <v>2</v>
      </c>
      <c r="S70" s="677">
        <v>1</v>
      </c>
      <c r="T70" s="742">
        <v>0.5</v>
      </c>
      <c r="U70" s="700">
        <v>1</v>
      </c>
    </row>
    <row r="71" spans="1:21" ht="14.4" customHeight="1" x14ac:dyDescent="0.3">
      <c r="A71" s="660">
        <v>4</v>
      </c>
      <c r="B71" s="661" t="s">
        <v>1905</v>
      </c>
      <c r="C71" s="661">
        <v>89301041</v>
      </c>
      <c r="D71" s="740" t="s">
        <v>3293</v>
      </c>
      <c r="E71" s="741" t="s">
        <v>2166</v>
      </c>
      <c r="F71" s="661" t="s">
        <v>2125</v>
      </c>
      <c r="G71" s="661" t="s">
        <v>2228</v>
      </c>
      <c r="H71" s="661" t="s">
        <v>576</v>
      </c>
      <c r="I71" s="661" t="s">
        <v>2269</v>
      </c>
      <c r="J71" s="661" t="s">
        <v>2270</v>
      </c>
      <c r="K71" s="661" t="s">
        <v>2011</v>
      </c>
      <c r="L71" s="662">
        <v>0</v>
      </c>
      <c r="M71" s="662">
        <v>0</v>
      </c>
      <c r="N71" s="661">
        <v>1</v>
      </c>
      <c r="O71" s="742">
        <v>0.5</v>
      </c>
      <c r="P71" s="662"/>
      <c r="Q71" s="677"/>
      <c r="R71" s="661"/>
      <c r="S71" s="677">
        <v>0</v>
      </c>
      <c r="T71" s="742"/>
      <c r="U71" s="700">
        <v>0</v>
      </c>
    </row>
    <row r="72" spans="1:21" ht="14.4" customHeight="1" x14ac:dyDescent="0.3">
      <c r="A72" s="660">
        <v>4</v>
      </c>
      <c r="B72" s="661" t="s">
        <v>1905</v>
      </c>
      <c r="C72" s="661">
        <v>89301041</v>
      </c>
      <c r="D72" s="740" t="s">
        <v>3293</v>
      </c>
      <c r="E72" s="741" t="s">
        <v>2166</v>
      </c>
      <c r="F72" s="661" t="s">
        <v>2125</v>
      </c>
      <c r="G72" s="661" t="s">
        <v>2271</v>
      </c>
      <c r="H72" s="661" t="s">
        <v>576</v>
      </c>
      <c r="I72" s="661" t="s">
        <v>2272</v>
      </c>
      <c r="J72" s="661" t="s">
        <v>1107</v>
      </c>
      <c r="K72" s="661" t="s">
        <v>2273</v>
      </c>
      <c r="L72" s="662">
        <v>0</v>
      </c>
      <c r="M72" s="662">
        <v>0</v>
      </c>
      <c r="N72" s="661">
        <v>1</v>
      </c>
      <c r="O72" s="742">
        <v>0.5</v>
      </c>
      <c r="P72" s="662"/>
      <c r="Q72" s="677"/>
      <c r="R72" s="661"/>
      <c r="S72" s="677">
        <v>0</v>
      </c>
      <c r="T72" s="742"/>
      <c r="U72" s="700">
        <v>0</v>
      </c>
    </row>
    <row r="73" spans="1:21" ht="14.4" customHeight="1" x14ac:dyDescent="0.3">
      <c r="A73" s="660">
        <v>4</v>
      </c>
      <c r="B73" s="661" t="s">
        <v>1905</v>
      </c>
      <c r="C73" s="661">
        <v>89301041</v>
      </c>
      <c r="D73" s="740" t="s">
        <v>3293</v>
      </c>
      <c r="E73" s="741" t="s">
        <v>2166</v>
      </c>
      <c r="F73" s="661" t="s">
        <v>2125</v>
      </c>
      <c r="G73" s="661" t="s">
        <v>2182</v>
      </c>
      <c r="H73" s="661" t="s">
        <v>576</v>
      </c>
      <c r="I73" s="661" t="s">
        <v>784</v>
      </c>
      <c r="J73" s="661" t="s">
        <v>2183</v>
      </c>
      <c r="K73" s="661" t="s">
        <v>2184</v>
      </c>
      <c r="L73" s="662">
        <v>53.57</v>
      </c>
      <c r="M73" s="662">
        <v>107.14</v>
      </c>
      <c r="N73" s="661">
        <v>2</v>
      </c>
      <c r="O73" s="742">
        <v>0.5</v>
      </c>
      <c r="P73" s="662">
        <v>107.14</v>
      </c>
      <c r="Q73" s="677">
        <v>1</v>
      </c>
      <c r="R73" s="661">
        <v>2</v>
      </c>
      <c r="S73" s="677">
        <v>1</v>
      </c>
      <c r="T73" s="742">
        <v>0.5</v>
      </c>
      <c r="U73" s="700">
        <v>1</v>
      </c>
    </row>
    <row r="74" spans="1:21" ht="14.4" customHeight="1" x14ac:dyDescent="0.3">
      <c r="A74" s="660">
        <v>4</v>
      </c>
      <c r="B74" s="661" t="s">
        <v>1905</v>
      </c>
      <c r="C74" s="661">
        <v>89301041</v>
      </c>
      <c r="D74" s="740" t="s">
        <v>3293</v>
      </c>
      <c r="E74" s="741" t="s">
        <v>2166</v>
      </c>
      <c r="F74" s="661" t="s">
        <v>2125</v>
      </c>
      <c r="G74" s="661" t="s">
        <v>2174</v>
      </c>
      <c r="H74" s="661" t="s">
        <v>576</v>
      </c>
      <c r="I74" s="661" t="s">
        <v>1216</v>
      </c>
      <c r="J74" s="661" t="s">
        <v>1213</v>
      </c>
      <c r="K74" s="661" t="s">
        <v>1217</v>
      </c>
      <c r="L74" s="662">
        <v>301.2</v>
      </c>
      <c r="M74" s="662">
        <v>602.4</v>
      </c>
      <c r="N74" s="661">
        <v>2</v>
      </c>
      <c r="O74" s="742">
        <v>0.5</v>
      </c>
      <c r="P74" s="662">
        <v>602.4</v>
      </c>
      <c r="Q74" s="677">
        <v>1</v>
      </c>
      <c r="R74" s="661">
        <v>2</v>
      </c>
      <c r="S74" s="677">
        <v>1</v>
      </c>
      <c r="T74" s="742">
        <v>0.5</v>
      </c>
      <c r="U74" s="700">
        <v>1</v>
      </c>
    </row>
    <row r="75" spans="1:21" ht="14.4" customHeight="1" x14ac:dyDescent="0.3">
      <c r="A75" s="660">
        <v>4</v>
      </c>
      <c r="B75" s="661" t="s">
        <v>1905</v>
      </c>
      <c r="C75" s="661">
        <v>89301041</v>
      </c>
      <c r="D75" s="740" t="s">
        <v>3293</v>
      </c>
      <c r="E75" s="741" t="s">
        <v>2166</v>
      </c>
      <c r="F75" s="661" t="s">
        <v>2125</v>
      </c>
      <c r="G75" s="661" t="s">
        <v>2178</v>
      </c>
      <c r="H75" s="661" t="s">
        <v>969</v>
      </c>
      <c r="I75" s="661" t="s">
        <v>2274</v>
      </c>
      <c r="J75" s="661" t="s">
        <v>2275</v>
      </c>
      <c r="K75" s="661" t="s">
        <v>2276</v>
      </c>
      <c r="L75" s="662">
        <v>194.26</v>
      </c>
      <c r="M75" s="662">
        <v>582.78</v>
      </c>
      <c r="N75" s="661">
        <v>3</v>
      </c>
      <c r="O75" s="742">
        <v>1</v>
      </c>
      <c r="P75" s="662">
        <v>582.78</v>
      </c>
      <c r="Q75" s="677">
        <v>1</v>
      </c>
      <c r="R75" s="661">
        <v>3</v>
      </c>
      <c r="S75" s="677">
        <v>1</v>
      </c>
      <c r="T75" s="742">
        <v>1</v>
      </c>
      <c r="U75" s="700">
        <v>1</v>
      </c>
    </row>
    <row r="76" spans="1:21" ht="14.4" customHeight="1" x14ac:dyDescent="0.3">
      <c r="A76" s="660">
        <v>4</v>
      </c>
      <c r="B76" s="661" t="s">
        <v>1905</v>
      </c>
      <c r="C76" s="661">
        <v>89301041</v>
      </c>
      <c r="D76" s="740" t="s">
        <v>3293</v>
      </c>
      <c r="E76" s="741" t="s">
        <v>2166</v>
      </c>
      <c r="F76" s="661" t="s">
        <v>2127</v>
      </c>
      <c r="G76" s="661" t="s">
        <v>2277</v>
      </c>
      <c r="H76" s="661" t="s">
        <v>576</v>
      </c>
      <c r="I76" s="661" t="s">
        <v>2278</v>
      </c>
      <c r="J76" s="661" t="s">
        <v>2279</v>
      </c>
      <c r="K76" s="661" t="s">
        <v>2280</v>
      </c>
      <c r="L76" s="662">
        <v>378.48</v>
      </c>
      <c r="M76" s="662">
        <v>378.48</v>
      </c>
      <c r="N76" s="661">
        <v>1</v>
      </c>
      <c r="O76" s="742">
        <v>1</v>
      </c>
      <c r="P76" s="662">
        <v>378.48</v>
      </c>
      <c r="Q76" s="677">
        <v>1</v>
      </c>
      <c r="R76" s="661">
        <v>1</v>
      </c>
      <c r="S76" s="677">
        <v>1</v>
      </c>
      <c r="T76" s="742">
        <v>1</v>
      </c>
      <c r="U76" s="700">
        <v>1</v>
      </c>
    </row>
    <row r="77" spans="1:21" ht="14.4" customHeight="1" x14ac:dyDescent="0.3">
      <c r="A77" s="660">
        <v>4</v>
      </c>
      <c r="B77" s="661" t="s">
        <v>1905</v>
      </c>
      <c r="C77" s="661">
        <v>89301041</v>
      </c>
      <c r="D77" s="740" t="s">
        <v>3293</v>
      </c>
      <c r="E77" s="741" t="s">
        <v>2168</v>
      </c>
      <c r="F77" s="661" t="s">
        <v>2125</v>
      </c>
      <c r="G77" s="661" t="s">
        <v>2228</v>
      </c>
      <c r="H77" s="661" t="s">
        <v>969</v>
      </c>
      <c r="I77" s="661" t="s">
        <v>1117</v>
      </c>
      <c r="J77" s="661" t="s">
        <v>2010</v>
      </c>
      <c r="K77" s="661" t="s">
        <v>2011</v>
      </c>
      <c r="L77" s="662">
        <v>154.36000000000001</v>
      </c>
      <c r="M77" s="662">
        <v>154.36000000000001</v>
      </c>
      <c r="N77" s="661">
        <v>1</v>
      </c>
      <c r="O77" s="742">
        <v>1</v>
      </c>
      <c r="P77" s="662"/>
      <c r="Q77" s="677">
        <v>0</v>
      </c>
      <c r="R77" s="661"/>
      <c r="S77" s="677">
        <v>0</v>
      </c>
      <c r="T77" s="742"/>
      <c r="U77" s="700">
        <v>0</v>
      </c>
    </row>
    <row r="78" spans="1:21" ht="14.4" customHeight="1" x14ac:dyDescent="0.3">
      <c r="A78" s="660">
        <v>4</v>
      </c>
      <c r="B78" s="661" t="s">
        <v>1905</v>
      </c>
      <c r="C78" s="661">
        <v>89301041</v>
      </c>
      <c r="D78" s="740" t="s">
        <v>3293</v>
      </c>
      <c r="E78" s="741" t="s">
        <v>2168</v>
      </c>
      <c r="F78" s="661" t="s">
        <v>2125</v>
      </c>
      <c r="G78" s="661" t="s">
        <v>2196</v>
      </c>
      <c r="H78" s="661" t="s">
        <v>969</v>
      </c>
      <c r="I78" s="661" t="s">
        <v>1447</v>
      </c>
      <c r="J78" s="661" t="s">
        <v>1448</v>
      </c>
      <c r="K78" s="661" t="s">
        <v>1449</v>
      </c>
      <c r="L78" s="662">
        <v>0</v>
      </c>
      <c r="M78" s="662">
        <v>0</v>
      </c>
      <c r="N78" s="661">
        <v>1</v>
      </c>
      <c r="O78" s="742">
        <v>0.5</v>
      </c>
      <c r="P78" s="662"/>
      <c r="Q78" s="677"/>
      <c r="R78" s="661"/>
      <c r="S78" s="677">
        <v>0</v>
      </c>
      <c r="T78" s="742"/>
      <c r="U78" s="700">
        <v>0</v>
      </c>
    </row>
    <row r="79" spans="1:21" ht="14.4" customHeight="1" x14ac:dyDescent="0.3">
      <c r="A79" s="660">
        <v>4</v>
      </c>
      <c r="B79" s="661" t="s">
        <v>1905</v>
      </c>
      <c r="C79" s="661">
        <v>89301041</v>
      </c>
      <c r="D79" s="740" t="s">
        <v>3293</v>
      </c>
      <c r="E79" s="741" t="s">
        <v>2168</v>
      </c>
      <c r="F79" s="661" t="s">
        <v>2125</v>
      </c>
      <c r="G79" s="661" t="s">
        <v>2229</v>
      </c>
      <c r="H79" s="661" t="s">
        <v>576</v>
      </c>
      <c r="I79" s="661" t="s">
        <v>1371</v>
      </c>
      <c r="J79" s="661" t="s">
        <v>1372</v>
      </c>
      <c r="K79" s="661" t="s">
        <v>1390</v>
      </c>
      <c r="L79" s="662">
        <v>0</v>
      </c>
      <c r="M79" s="662">
        <v>0</v>
      </c>
      <c r="N79" s="661">
        <v>2</v>
      </c>
      <c r="O79" s="742">
        <v>0.5</v>
      </c>
      <c r="P79" s="662"/>
      <c r="Q79" s="677"/>
      <c r="R79" s="661"/>
      <c r="S79" s="677">
        <v>0</v>
      </c>
      <c r="T79" s="742"/>
      <c r="U79" s="700">
        <v>0</v>
      </c>
    </row>
    <row r="80" spans="1:21" ht="14.4" customHeight="1" x14ac:dyDescent="0.3">
      <c r="A80" s="660">
        <v>4</v>
      </c>
      <c r="B80" s="661" t="s">
        <v>1905</v>
      </c>
      <c r="C80" s="661">
        <v>89301041</v>
      </c>
      <c r="D80" s="740" t="s">
        <v>3293</v>
      </c>
      <c r="E80" s="741" t="s">
        <v>2171</v>
      </c>
      <c r="F80" s="661" t="s">
        <v>2125</v>
      </c>
      <c r="G80" s="661" t="s">
        <v>2228</v>
      </c>
      <c r="H80" s="661" t="s">
        <v>969</v>
      </c>
      <c r="I80" s="661" t="s">
        <v>1117</v>
      </c>
      <c r="J80" s="661" t="s">
        <v>2010</v>
      </c>
      <c r="K80" s="661" t="s">
        <v>2011</v>
      </c>
      <c r="L80" s="662">
        <v>150.04</v>
      </c>
      <c r="M80" s="662">
        <v>150.04</v>
      </c>
      <c r="N80" s="661">
        <v>1</v>
      </c>
      <c r="O80" s="742">
        <v>1</v>
      </c>
      <c r="P80" s="662"/>
      <c r="Q80" s="677">
        <v>0</v>
      </c>
      <c r="R80" s="661"/>
      <c r="S80" s="677">
        <v>0</v>
      </c>
      <c r="T80" s="742"/>
      <c r="U80" s="700">
        <v>0</v>
      </c>
    </row>
    <row r="81" spans="1:21" ht="14.4" customHeight="1" x14ac:dyDescent="0.3">
      <c r="A81" s="660">
        <v>4</v>
      </c>
      <c r="B81" s="661" t="s">
        <v>1905</v>
      </c>
      <c r="C81" s="661">
        <v>89301041</v>
      </c>
      <c r="D81" s="740" t="s">
        <v>3293</v>
      </c>
      <c r="E81" s="741" t="s">
        <v>2171</v>
      </c>
      <c r="F81" s="661" t="s">
        <v>2125</v>
      </c>
      <c r="G81" s="661" t="s">
        <v>2182</v>
      </c>
      <c r="H81" s="661" t="s">
        <v>576</v>
      </c>
      <c r="I81" s="661" t="s">
        <v>784</v>
      </c>
      <c r="J81" s="661" t="s">
        <v>2183</v>
      </c>
      <c r="K81" s="661" t="s">
        <v>2184</v>
      </c>
      <c r="L81" s="662">
        <v>53.57</v>
      </c>
      <c r="M81" s="662">
        <v>53.57</v>
      </c>
      <c r="N81" s="661">
        <v>1</v>
      </c>
      <c r="O81" s="742">
        <v>1</v>
      </c>
      <c r="P81" s="662">
        <v>53.57</v>
      </c>
      <c r="Q81" s="677">
        <v>1</v>
      </c>
      <c r="R81" s="661">
        <v>1</v>
      </c>
      <c r="S81" s="677">
        <v>1</v>
      </c>
      <c r="T81" s="742">
        <v>1</v>
      </c>
      <c r="U81" s="700">
        <v>1</v>
      </c>
    </row>
    <row r="82" spans="1:21" ht="14.4" customHeight="1" x14ac:dyDescent="0.3">
      <c r="A82" s="660">
        <v>4</v>
      </c>
      <c r="B82" s="661" t="s">
        <v>1905</v>
      </c>
      <c r="C82" s="661">
        <v>89301041</v>
      </c>
      <c r="D82" s="740" t="s">
        <v>3293</v>
      </c>
      <c r="E82" s="741" t="s">
        <v>2171</v>
      </c>
      <c r="F82" s="661" t="s">
        <v>2125</v>
      </c>
      <c r="G82" s="661" t="s">
        <v>2281</v>
      </c>
      <c r="H82" s="661" t="s">
        <v>576</v>
      </c>
      <c r="I82" s="661" t="s">
        <v>1399</v>
      </c>
      <c r="J82" s="661" t="s">
        <v>1400</v>
      </c>
      <c r="K82" s="661" t="s">
        <v>1401</v>
      </c>
      <c r="L82" s="662">
        <v>108.44</v>
      </c>
      <c r="M82" s="662">
        <v>108.44</v>
      </c>
      <c r="N82" s="661">
        <v>1</v>
      </c>
      <c r="O82" s="742">
        <v>0.5</v>
      </c>
      <c r="P82" s="662"/>
      <c r="Q82" s="677">
        <v>0</v>
      </c>
      <c r="R82" s="661"/>
      <c r="S82" s="677">
        <v>0</v>
      </c>
      <c r="T82" s="742"/>
      <c r="U82" s="700">
        <v>0</v>
      </c>
    </row>
    <row r="83" spans="1:21" ht="14.4" customHeight="1" x14ac:dyDescent="0.3">
      <c r="A83" s="660">
        <v>4</v>
      </c>
      <c r="B83" s="661" t="s">
        <v>1905</v>
      </c>
      <c r="C83" s="661">
        <v>89301041</v>
      </c>
      <c r="D83" s="740" t="s">
        <v>3293</v>
      </c>
      <c r="E83" s="741" t="s">
        <v>2171</v>
      </c>
      <c r="F83" s="661" t="s">
        <v>2125</v>
      </c>
      <c r="G83" s="661" t="s">
        <v>2212</v>
      </c>
      <c r="H83" s="661" t="s">
        <v>969</v>
      </c>
      <c r="I83" s="661" t="s">
        <v>2282</v>
      </c>
      <c r="J83" s="661" t="s">
        <v>2283</v>
      </c>
      <c r="K83" s="661" t="s">
        <v>2284</v>
      </c>
      <c r="L83" s="662">
        <v>140.94999999999999</v>
      </c>
      <c r="M83" s="662">
        <v>140.94999999999999</v>
      </c>
      <c r="N83" s="661">
        <v>1</v>
      </c>
      <c r="O83" s="742">
        <v>0.5</v>
      </c>
      <c r="P83" s="662"/>
      <c r="Q83" s="677">
        <v>0</v>
      </c>
      <c r="R83" s="661"/>
      <c r="S83" s="677">
        <v>0</v>
      </c>
      <c r="T83" s="742"/>
      <c r="U83" s="700">
        <v>0</v>
      </c>
    </row>
    <row r="84" spans="1:21" ht="14.4" customHeight="1" x14ac:dyDescent="0.3">
      <c r="A84" s="660">
        <v>4</v>
      </c>
      <c r="B84" s="661" t="s">
        <v>1905</v>
      </c>
      <c r="C84" s="661">
        <v>89301042</v>
      </c>
      <c r="D84" s="740" t="s">
        <v>3294</v>
      </c>
      <c r="E84" s="741" t="s">
        <v>2141</v>
      </c>
      <c r="F84" s="661" t="s">
        <v>2125</v>
      </c>
      <c r="G84" s="661" t="s">
        <v>2285</v>
      </c>
      <c r="H84" s="661" t="s">
        <v>576</v>
      </c>
      <c r="I84" s="661" t="s">
        <v>2286</v>
      </c>
      <c r="J84" s="661" t="s">
        <v>822</v>
      </c>
      <c r="K84" s="661" t="s">
        <v>2287</v>
      </c>
      <c r="L84" s="662">
        <v>0</v>
      </c>
      <c r="M84" s="662">
        <v>0</v>
      </c>
      <c r="N84" s="661">
        <v>2</v>
      </c>
      <c r="O84" s="742">
        <v>0.5</v>
      </c>
      <c r="P84" s="662">
        <v>0</v>
      </c>
      <c r="Q84" s="677"/>
      <c r="R84" s="661">
        <v>2</v>
      </c>
      <c r="S84" s="677">
        <v>1</v>
      </c>
      <c r="T84" s="742">
        <v>0.5</v>
      </c>
      <c r="U84" s="700">
        <v>1</v>
      </c>
    </row>
    <row r="85" spans="1:21" ht="14.4" customHeight="1" x14ac:dyDescent="0.3">
      <c r="A85" s="660">
        <v>4</v>
      </c>
      <c r="B85" s="661" t="s">
        <v>1905</v>
      </c>
      <c r="C85" s="661">
        <v>89301042</v>
      </c>
      <c r="D85" s="740" t="s">
        <v>3294</v>
      </c>
      <c r="E85" s="741" t="s">
        <v>2141</v>
      </c>
      <c r="F85" s="661" t="s">
        <v>2125</v>
      </c>
      <c r="G85" s="661" t="s">
        <v>2288</v>
      </c>
      <c r="H85" s="661" t="s">
        <v>576</v>
      </c>
      <c r="I85" s="661" t="s">
        <v>2289</v>
      </c>
      <c r="J85" s="661" t="s">
        <v>2290</v>
      </c>
      <c r="K85" s="661" t="s">
        <v>2291</v>
      </c>
      <c r="L85" s="662">
        <v>119.7</v>
      </c>
      <c r="M85" s="662">
        <v>239.4</v>
      </c>
      <c r="N85" s="661">
        <v>2</v>
      </c>
      <c r="O85" s="742">
        <v>1</v>
      </c>
      <c r="P85" s="662">
        <v>239.4</v>
      </c>
      <c r="Q85" s="677">
        <v>1</v>
      </c>
      <c r="R85" s="661">
        <v>2</v>
      </c>
      <c r="S85" s="677">
        <v>1</v>
      </c>
      <c r="T85" s="742">
        <v>1</v>
      </c>
      <c r="U85" s="700">
        <v>1</v>
      </c>
    </row>
    <row r="86" spans="1:21" ht="14.4" customHeight="1" x14ac:dyDescent="0.3">
      <c r="A86" s="660">
        <v>4</v>
      </c>
      <c r="B86" s="661" t="s">
        <v>1905</v>
      </c>
      <c r="C86" s="661">
        <v>89301042</v>
      </c>
      <c r="D86" s="740" t="s">
        <v>3294</v>
      </c>
      <c r="E86" s="741" t="s">
        <v>2141</v>
      </c>
      <c r="F86" s="661" t="s">
        <v>2125</v>
      </c>
      <c r="G86" s="661" t="s">
        <v>2292</v>
      </c>
      <c r="H86" s="661" t="s">
        <v>576</v>
      </c>
      <c r="I86" s="661" t="s">
        <v>2293</v>
      </c>
      <c r="J86" s="661" t="s">
        <v>2294</v>
      </c>
      <c r="K86" s="661" t="s">
        <v>2295</v>
      </c>
      <c r="L86" s="662">
        <v>48.42</v>
      </c>
      <c r="M86" s="662">
        <v>96.84</v>
      </c>
      <c r="N86" s="661">
        <v>2</v>
      </c>
      <c r="O86" s="742">
        <v>1</v>
      </c>
      <c r="P86" s="662">
        <v>96.84</v>
      </c>
      <c r="Q86" s="677">
        <v>1</v>
      </c>
      <c r="R86" s="661">
        <v>2</v>
      </c>
      <c r="S86" s="677">
        <v>1</v>
      </c>
      <c r="T86" s="742">
        <v>1</v>
      </c>
      <c r="U86" s="700">
        <v>1</v>
      </c>
    </row>
    <row r="87" spans="1:21" ht="14.4" customHeight="1" x14ac:dyDescent="0.3">
      <c r="A87" s="660">
        <v>4</v>
      </c>
      <c r="B87" s="661" t="s">
        <v>1905</v>
      </c>
      <c r="C87" s="661">
        <v>89301042</v>
      </c>
      <c r="D87" s="740" t="s">
        <v>3294</v>
      </c>
      <c r="E87" s="741" t="s">
        <v>2141</v>
      </c>
      <c r="F87" s="661" t="s">
        <v>2125</v>
      </c>
      <c r="G87" s="661" t="s">
        <v>2296</v>
      </c>
      <c r="H87" s="661" t="s">
        <v>969</v>
      </c>
      <c r="I87" s="661" t="s">
        <v>2297</v>
      </c>
      <c r="J87" s="661" t="s">
        <v>1802</v>
      </c>
      <c r="K87" s="661" t="s">
        <v>2298</v>
      </c>
      <c r="L87" s="662">
        <v>579.30999999999995</v>
      </c>
      <c r="M87" s="662">
        <v>1158.6199999999999</v>
      </c>
      <c r="N87" s="661">
        <v>2</v>
      </c>
      <c r="O87" s="742">
        <v>1</v>
      </c>
      <c r="P87" s="662">
        <v>1158.6199999999999</v>
      </c>
      <c r="Q87" s="677">
        <v>1</v>
      </c>
      <c r="R87" s="661">
        <v>2</v>
      </c>
      <c r="S87" s="677">
        <v>1</v>
      </c>
      <c r="T87" s="742">
        <v>1</v>
      </c>
      <c r="U87" s="700">
        <v>1</v>
      </c>
    </row>
    <row r="88" spans="1:21" ht="14.4" customHeight="1" x14ac:dyDescent="0.3">
      <c r="A88" s="660">
        <v>4</v>
      </c>
      <c r="B88" s="661" t="s">
        <v>1905</v>
      </c>
      <c r="C88" s="661">
        <v>89301042</v>
      </c>
      <c r="D88" s="740" t="s">
        <v>3294</v>
      </c>
      <c r="E88" s="741" t="s">
        <v>2141</v>
      </c>
      <c r="F88" s="661" t="s">
        <v>2125</v>
      </c>
      <c r="G88" s="661" t="s">
        <v>2299</v>
      </c>
      <c r="H88" s="661" t="s">
        <v>576</v>
      </c>
      <c r="I88" s="661" t="s">
        <v>2300</v>
      </c>
      <c r="J88" s="661" t="s">
        <v>2301</v>
      </c>
      <c r="K88" s="661" t="s">
        <v>2302</v>
      </c>
      <c r="L88" s="662">
        <v>0</v>
      </c>
      <c r="M88" s="662">
        <v>0</v>
      </c>
      <c r="N88" s="661">
        <v>2</v>
      </c>
      <c r="O88" s="742">
        <v>1.5</v>
      </c>
      <c r="P88" s="662">
        <v>0</v>
      </c>
      <c r="Q88" s="677"/>
      <c r="R88" s="661">
        <v>1</v>
      </c>
      <c r="S88" s="677">
        <v>0.5</v>
      </c>
      <c r="T88" s="742">
        <v>0.5</v>
      </c>
      <c r="U88" s="700">
        <v>0.33333333333333331</v>
      </c>
    </row>
    <row r="89" spans="1:21" ht="14.4" customHeight="1" x14ac:dyDescent="0.3">
      <c r="A89" s="660">
        <v>4</v>
      </c>
      <c r="B89" s="661" t="s">
        <v>1905</v>
      </c>
      <c r="C89" s="661">
        <v>89301042</v>
      </c>
      <c r="D89" s="740" t="s">
        <v>3294</v>
      </c>
      <c r="E89" s="741" t="s">
        <v>2141</v>
      </c>
      <c r="F89" s="661" t="s">
        <v>2125</v>
      </c>
      <c r="G89" s="661" t="s">
        <v>2303</v>
      </c>
      <c r="H89" s="661" t="s">
        <v>576</v>
      </c>
      <c r="I89" s="661" t="s">
        <v>2304</v>
      </c>
      <c r="J89" s="661" t="s">
        <v>2305</v>
      </c>
      <c r="K89" s="661" t="s">
        <v>2306</v>
      </c>
      <c r="L89" s="662">
        <v>359.21</v>
      </c>
      <c r="M89" s="662">
        <v>718.42</v>
      </c>
      <c r="N89" s="661">
        <v>2</v>
      </c>
      <c r="O89" s="742">
        <v>0.5</v>
      </c>
      <c r="P89" s="662">
        <v>718.42</v>
      </c>
      <c r="Q89" s="677">
        <v>1</v>
      </c>
      <c r="R89" s="661">
        <v>2</v>
      </c>
      <c r="S89" s="677">
        <v>1</v>
      </c>
      <c r="T89" s="742">
        <v>0.5</v>
      </c>
      <c r="U89" s="700">
        <v>1</v>
      </c>
    </row>
    <row r="90" spans="1:21" ht="14.4" customHeight="1" x14ac:dyDescent="0.3">
      <c r="A90" s="660">
        <v>4</v>
      </c>
      <c r="B90" s="661" t="s">
        <v>1905</v>
      </c>
      <c r="C90" s="661">
        <v>89301042</v>
      </c>
      <c r="D90" s="740" t="s">
        <v>3294</v>
      </c>
      <c r="E90" s="741" t="s">
        <v>2141</v>
      </c>
      <c r="F90" s="661" t="s">
        <v>2125</v>
      </c>
      <c r="G90" s="661" t="s">
        <v>2307</v>
      </c>
      <c r="H90" s="661" t="s">
        <v>576</v>
      </c>
      <c r="I90" s="661" t="s">
        <v>2308</v>
      </c>
      <c r="J90" s="661" t="s">
        <v>746</v>
      </c>
      <c r="K90" s="661" t="s">
        <v>2309</v>
      </c>
      <c r="L90" s="662">
        <v>0</v>
      </c>
      <c r="M90" s="662">
        <v>0</v>
      </c>
      <c r="N90" s="661">
        <v>2</v>
      </c>
      <c r="O90" s="742">
        <v>0.5</v>
      </c>
      <c r="P90" s="662">
        <v>0</v>
      </c>
      <c r="Q90" s="677"/>
      <c r="R90" s="661">
        <v>2</v>
      </c>
      <c r="S90" s="677">
        <v>1</v>
      </c>
      <c r="T90" s="742">
        <v>0.5</v>
      </c>
      <c r="U90" s="700">
        <v>1</v>
      </c>
    </row>
    <row r="91" spans="1:21" ht="14.4" customHeight="1" x14ac:dyDescent="0.3">
      <c r="A91" s="660">
        <v>4</v>
      </c>
      <c r="B91" s="661" t="s">
        <v>1905</v>
      </c>
      <c r="C91" s="661">
        <v>89301042</v>
      </c>
      <c r="D91" s="740" t="s">
        <v>3294</v>
      </c>
      <c r="E91" s="741" t="s">
        <v>2142</v>
      </c>
      <c r="F91" s="661" t="s">
        <v>2125</v>
      </c>
      <c r="G91" s="661" t="s">
        <v>2228</v>
      </c>
      <c r="H91" s="661" t="s">
        <v>969</v>
      </c>
      <c r="I91" s="661" t="s">
        <v>1117</v>
      </c>
      <c r="J91" s="661" t="s">
        <v>2010</v>
      </c>
      <c r="K91" s="661" t="s">
        <v>2011</v>
      </c>
      <c r="L91" s="662">
        <v>150.04</v>
      </c>
      <c r="M91" s="662">
        <v>1350.36</v>
      </c>
      <c r="N91" s="661">
        <v>9</v>
      </c>
      <c r="O91" s="742">
        <v>5.5</v>
      </c>
      <c r="P91" s="662">
        <v>1050.28</v>
      </c>
      <c r="Q91" s="677">
        <v>0.77777777777777779</v>
      </c>
      <c r="R91" s="661">
        <v>7</v>
      </c>
      <c r="S91" s="677">
        <v>0.77777777777777779</v>
      </c>
      <c r="T91" s="742">
        <v>4.5</v>
      </c>
      <c r="U91" s="700">
        <v>0.81818181818181823</v>
      </c>
    </row>
    <row r="92" spans="1:21" ht="14.4" customHeight="1" x14ac:dyDescent="0.3">
      <c r="A92" s="660">
        <v>4</v>
      </c>
      <c r="B92" s="661" t="s">
        <v>1905</v>
      </c>
      <c r="C92" s="661">
        <v>89301042</v>
      </c>
      <c r="D92" s="740" t="s">
        <v>3294</v>
      </c>
      <c r="E92" s="741" t="s">
        <v>2142</v>
      </c>
      <c r="F92" s="661" t="s">
        <v>2125</v>
      </c>
      <c r="G92" s="661" t="s">
        <v>2228</v>
      </c>
      <c r="H92" s="661" t="s">
        <v>969</v>
      </c>
      <c r="I92" s="661" t="s">
        <v>1117</v>
      </c>
      <c r="J92" s="661" t="s">
        <v>2010</v>
      </c>
      <c r="K92" s="661" t="s">
        <v>2011</v>
      </c>
      <c r="L92" s="662">
        <v>154.36000000000001</v>
      </c>
      <c r="M92" s="662">
        <v>154.36000000000001</v>
      </c>
      <c r="N92" s="661">
        <v>1</v>
      </c>
      <c r="O92" s="742">
        <v>1</v>
      </c>
      <c r="P92" s="662">
        <v>154.36000000000001</v>
      </c>
      <c r="Q92" s="677">
        <v>1</v>
      </c>
      <c r="R92" s="661">
        <v>1</v>
      </c>
      <c r="S92" s="677">
        <v>1</v>
      </c>
      <c r="T92" s="742">
        <v>1</v>
      </c>
      <c r="U92" s="700">
        <v>1</v>
      </c>
    </row>
    <row r="93" spans="1:21" ht="14.4" customHeight="1" x14ac:dyDescent="0.3">
      <c r="A93" s="660">
        <v>4</v>
      </c>
      <c r="B93" s="661" t="s">
        <v>1905</v>
      </c>
      <c r="C93" s="661">
        <v>89301042</v>
      </c>
      <c r="D93" s="740" t="s">
        <v>3294</v>
      </c>
      <c r="E93" s="741" t="s">
        <v>2142</v>
      </c>
      <c r="F93" s="661" t="s">
        <v>2125</v>
      </c>
      <c r="G93" s="661" t="s">
        <v>2288</v>
      </c>
      <c r="H93" s="661" t="s">
        <v>969</v>
      </c>
      <c r="I93" s="661" t="s">
        <v>2310</v>
      </c>
      <c r="J93" s="661" t="s">
        <v>2311</v>
      </c>
      <c r="K93" s="661" t="s">
        <v>2312</v>
      </c>
      <c r="L93" s="662">
        <v>119.7</v>
      </c>
      <c r="M93" s="662">
        <v>119.7</v>
      </c>
      <c r="N93" s="661">
        <v>1</v>
      </c>
      <c r="O93" s="742">
        <v>1</v>
      </c>
      <c r="P93" s="662">
        <v>119.7</v>
      </c>
      <c r="Q93" s="677">
        <v>1</v>
      </c>
      <c r="R93" s="661">
        <v>1</v>
      </c>
      <c r="S93" s="677">
        <v>1</v>
      </c>
      <c r="T93" s="742">
        <v>1</v>
      </c>
      <c r="U93" s="700">
        <v>1</v>
      </c>
    </row>
    <row r="94" spans="1:21" ht="14.4" customHeight="1" x14ac:dyDescent="0.3">
      <c r="A94" s="660">
        <v>4</v>
      </c>
      <c r="B94" s="661" t="s">
        <v>1905</v>
      </c>
      <c r="C94" s="661">
        <v>89301042</v>
      </c>
      <c r="D94" s="740" t="s">
        <v>3294</v>
      </c>
      <c r="E94" s="741" t="s">
        <v>2142</v>
      </c>
      <c r="F94" s="661" t="s">
        <v>2125</v>
      </c>
      <c r="G94" s="661" t="s">
        <v>2247</v>
      </c>
      <c r="H94" s="661" t="s">
        <v>576</v>
      </c>
      <c r="I94" s="661" t="s">
        <v>2248</v>
      </c>
      <c r="J94" s="661" t="s">
        <v>2249</v>
      </c>
      <c r="K94" s="661" t="s">
        <v>2063</v>
      </c>
      <c r="L94" s="662">
        <v>66.819999999999993</v>
      </c>
      <c r="M94" s="662">
        <v>133.63999999999999</v>
      </c>
      <c r="N94" s="661">
        <v>2</v>
      </c>
      <c r="O94" s="742">
        <v>0.5</v>
      </c>
      <c r="P94" s="662">
        <v>133.63999999999999</v>
      </c>
      <c r="Q94" s="677">
        <v>1</v>
      </c>
      <c r="R94" s="661">
        <v>2</v>
      </c>
      <c r="S94" s="677">
        <v>1</v>
      </c>
      <c r="T94" s="742">
        <v>0.5</v>
      </c>
      <c r="U94" s="700">
        <v>1</v>
      </c>
    </row>
    <row r="95" spans="1:21" ht="14.4" customHeight="1" x14ac:dyDescent="0.3">
      <c r="A95" s="660">
        <v>4</v>
      </c>
      <c r="B95" s="661" t="s">
        <v>1905</v>
      </c>
      <c r="C95" s="661">
        <v>89301042</v>
      </c>
      <c r="D95" s="740" t="s">
        <v>3294</v>
      </c>
      <c r="E95" s="741" t="s">
        <v>2142</v>
      </c>
      <c r="F95" s="661" t="s">
        <v>2125</v>
      </c>
      <c r="G95" s="661" t="s">
        <v>2313</v>
      </c>
      <c r="H95" s="661" t="s">
        <v>576</v>
      </c>
      <c r="I95" s="661" t="s">
        <v>2314</v>
      </c>
      <c r="J95" s="661" t="s">
        <v>2315</v>
      </c>
      <c r="K95" s="661" t="s">
        <v>2316</v>
      </c>
      <c r="L95" s="662">
        <v>0</v>
      </c>
      <c r="M95" s="662">
        <v>0</v>
      </c>
      <c r="N95" s="661">
        <v>1</v>
      </c>
      <c r="O95" s="742">
        <v>1</v>
      </c>
      <c r="P95" s="662"/>
      <c r="Q95" s="677"/>
      <c r="R95" s="661"/>
      <c r="S95" s="677">
        <v>0</v>
      </c>
      <c r="T95" s="742"/>
      <c r="U95" s="700">
        <v>0</v>
      </c>
    </row>
    <row r="96" spans="1:21" ht="14.4" customHeight="1" x14ac:dyDescent="0.3">
      <c r="A96" s="660">
        <v>4</v>
      </c>
      <c r="B96" s="661" t="s">
        <v>1905</v>
      </c>
      <c r="C96" s="661">
        <v>89301042</v>
      </c>
      <c r="D96" s="740" t="s">
        <v>3294</v>
      </c>
      <c r="E96" s="741" t="s">
        <v>2142</v>
      </c>
      <c r="F96" s="661" t="s">
        <v>2125</v>
      </c>
      <c r="G96" s="661" t="s">
        <v>2199</v>
      </c>
      <c r="H96" s="661" t="s">
        <v>576</v>
      </c>
      <c r="I96" s="661" t="s">
        <v>902</v>
      </c>
      <c r="J96" s="661" t="s">
        <v>2200</v>
      </c>
      <c r="K96" s="661" t="s">
        <v>2201</v>
      </c>
      <c r="L96" s="662">
        <v>0</v>
      </c>
      <c r="M96" s="662">
        <v>0</v>
      </c>
      <c r="N96" s="661">
        <v>1</v>
      </c>
      <c r="O96" s="742">
        <v>1</v>
      </c>
      <c r="P96" s="662">
        <v>0</v>
      </c>
      <c r="Q96" s="677"/>
      <c r="R96" s="661">
        <v>1</v>
      </c>
      <c r="S96" s="677">
        <v>1</v>
      </c>
      <c r="T96" s="742">
        <v>1</v>
      </c>
      <c r="U96" s="700">
        <v>1</v>
      </c>
    </row>
    <row r="97" spans="1:21" ht="14.4" customHeight="1" x14ac:dyDescent="0.3">
      <c r="A97" s="660">
        <v>4</v>
      </c>
      <c r="B97" s="661" t="s">
        <v>1905</v>
      </c>
      <c r="C97" s="661">
        <v>89301042</v>
      </c>
      <c r="D97" s="740" t="s">
        <v>3294</v>
      </c>
      <c r="E97" s="741" t="s">
        <v>2142</v>
      </c>
      <c r="F97" s="661" t="s">
        <v>2125</v>
      </c>
      <c r="G97" s="661" t="s">
        <v>2245</v>
      </c>
      <c r="H97" s="661" t="s">
        <v>576</v>
      </c>
      <c r="I97" s="661" t="s">
        <v>2317</v>
      </c>
      <c r="J97" s="661" t="s">
        <v>802</v>
      </c>
      <c r="K97" s="661" t="s">
        <v>2318</v>
      </c>
      <c r="L97" s="662">
        <v>0</v>
      </c>
      <c r="M97" s="662">
        <v>0</v>
      </c>
      <c r="N97" s="661">
        <v>1</v>
      </c>
      <c r="O97" s="742">
        <v>1</v>
      </c>
      <c r="P97" s="662"/>
      <c r="Q97" s="677"/>
      <c r="R97" s="661"/>
      <c r="S97" s="677">
        <v>0</v>
      </c>
      <c r="T97" s="742"/>
      <c r="U97" s="700">
        <v>0</v>
      </c>
    </row>
    <row r="98" spans="1:21" ht="14.4" customHeight="1" x14ac:dyDescent="0.3">
      <c r="A98" s="660">
        <v>4</v>
      </c>
      <c r="B98" s="661" t="s">
        <v>1905</v>
      </c>
      <c r="C98" s="661">
        <v>89301042</v>
      </c>
      <c r="D98" s="740" t="s">
        <v>3294</v>
      </c>
      <c r="E98" s="741" t="s">
        <v>2142</v>
      </c>
      <c r="F98" s="661" t="s">
        <v>2125</v>
      </c>
      <c r="G98" s="661" t="s">
        <v>2261</v>
      </c>
      <c r="H98" s="661" t="s">
        <v>576</v>
      </c>
      <c r="I98" s="661" t="s">
        <v>725</v>
      </c>
      <c r="J98" s="661" t="s">
        <v>2319</v>
      </c>
      <c r="K98" s="661" t="s">
        <v>2320</v>
      </c>
      <c r="L98" s="662">
        <v>73.989999999999995</v>
      </c>
      <c r="M98" s="662">
        <v>73.989999999999995</v>
      </c>
      <c r="N98" s="661">
        <v>1</v>
      </c>
      <c r="O98" s="742">
        <v>1</v>
      </c>
      <c r="P98" s="662">
        <v>73.989999999999995</v>
      </c>
      <c r="Q98" s="677">
        <v>1</v>
      </c>
      <c r="R98" s="661">
        <v>1</v>
      </c>
      <c r="S98" s="677">
        <v>1</v>
      </c>
      <c r="T98" s="742">
        <v>1</v>
      </c>
      <c r="U98" s="700">
        <v>1</v>
      </c>
    </row>
    <row r="99" spans="1:21" ht="14.4" customHeight="1" x14ac:dyDescent="0.3">
      <c r="A99" s="660">
        <v>4</v>
      </c>
      <c r="B99" s="661" t="s">
        <v>1905</v>
      </c>
      <c r="C99" s="661">
        <v>89301042</v>
      </c>
      <c r="D99" s="740" t="s">
        <v>3294</v>
      </c>
      <c r="E99" s="741" t="s">
        <v>2142</v>
      </c>
      <c r="F99" s="661" t="s">
        <v>2125</v>
      </c>
      <c r="G99" s="661" t="s">
        <v>2241</v>
      </c>
      <c r="H99" s="661" t="s">
        <v>576</v>
      </c>
      <c r="I99" s="661" t="s">
        <v>2321</v>
      </c>
      <c r="J99" s="661" t="s">
        <v>1209</v>
      </c>
      <c r="K99" s="661" t="s">
        <v>2322</v>
      </c>
      <c r="L99" s="662">
        <v>0</v>
      </c>
      <c r="M99" s="662">
        <v>0</v>
      </c>
      <c r="N99" s="661">
        <v>3</v>
      </c>
      <c r="O99" s="742">
        <v>1</v>
      </c>
      <c r="P99" s="662">
        <v>0</v>
      </c>
      <c r="Q99" s="677"/>
      <c r="R99" s="661">
        <v>3</v>
      </c>
      <c r="S99" s="677">
        <v>1</v>
      </c>
      <c r="T99" s="742">
        <v>1</v>
      </c>
      <c r="U99" s="700">
        <v>1</v>
      </c>
    </row>
    <row r="100" spans="1:21" ht="14.4" customHeight="1" x14ac:dyDescent="0.3">
      <c r="A100" s="660">
        <v>4</v>
      </c>
      <c r="B100" s="661" t="s">
        <v>1905</v>
      </c>
      <c r="C100" s="661">
        <v>89301042</v>
      </c>
      <c r="D100" s="740" t="s">
        <v>3294</v>
      </c>
      <c r="E100" s="741" t="s">
        <v>2142</v>
      </c>
      <c r="F100" s="661" t="s">
        <v>2125</v>
      </c>
      <c r="G100" s="661" t="s">
        <v>2182</v>
      </c>
      <c r="H100" s="661" t="s">
        <v>576</v>
      </c>
      <c r="I100" s="661" t="s">
        <v>784</v>
      </c>
      <c r="J100" s="661" t="s">
        <v>2183</v>
      </c>
      <c r="K100" s="661" t="s">
        <v>2184</v>
      </c>
      <c r="L100" s="662">
        <v>53.57</v>
      </c>
      <c r="M100" s="662">
        <v>53.57</v>
      </c>
      <c r="N100" s="661">
        <v>1</v>
      </c>
      <c r="O100" s="742">
        <v>0.5</v>
      </c>
      <c r="P100" s="662"/>
      <c r="Q100" s="677">
        <v>0</v>
      </c>
      <c r="R100" s="661"/>
      <c r="S100" s="677">
        <v>0</v>
      </c>
      <c r="T100" s="742"/>
      <c r="U100" s="700">
        <v>0</v>
      </c>
    </row>
    <row r="101" spans="1:21" ht="14.4" customHeight="1" x14ac:dyDescent="0.3">
      <c r="A101" s="660">
        <v>4</v>
      </c>
      <c r="B101" s="661" t="s">
        <v>1905</v>
      </c>
      <c r="C101" s="661">
        <v>89301042</v>
      </c>
      <c r="D101" s="740" t="s">
        <v>3294</v>
      </c>
      <c r="E101" s="741" t="s">
        <v>2142</v>
      </c>
      <c r="F101" s="661" t="s">
        <v>2125</v>
      </c>
      <c r="G101" s="661" t="s">
        <v>2174</v>
      </c>
      <c r="H101" s="661" t="s">
        <v>576</v>
      </c>
      <c r="I101" s="661" t="s">
        <v>1212</v>
      </c>
      <c r="J101" s="661" t="s">
        <v>1213</v>
      </c>
      <c r="K101" s="661" t="s">
        <v>1214</v>
      </c>
      <c r="L101" s="662">
        <v>93.71</v>
      </c>
      <c r="M101" s="662">
        <v>93.71</v>
      </c>
      <c r="N101" s="661">
        <v>1</v>
      </c>
      <c r="O101" s="742">
        <v>0.5</v>
      </c>
      <c r="P101" s="662"/>
      <c r="Q101" s="677">
        <v>0</v>
      </c>
      <c r="R101" s="661"/>
      <c r="S101" s="677">
        <v>0</v>
      </c>
      <c r="T101" s="742"/>
      <c r="U101" s="700">
        <v>0</v>
      </c>
    </row>
    <row r="102" spans="1:21" ht="14.4" customHeight="1" x14ac:dyDescent="0.3">
      <c r="A102" s="660">
        <v>4</v>
      </c>
      <c r="B102" s="661" t="s">
        <v>1905</v>
      </c>
      <c r="C102" s="661">
        <v>89301042</v>
      </c>
      <c r="D102" s="740" t="s">
        <v>3294</v>
      </c>
      <c r="E102" s="741" t="s">
        <v>2142</v>
      </c>
      <c r="F102" s="661" t="s">
        <v>2125</v>
      </c>
      <c r="G102" s="661" t="s">
        <v>2174</v>
      </c>
      <c r="H102" s="661" t="s">
        <v>576</v>
      </c>
      <c r="I102" s="661" t="s">
        <v>2323</v>
      </c>
      <c r="J102" s="661" t="s">
        <v>2324</v>
      </c>
      <c r="K102" s="661" t="s">
        <v>2325</v>
      </c>
      <c r="L102" s="662">
        <v>0</v>
      </c>
      <c r="M102" s="662">
        <v>0</v>
      </c>
      <c r="N102" s="661">
        <v>1</v>
      </c>
      <c r="O102" s="742">
        <v>0.5</v>
      </c>
      <c r="P102" s="662">
        <v>0</v>
      </c>
      <c r="Q102" s="677"/>
      <c r="R102" s="661">
        <v>1</v>
      </c>
      <c r="S102" s="677">
        <v>1</v>
      </c>
      <c r="T102" s="742">
        <v>0.5</v>
      </c>
      <c r="U102" s="700">
        <v>1</v>
      </c>
    </row>
    <row r="103" spans="1:21" ht="14.4" customHeight="1" x14ac:dyDescent="0.3">
      <c r="A103" s="660">
        <v>4</v>
      </c>
      <c r="B103" s="661" t="s">
        <v>1905</v>
      </c>
      <c r="C103" s="661">
        <v>89301042</v>
      </c>
      <c r="D103" s="740" t="s">
        <v>3294</v>
      </c>
      <c r="E103" s="741" t="s">
        <v>2142</v>
      </c>
      <c r="F103" s="661" t="s">
        <v>2125</v>
      </c>
      <c r="G103" s="661" t="s">
        <v>2326</v>
      </c>
      <c r="H103" s="661" t="s">
        <v>576</v>
      </c>
      <c r="I103" s="661" t="s">
        <v>2327</v>
      </c>
      <c r="J103" s="661" t="s">
        <v>2328</v>
      </c>
      <c r="K103" s="661" t="s">
        <v>2329</v>
      </c>
      <c r="L103" s="662">
        <v>66.819999999999993</v>
      </c>
      <c r="M103" s="662">
        <v>66.819999999999993</v>
      </c>
      <c r="N103" s="661">
        <v>1</v>
      </c>
      <c r="O103" s="742">
        <v>1</v>
      </c>
      <c r="P103" s="662">
        <v>66.819999999999993</v>
      </c>
      <c r="Q103" s="677">
        <v>1</v>
      </c>
      <c r="R103" s="661">
        <v>1</v>
      </c>
      <c r="S103" s="677">
        <v>1</v>
      </c>
      <c r="T103" s="742">
        <v>1</v>
      </c>
      <c r="U103" s="700">
        <v>1</v>
      </c>
    </row>
    <row r="104" spans="1:21" ht="14.4" customHeight="1" x14ac:dyDescent="0.3">
      <c r="A104" s="660">
        <v>4</v>
      </c>
      <c r="B104" s="661" t="s">
        <v>1905</v>
      </c>
      <c r="C104" s="661">
        <v>89301042</v>
      </c>
      <c r="D104" s="740" t="s">
        <v>3294</v>
      </c>
      <c r="E104" s="741" t="s">
        <v>2142</v>
      </c>
      <c r="F104" s="661" t="s">
        <v>2125</v>
      </c>
      <c r="G104" s="661" t="s">
        <v>2330</v>
      </c>
      <c r="H104" s="661" t="s">
        <v>576</v>
      </c>
      <c r="I104" s="661" t="s">
        <v>2331</v>
      </c>
      <c r="J104" s="661" t="s">
        <v>2332</v>
      </c>
      <c r="K104" s="661" t="s">
        <v>2333</v>
      </c>
      <c r="L104" s="662">
        <v>0</v>
      </c>
      <c r="M104" s="662">
        <v>0</v>
      </c>
      <c r="N104" s="661">
        <v>1</v>
      </c>
      <c r="O104" s="742">
        <v>1</v>
      </c>
      <c r="P104" s="662"/>
      <c r="Q104" s="677"/>
      <c r="R104" s="661"/>
      <c r="S104" s="677">
        <v>0</v>
      </c>
      <c r="T104" s="742"/>
      <c r="U104" s="700">
        <v>0</v>
      </c>
    </row>
    <row r="105" spans="1:21" ht="14.4" customHeight="1" x14ac:dyDescent="0.3">
      <c r="A105" s="660">
        <v>4</v>
      </c>
      <c r="B105" s="661" t="s">
        <v>1905</v>
      </c>
      <c r="C105" s="661">
        <v>89301042</v>
      </c>
      <c r="D105" s="740" t="s">
        <v>3294</v>
      </c>
      <c r="E105" s="741" t="s">
        <v>2142</v>
      </c>
      <c r="F105" s="661" t="s">
        <v>2125</v>
      </c>
      <c r="G105" s="661" t="s">
        <v>2281</v>
      </c>
      <c r="H105" s="661" t="s">
        <v>576</v>
      </c>
      <c r="I105" s="661" t="s">
        <v>1399</v>
      </c>
      <c r="J105" s="661" t="s">
        <v>1400</v>
      </c>
      <c r="K105" s="661" t="s">
        <v>1401</v>
      </c>
      <c r="L105" s="662">
        <v>108.44</v>
      </c>
      <c r="M105" s="662">
        <v>433.76</v>
      </c>
      <c r="N105" s="661">
        <v>4</v>
      </c>
      <c r="O105" s="742">
        <v>3.5</v>
      </c>
      <c r="P105" s="662">
        <v>216.88</v>
      </c>
      <c r="Q105" s="677">
        <v>0.5</v>
      </c>
      <c r="R105" s="661">
        <v>2</v>
      </c>
      <c r="S105" s="677">
        <v>0.5</v>
      </c>
      <c r="T105" s="742">
        <v>1.5</v>
      </c>
      <c r="U105" s="700">
        <v>0.42857142857142855</v>
      </c>
    </row>
    <row r="106" spans="1:21" ht="14.4" customHeight="1" x14ac:dyDescent="0.3">
      <c r="A106" s="660">
        <v>4</v>
      </c>
      <c r="B106" s="661" t="s">
        <v>1905</v>
      </c>
      <c r="C106" s="661">
        <v>89301042</v>
      </c>
      <c r="D106" s="740" t="s">
        <v>3294</v>
      </c>
      <c r="E106" s="741" t="s">
        <v>2142</v>
      </c>
      <c r="F106" s="661" t="s">
        <v>2125</v>
      </c>
      <c r="G106" s="661" t="s">
        <v>2281</v>
      </c>
      <c r="H106" s="661" t="s">
        <v>576</v>
      </c>
      <c r="I106" s="661" t="s">
        <v>2334</v>
      </c>
      <c r="J106" s="661" t="s">
        <v>2335</v>
      </c>
      <c r="K106" s="661" t="s">
        <v>2336</v>
      </c>
      <c r="L106" s="662">
        <v>43.37</v>
      </c>
      <c r="M106" s="662">
        <v>43.37</v>
      </c>
      <c r="N106" s="661">
        <v>1</v>
      </c>
      <c r="O106" s="742">
        <v>0.5</v>
      </c>
      <c r="P106" s="662">
        <v>43.37</v>
      </c>
      <c r="Q106" s="677">
        <v>1</v>
      </c>
      <c r="R106" s="661">
        <v>1</v>
      </c>
      <c r="S106" s="677">
        <v>1</v>
      </c>
      <c r="T106" s="742">
        <v>0.5</v>
      </c>
      <c r="U106" s="700">
        <v>1</v>
      </c>
    </row>
    <row r="107" spans="1:21" ht="14.4" customHeight="1" x14ac:dyDescent="0.3">
      <c r="A107" s="660">
        <v>4</v>
      </c>
      <c r="B107" s="661" t="s">
        <v>1905</v>
      </c>
      <c r="C107" s="661">
        <v>89301042</v>
      </c>
      <c r="D107" s="740" t="s">
        <v>3294</v>
      </c>
      <c r="E107" s="741" t="s">
        <v>2142</v>
      </c>
      <c r="F107" s="661" t="s">
        <v>2125</v>
      </c>
      <c r="G107" s="661" t="s">
        <v>2337</v>
      </c>
      <c r="H107" s="661" t="s">
        <v>576</v>
      </c>
      <c r="I107" s="661" t="s">
        <v>2338</v>
      </c>
      <c r="J107" s="661" t="s">
        <v>1335</v>
      </c>
      <c r="K107" s="661" t="s">
        <v>2339</v>
      </c>
      <c r="L107" s="662">
        <v>121.96</v>
      </c>
      <c r="M107" s="662">
        <v>121.96</v>
      </c>
      <c r="N107" s="661">
        <v>1</v>
      </c>
      <c r="O107" s="742">
        <v>1</v>
      </c>
      <c r="P107" s="662">
        <v>121.96</v>
      </c>
      <c r="Q107" s="677">
        <v>1</v>
      </c>
      <c r="R107" s="661">
        <v>1</v>
      </c>
      <c r="S107" s="677">
        <v>1</v>
      </c>
      <c r="T107" s="742">
        <v>1</v>
      </c>
      <c r="U107" s="700">
        <v>1</v>
      </c>
    </row>
    <row r="108" spans="1:21" ht="14.4" customHeight="1" x14ac:dyDescent="0.3">
      <c r="A108" s="660">
        <v>4</v>
      </c>
      <c r="B108" s="661" t="s">
        <v>1905</v>
      </c>
      <c r="C108" s="661">
        <v>89301042</v>
      </c>
      <c r="D108" s="740" t="s">
        <v>3294</v>
      </c>
      <c r="E108" s="741" t="s">
        <v>2142</v>
      </c>
      <c r="F108" s="661" t="s">
        <v>2125</v>
      </c>
      <c r="G108" s="661" t="s">
        <v>2190</v>
      </c>
      <c r="H108" s="661" t="s">
        <v>576</v>
      </c>
      <c r="I108" s="661" t="s">
        <v>717</v>
      </c>
      <c r="J108" s="661" t="s">
        <v>2191</v>
      </c>
      <c r="K108" s="661" t="s">
        <v>2192</v>
      </c>
      <c r="L108" s="662">
        <v>0</v>
      </c>
      <c r="M108" s="662">
        <v>0</v>
      </c>
      <c r="N108" s="661">
        <v>7</v>
      </c>
      <c r="O108" s="742">
        <v>3.5</v>
      </c>
      <c r="P108" s="662">
        <v>0</v>
      </c>
      <c r="Q108" s="677"/>
      <c r="R108" s="661">
        <v>7</v>
      </c>
      <c r="S108" s="677">
        <v>1</v>
      </c>
      <c r="T108" s="742">
        <v>3.5</v>
      </c>
      <c r="U108" s="700">
        <v>1</v>
      </c>
    </row>
    <row r="109" spans="1:21" ht="14.4" customHeight="1" x14ac:dyDescent="0.3">
      <c r="A109" s="660">
        <v>4</v>
      </c>
      <c r="B109" s="661" t="s">
        <v>1905</v>
      </c>
      <c r="C109" s="661">
        <v>89301042</v>
      </c>
      <c r="D109" s="740" t="s">
        <v>3294</v>
      </c>
      <c r="E109" s="741" t="s">
        <v>2142</v>
      </c>
      <c r="F109" s="661" t="s">
        <v>2125</v>
      </c>
      <c r="G109" s="661" t="s">
        <v>2209</v>
      </c>
      <c r="H109" s="661" t="s">
        <v>576</v>
      </c>
      <c r="I109" s="661" t="s">
        <v>1102</v>
      </c>
      <c r="J109" s="661" t="s">
        <v>1103</v>
      </c>
      <c r="K109" s="661" t="s">
        <v>2211</v>
      </c>
      <c r="L109" s="662">
        <v>22.44</v>
      </c>
      <c r="M109" s="662">
        <v>22.44</v>
      </c>
      <c r="N109" s="661">
        <v>1</v>
      </c>
      <c r="O109" s="742">
        <v>1</v>
      </c>
      <c r="P109" s="662">
        <v>22.44</v>
      </c>
      <c r="Q109" s="677">
        <v>1</v>
      </c>
      <c r="R109" s="661">
        <v>1</v>
      </c>
      <c r="S109" s="677">
        <v>1</v>
      </c>
      <c r="T109" s="742">
        <v>1</v>
      </c>
      <c r="U109" s="700">
        <v>1</v>
      </c>
    </row>
    <row r="110" spans="1:21" ht="14.4" customHeight="1" x14ac:dyDescent="0.3">
      <c r="A110" s="660">
        <v>4</v>
      </c>
      <c r="B110" s="661" t="s">
        <v>1905</v>
      </c>
      <c r="C110" s="661">
        <v>89301042</v>
      </c>
      <c r="D110" s="740" t="s">
        <v>3294</v>
      </c>
      <c r="E110" s="741" t="s">
        <v>2142</v>
      </c>
      <c r="F110" s="661" t="s">
        <v>2125</v>
      </c>
      <c r="G110" s="661" t="s">
        <v>2340</v>
      </c>
      <c r="H110" s="661" t="s">
        <v>576</v>
      </c>
      <c r="I110" s="661" t="s">
        <v>2341</v>
      </c>
      <c r="J110" s="661" t="s">
        <v>2342</v>
      </c>
      <c r="K110" s="661" t="s">
        <v>2343</v>
      </c>
      <c r="L110" s="662">
        <v>0</v>
      </c>
      <c r="M110" s="662">
        <v>0</v>
      </c>
      <c r="N110" s="661">
        <v>1</v>
      </c>
      <c r="O110" s="742">
        <v>1</v>
      </c>
      <c r="P110" s="662"/>
      <c r="Q110" s="677"/>
      <c r="R110" s="661"/>
      <c r="S110" s="677">
        <v>0</v>
      </c>
      <c r="T110" s="742"/>
      <c r="U110" s="700">
        <v>0</v>
      </c>
    </row>
    <row r="111" spans="1:21" ht="14.4" customHeight="1" x14ac:dyDescent="0.3">
      <c r="A111" s="660">
        <v>4</v>
      </c>
      <c r="B111" s="661" t="s">
        <v>1905</v>
      </c>
      <c r="C111" s="661">
        <v>89301042</v>
      </c>
      <c r="D111" s="740" t="s">
        <v>3294</v>
      </c>
      <c r="E111" s="741" t="s">
        <v>2142</v>
      </c>
      <c r="F111" s="661" t="s">
        <v>2125</v>
      </c>
      <c r="G111" s="661" t="s">
        <v>2344</v>
      </c>
      <c r="H111" s="661" t="s">
        <v>576</v>
      </c>
      <c r="I111" s="661" t="s">
        <v>2345</v>
      </c>
      <c r="J111" s="661" t="s">
        <v>2346</v>
      </c>
      <c r="K111" s="661" t="s">
        <v>2347</v>
      </c>
      <c r="L111" s="662">
        <v>0</v>
      </c>
      <c r="M111" s="662">
        <v>0</v>
      </c>
      <c r="N111" s="661">
        <v>1</v>
      </c>
      <c r="O111" s="742">
        <v>1</v>
      </c>
      <c r="P111" s="662">
        <v>0</v>
      </c>
      <c r="Q111" s="677"/>
      <c r="R111" s="661">
        <v>1</v>
      </c>
      <c r="S111" s="677">
        <v>1</v>
      </c>
      <c r="T111" s="742">
        <v>1</v>
      </c>
      <c r="U111" s="700">
        <v>1</v>
      </c>
    </row>
    <row r="112" spans="1:21" ht="14.4" customHeight="1" x14ac:dyDescent="0.3">
      <c r="A112" s="660">
        <v>4</v>
      </c>
      <c r="B112" s="661" t="s">
        <v>1905</v>
      </c>
      <c r="C112" s="661">
        <v>89301042</v>
      </c>
      <c r="D112" s="740" t="s">
        <v>3294</v>
      </c>
      <c r="E112" s="741" t="s">
        <v>2142</v>
      </c>
      <c r="F112" s="661" t="s">
        <v>2127</v>
      </c>
      <c r="G112" s="661" t="s">
        <v>2348</v>
      </c>
      <c r="H112" s="661" t="s">
        <v>576</v>
      </c>
      <c r="I112" s="661" t="s">
        <v>2349</v>
      </c>
      <c r="J112" s="661" t="s">
        <v>2350</v>
      </c>
      <c r="K112" s="661" t="s">
        <v>2351</v>
      </c>
      <c r="L112" s="662">
        <v>200</v>
      </c>
      <c r="M112" s="662">
        <v>3800</v>
      </c>
      <c r="N112" s="661">
        <v>19</v>
      </c>
      <c r="O112" s="742">
        <v>6</v>
      </c>
      <c r="P112" s="662">
        <v>2600</v>
      </c>
      <c r="Q112" s="677">
        <v>0.68421052631578949</v>
      </c>
      <c r="R112" s="661">
        <v>13</v>
      </c>
      <c r="S112" s="677">
        <v>0.68421052631578949</v>
      </c>
      <c r="T112" s="742">
        <v>4</v>
      </c>
      <c r="U112" s="700">
        <v>0.66666666666666663</v>
      </c>
    </row>
    <row r="113" spans="1:21" ht="14.4" customHeight="1" x14ac:dyDescent="0.3">
      <c r="A113" s="660">
        <v>4</v>
      </c>
      <c r="B113" s="661" t="s">
        <v>1905</v>
      </c>
      <c r="C113" s="661">
        <v>89301042</v>
      </c>
      <c r="D113" s="740" t="s">
        <v>3294</v>
      </c>
      <c r="E113" s="741" t="s">
        <v>2142</v>
      </c>
      <c r="F113" s="661" t="s">
        <v>2127</v>
      </c>
      <c r="G113" s="661" t="s">
        <v>2348</v>
      </c>
      <c r="H113" s="661" t="s">
        <v>576</v>
      </c>
      <c r="I113" s="661" t="s">
        <v>2352</v>
      </c>
      <c r="J113" s="661" t="s">
        <v>2353</v>
      </c>
      <c r="K113" s="661" t="s">
        <v>2354</v>
      </c>
      <c r="L113" s="662">
        <v>50</v>
      </c>
      <c r="M113" s="662">
        <v>100</v>
      </c>
      <c r="N113" s="661">
        <v>2</v>
      </c>
      <c r="O113" s="742">
        <v>1</v>
      </c>
      <c r="P113" s="662">
        <v>100</v>
      </c>
      <c r="Q113" s="677">
        <v>1</v>
      </c>
      <c r="R113" s="661">
        <v>2</v>
      </c>
      <c r="S113" s="677">
        <v>1</v>
      </c>
      <c r="T113" s="742">
        <v>1</v>
      </c>
      <c r="U113" s="700">
        <v>1</v>
      </c>
    </row>
    <row r="114" spans="1:21" ht="14.4" customHeight="1" x14ac:dyDescent="0.3">
      <c r="A114" s="660">
        <v>4</v>
      </c>
      <c r="B114" s="661" t="s">
        <v>1905</v>
      </c>
      <c r="C114" s="661">
        <v>89301042</v>
      </c>
      <c r="D114" s="740" t="s">
        <v>3294</v>
      </c>
      <c r="E114" s="741" t="s">
        <v>2142</v>
      </c>
      <c r="F114" s="661" t="s">
        <v>2127</v>
      </c>
      <c r="G114" s="661" t="s">
        <v>2348</v>
      </c>
      <c r="H114" s="661" t="s">
        <v>576</v>
      </c>
      <c r="I114" s="661" t="s">
        <v>2355</v>
      </c>
      <c r="J114" s="661" t="s">
        <v>2356</v>
      </c>
      <c r="K114" s="661" t="s">
        <v>2357</v>
      </c>
      <c r="L114" s="662">
        <v>120</v>
      </c>
      <c r="M114" s="662">
        <v>3600</v>
      </c>
      <c r="N114" s="661">
        <v>30</v>
      </c>
      <c r="O114" s="742">
        <v>10</v>
      </c>
      <c r="P114" s="662">
        <v>2400</v>
      </c>
      <c r="Q114" s="677">
        <v>0.66666666666666663</v>
      </c>
      <c r="R114" s="661">
        <v>20</v>
      </c>
      <c r="S114" s="677">
        <v>0.66666666666666663</v>
      </c>
      <c r="T114" s="742">
        <v>7</v>
      </c>
      <c r="U114" s="700">
        <v>0.7</v>
      </c>
    </row>
    <row r="115" spans="1:21" ht="14.4" customHeight="1" x14ac:dyDescent="0.3">
      <c r="A115" s="660">
        <v>4</v>
      </c>
      <c r="B115" s="661" t="s">
        <v>1905</v>
      </c>
      <c r="C115" s="661">
        <v>89301042</v>
      </c>
      <c r="D115" s="740" t="s">
        <v>3294</v>
      </c>
      <c r="E115" s="741" t="s">
        <v>2142</v>
      </c>
      <c r="F115" s="661" t="s">
        <v>2127</v>
      </c>
      <c r="G115" s="661" t="s">
        <v>2348</v>
      </c>
      <c r="H115" s="661" t="s">
        <v>576</v>
      </c>
      <c r="I115" s="661" t="s">
        <v>2358</v>
      </c>
      <c r="J115" s="661" t="s">
        <v>2359</v>
      </c>
      <c r="K115" s="661" t="s">
        <v>2360</v>
      </c>
      <c r="L115" s="662">
        <v>479.95</v>
      </c>
      <c r="M115" s="662">
        <v>1439.85</v>
      </c>
      <c r="N115" s="661">
        <v>3</v>
      </c>
      <c r="O115" s="742">
        <v>1</v>
      </c>
      <c r="P115" s="662">
        <v>1439.85</v>
      </c>
      <c r="Q115" s="677">
        <v>1</v>
      </c>
      <c r="R115" s="661">
        <v>3</v>
      </c>
      <c r="S115" s="677">
        <v>1</v>
      </c>
      <c r="T115" s="742">
        <v>1</v>
      </c>
      <c r="U115" s="700">
        <v>1</v>
      </c>
    </row>
    <row r="116" spans="1:21" ht="14.4" customHeight="1" x14ac:dyDescent="0.3">
      <c r="A116" s="660">
        <v>4</v>
      </c>
      <c r="B116" s="661" t="s">
        <v>1905</v>
      </c>
      <c r="C116" s="661">
        <v>89301042</v>
      </c>
      <c r="D116" s="740" t="s">
        <v>3294</v>
      </c>
      <c r="E116" s="741" t="s">
        <v>2142</v>
      </c>
      <c r="F116" s="661" t="s">
        <v>2127</v>
      </c>
      <c r="G116" s="661" t="s">
        <v>2361</v>
      </c>
      <c r="H116" s="661" t="s">
        <v>576</v>
      </c>
      <c r="I116" s="661" t="s">
        <v>2362</v>
      </c>
      <c r="J116" s="661" t="s">
        <v>2363</v>
      </c>
      <c r="K116" s="661" t="s">
        <v>2364</v>
      </c>
      <c r="L116" s="662">
        <v>410</v>
      </c>
      <c r="M116" s="662">
        <v>13120</v>
      </c>
      <c r="N116" s="661">
        <v>32</v>
      </c>
      <c r="O116" s="742">
        <v>32</v>
      </c>
      <c r="P116" s="662">
        <v>13120</v>
      </c>
      <c r="Q116" s="677">
        <v>1</v>
      </c>
      <c r="R116" s="661">
        <v>32</v>
      </c>
      <c r="S116" s="677">
        <v>1</v>
      </c>
      <c r="T116" s="742">
        <v>32</v>
      </c>
      <c r="U116" s="700">
        <v>1</v>
      </c>
    </row>
    <row r="117" spans="1:21" ht="14.4" customHeight="1" x14ac:dyDescent="0.3">
      <c r="A117" s="660">
        <v>4</v>
      </c>
      <c r="B117" s="661" t="s">
        <v>1905</v>
      </c>
      <c r="C117" s="661">
        <v>89301042</v>
      </c>
      <c r="D117" s="740" t="s">
        <v>3294</v>
      </c>
      <c r="E117" s="741" t="s">
        <v>2142</v>
      </c>
      <c r="F117" s="661" t="s">
        <v>2127</v>
      </c>
      <c r="G117" s="661" t="s">
        <v>2361</v>
      </c>
      <c r="H117" s="661" t="s">
        <v>576</v>
      </c>
      <c r="I117" s="661" t="s">
        <v>2365</v>
      </c>
      <c r="J117" s="661" t="s">
        <v>2366</v>
      </c>
      <c r="K117" s="661" t="s">
        <v>2367</v>
      </c>
      <c r="L117" s="662">
        <v>566</v>
      </c>
      <c r="M117" s="662">
        <v>1132</v>
      </c>
      <c r="N117" s="661">
        <v>2</v>
      </c>
      <c r="O117" s="742">
        <v>2</v>
      </c>
      <c r="P117" s="662">
        <v>1132</v>
      </c>
      <c r="Q117" s="677">
        <v>1</v>
      </c>
      <c r="R117" s="661">
        <v>2</v>
      </c>
      <c r="S117" s="677">
        <v>1</v>
      </c>
      <c r="T117" s="742">
        <v>2</v>
      </c>
      <c r="U117" s="700">
        <v>1</v>
      </c>
    </row>
    <row r="118" spans="1:21" ht="14.4" customHeight="1" x14ac:dyDescent="0.3">
      <c r="A118" s="660">
        <v>4</v>
      </c>
      <c r="B118" s="661" t="s">
        <v>1905</v>
      </c>
      <c r="C118" s="661">
        <v>89301042</v>
      </c>
      <c r="D118" s="740" t="s">
        <v>3294</v>
      </c>
      <c r="E118" s="741" t="s">
        <v>2142</v>
      </c>
      <c r="F118" s="661" t="s">
        <v>2127</v>
      </c>
      <c r="G118" s="661" t="s">
        <v>2277</v>
      </c>
      <c r="H118" s="661" t="s">
        <v>576</v>
      </c>
      <c r="I118" s="661" t="s">
        <v>2368</v>
      </c>
      <c r="J118" s="661" t="s">
        <v>2369</v>
      </c>
      <c r="K118" s="661" t="s">
        <v>2370</v>
      </c>
      <c r="L118" s="662">
        <v>900</v>
      </c>
      <c r="M118" s="662">
        <v>13500</v>
      </c>
      <c r="N118" s="661">
        <v>15</v>
      </c>
      <c r="O118" s="742">
        <v>15</v>
      </c>
      <c r="P118" s="662">
        <v>12600</v>
      </c>
      <c r="Q118" s="677">
        <v>0.93333333333333335</v>
      </c>
      <c r="R118" s="661">
        <v>14</v>
      </c>
      <c r="S118" s="677">
        <v>0.93333333333333335</v>
      </c>
      <c r="T118" s="742">
        <v>14</v>
      </c>
      <c r="U118" s="700">
        <v>0.93333333333333335</v>
      </c>
    </row>
    <row r="119" spans="1:21" ht="14.4" customHeight="1" x14ac:dyDescent="0.3">
      <c r="A119" s="660">
        <v>4</v>
      </c>
      <c r="B119" s="661" t="s">
        <v>1905</v>
      </c>
      <c r="C119" s="661">
        <v>89301042</v>
      </c>
      <c r="D119" s="740" t="s">
        <v>3294</v>
      </c>
      <c r="E119" s="741" t="s">
        <v>2142</v>
      </c>
      <c r="F119" s="661" t="s">
        <v>2127</v>
      </c>
      <c r="G119" s="661" t="s">
        <v>2277</v>
      </c>
      <c r="H119" s="661" t="s">
        <v>576</v>
      </c>
      <c r="I119" s="661" t="s">
        <v>2278</v>
      </c>
      <c r="J119" s="661" t="s">
        <v>2279</v>
      </c>
      <c r="K119" s="661" t="s">
        <v>2280</v>
      </c>
      <c r="L119" s="662">
        <v>378.48</v>
      </c>
      <c r="M119" s="662">
        <v>756.96</v>
      </c>
      <c r="N119" s="661">
        <v>2</v>
      </c>
      <c r="O119" s="742">
        <v>2</v>
      </c>
      <c r="P119" s="662">
        <v>756.96</v>
      </c>
      <c r="Q119" s="677">
        <v>1</v>
      </c>
      <c r="R119" s="661">
        <v>2</v>
      </c>
      <c r="S119" s="677">
        <v>1</v>
      </c>
      <c r="T119" s="742">
        <v>2</v>
      </c>
      <c r="U119" s="700">
        <v>1</v>
      </c>
    </row>
    <row r="120" spans="1:21" ht="14.4" customHeight="1" x14ac:dyDescent="0.3">
      <c r="A120" s="660">
        <v>4</v>
      </c>
      <c r="B120" s="661" t="s">
        <v>1905</v>
      </c>
      <c r="C120" s="661">
        <v>89301042</v>
      </c>
      <c r="D120" s="740" t="s">
        <v>3294</v>
      </c>
      <c r="E120" s="741" t="s">
        <v>2142</v>
      </c>
      <c r="F120" s="661" t="s">
        <v>2127</v>
      </c>
      <c r="G120" s="661" t="s">
        <v>2277</v>
      </c>
      <c r="H120" s="661" t="s">
        <v>576</v>
      </c>
      <c r="I120" s="661" t="s">
        <v>2371</v>
      </c>
      <c r="J120" s="661" t="s">
        <v>2372</v>
      </c>
      <c r="K120" s="661" t="s">
        <v>2373</v>
      </c>
      <c r="L120" s="662">
        <v>378.48</v>
      </c>
      <c r="M120" s="662">
        <v>1513.92</v>
      </c>
      <c r="N120" s="661">
        <v>4</v>
      </c>
      <c r="O120" s="742">
        <v>4</v>
      </c>
      <c r="P120" s="662">
        <v>1513.92</v>
      </c>
      <c r="Q120" s="677">
        <v>1</v>
      </c>
      <c r="R120" s="661">
        <v>4</v>
      </c>
      <c r="S120" s="677">
        <v>1</v>
      </c>
      <c r="T120" s="742">
        <v>4</v>
      </c>
      <c r="U120" s="700">
        <v>1</v>
      </c>
    </row>
    <row r="121" spans="1:21" ht="14.4" customHeight="1" x14ac:dyDescent="0.3">
      <c r="A121" s="660">
        <v>4</v>
      </c>
      <c r="B121" s="661" t="s">
        <v>1905</v>
      </c>
      <c r="C121" s="661">
        <v>89301042</v>
      </c>
      <c r="D121" s="740" t="s">
        <v>3294</v>
      </c>
      <c r="E121" s="741" t="s">
        <v>2142</v>
      </c>
      <c r="F121" s="661" t="s">
        <v>2127</v>
      </c>
      <c r="G121" s="661" t="s">
        <v>2277</v>
      </c>
      <c r="H121" s="661" t="s">
        <v>576</v>
      </c>
      <c r="I121" s="661" t="s">
        <v>2374</v>
      </c>
      <c r="J121" s="661" t="s">
        <v>2375</v>
      </c>
      <c r="K121" s="661" t="s">
        <v>2376</v>
      </c>
      <c r="L121" s="662">
        <v>1100</v>
      </c>
      <c r="M121" s="662">
        <v>1100</v>
      </c>
      <c r="N121" s="661">
        <v>1</v>
      </c>
      <c r="O121" s="742">
        <v>1</v>
      </c>
      <c r="P121" s="662"/>
      <c r="Q121" s="677">
        <v>0</v>
      </c>
      <c r="R121" s="661"/>
      <c r="S121" s="677">
        <v>0</v>
      </c>
      <c r="T121" s="742"/>
      <c r="U121" s="700">
        <v>0</v>
      </c>
    </row>
    <row r="122" spans="1:21" ht="14.4" customHeight="1" x14ac:dyDescent="0.3">
      <c r="A122" s="660">
        <v>4</v>
      </c>
      <c r="B122" s="661" t="s">
        <v>1905</v>
      </c>
      <c r="C122" s="661">
        <v>89301042</v>
      </c>
      <c r="D122" s="740" t="s">
        <v>3294</v>
      </c>
      <c r="E122" s="741" t="s">
        <v>2143</v>
      </c>
      <c r="F122" s="661" t="s">
        <v>2125</v>
      </c>
      <c r="G122" s="661" t="s">
        <v>2377</v>
      </c>
      <c r="H122" s="661" t="s">
        <v>576</v>
      </c>
      <c r="I122" s="661" t="s">
        <v>2378</v>
      </c>
      <c r="J122" s="661" t="s">
        <v>2379</v>
      </c>
      <c r="K122" s="661" t="s">
        <v>2380</v>
      </c>
      <c r="L122" s="662">
        <v>68.819999999999993</v>
      </c>
      <c r="M122" s="662">
        <v>68.819999999999993</v>
      </c>
      <c r="N122" s="661">
        <v>1</v>
      </c>
      <c r="O122" s="742">
        <v>1</v>
      </c>
      <c r="P122" s="662">
        <v>68.819999999999993</v>
      </c>
      <c r="Q122" s="677">
        <v>1</v>
      </c>
      <c r="R122" s="661">
        <v>1</v>
      </c>
      <c r="S122" s="677">
        <v>1</v>
      </c>
      <c r="T122" s="742">
        <v>1</v>
      </c>
      <c r="U122" s="700">
        <v>1</v>
      </c>
    </row>
    <row r="123" spans="1:21" ht="14.4" customHeight="1" x14ac:dyDescent="0.3">
      <c r="A123" s="660">
        <v>4</v>
      </c>
      <c r="B123" s="661" t="s">
        <v>1905</v>
      </c>
      <c r="C123" s="661">
        <v>89301042</v>
      </c>
      <c r="D123" s="740" t="s">
        <v>3294</v>
      </c>
      <c r="E123" s="741" t="s">
        <v>2143</v>
      </c>
      <c r="F123" s="661" t="s">
        <v>2127</v>
      </c>
      <c r="G123" s="661" t="s">
        <v>2361</v>
      </c>
      <c r="H123" s="661" t="s">
        <v>576</v>
      </c>
      <c r="I123" s="661" t="s">
        <v>2362</v>
      </c>
      <c r="J123" s="661" t="s">
        <v>2363</v>
      </c>
      <c r="K123" s="661" t="s">
        <v>2364</v>
      </c>
      <c r="L123" s="662">
        <v>410</v>
      </c>
      <c r="M123" s="662">
        <v>820</v>
      </c>
      <c r="N123" s="661">
        <v>2</v>
      </c>
      <c r="O123" s="742">
        <v>2</v>
      </c>
      <c r="P123" s="662">
        <v>820</v>
      </c>
      <c r="Q123" s="677">
        <v>1</v>
      </c>
      <c r="R123" s="661">
        <v>2</v>
      </c>
      <c r="S123" s="677">
        <v>1</v>
      </c>
      <c r="T123" s="742">
        <v>2</v>
      </c>
      <c r="U123" s="700">
        <v>1</v>
      </c>
    </row>
    <row r="124" spans="1:21" ht="14.4" customHeight="1" x14ac:dyDescent="0.3">
      <c r="A124" s="660">
        <v>4</v>
      </c>
      <c r="B124" s="661" t="s">
        <v>1905</v>
      </c>
      <c r="C124" s="661">
        <v>89301042</v>
      </c>
      <c r="D124" s="740" t="s">
        <v>3294</v>
      </c>
      <c r="E124" s="741" t="s">
        <v>2143</v>
      </c>
      <c r="F124" s="661" t="s">
        <v>2127</v>
      </c>
      <c r="G124" s="661" t="s">
        <v>2361</v>
      </c>
      <c r="H124" s="661" t="s">
        <v>576</v>
      </c>
      <c r="I124" s="661" t="s">
        <v>2365</v>
      </c>
      <c r="J124" s="661" t="s">
        <v>2366</v>
      </c>
      <c r="K124" s="661" t="s">
        <v>2367</v>
      </c>
      <c r="L124" s="662">
        <v>566</v>
      </c>
      <c r="M124" s="662">
        <v>566</v>
      </c>
      <c r="N124" s="661">
        <v>1</v>
      </c>
      <c r="O124" s="742">
        <v>1</v>
      </c>
      <c r="P124" s="662">
        <v>566</v>
      </c>
      <c r="Q124" s="677">
        <v>1</v>
      </c>
      <c r="R124" s="661">
        <v>1</v>
      </c>
      <c r="S124" s="677">
        <v>1</v>
      </c>
      <c r="T124" s="742">
        <v>1</v>
      </c>
      <c r="U124" s="700">
        <v>1</v>
      </c>
    </row>
    <row r="125" spans="1:21" ht="14.4" customHeight="1" x14ac:dyDescent="0.3">
      <c r="A125" s="660">
        <v>4</v>
      </c>
      <c r="B125" s="661" t="s">
        <v>1905</v>
      </c>
      <c r="C125" s="661">
        <v>89301042</v>
      </c>
      <c r="D125" s="740" t="s">
        <v>3294</v>
      </c>
      <c r="E125" s="741" t="s">
        <v>2145</v>
      </c>
      <c r="F125" s="661" t="s">
        <v>2125</v>
      </c>
      <c r="G125" s="661" t="s">
        <v>2228</v>
      </c>
      <c r="H125" s="661" t="s">
        <v>576</v>
      </c>
      <c r="I125" s="661" t="s">
        <v>2381</v>
      </c>
      <c r="J125" s="661" t="s">
        <v>2270</v>
      </c>
      <c r="K125" s="661" t="s">
        <v>2382</v>
      </c>
      <c r="L125" s="662">
        <v>150.04</v>
      </c>
      <c r="M125" s="662">
        <v>150.04</v>
      </c>
      <c r="N125" s="661">
        <v>1</v>
      </c>
      <c r="O125" s="742">
        <v>1</v>
      </c>
      <c r="P125" s="662">
        <v>150.04</v>
      </c>
      <c r="Q125" s="677">
        <v>1</v>
      </c>
      <c r="R125" s="661">
        <v>1</v>
      </c>
      <c r="S125" s="677">
        <v>1</v>
      </c>
      <c r="T125" s="742">
        <v>1</v>
      </c>
      <c r="U125" s="700">
        <v>1</v>
      </c>
    </row>
    <row r="126" spans="1:21" ht="14.4" customHeight="1" x14ac:dyDescent="0.3">
      <c r="A126" s="660">
        <v>4</v>
      </c>
      <c r="B126" s="661" t="s">
        <v>1905</v>
      </c>
      <c r="C126" s="661">
        <v>89301042</v>
      </c>
      <c r="D126" s="740" t="s">
        <v>3294</v>
      </c>
      <c r="E126" s="741" t="s">
        <v>2145</v>
      </c>
      <c r="F126" s="661" t="s">
        <v>2125</v>
      </c>
      <c r="G126" s="661" t="s">
        <v>2228</v>
      </c>
      <c r="H126" s="661" t="s">
        <v>969</v>
      </c>
      <c r="I126" s="661" t="s">
        <v>1117</v>
      </c>
      <c r="J126" s="661" t="s">
        <v>2010</v>
      </c>
      <c r="K126" s="661" t="s">
        <v>2011</v>
      </c>
      <c r="L126" s="662">
        <v>150.04</v>
      </c>
      <c r="M126" s="662">
        <v>150.04</v>
      </c>
      <c r="N126" s="661">
        <v>1</v>
      </c>
      <c r="O126" s="742">
        <v>0.5</v>
      </c>
      <c r="P126" s="662">
        <v>150.04</v>
      </c>
      <c r="Q126" s="677">
        <v>1</v>
      </c>
      <c r="R126" s="661">
        <v>1</v>
      </c>
      <c r="S126" s="677">
        <v>1</v>
      </c>
      <c r="T126" s="742">
        <v>0.5</v>
      </c>
      <c r="U126" s="700">
        <v>1</v>
      </c>
    </row>
    <row r="127" spans="1:21" ht="14.4" customHeight="1" x14ac:dyDescent="0.3">
      <c r="A127" s="660">
        <v>4</v>
      </c>
      <c r="B127" s="661" t="s">
        <v>1905</v>
      </c>
      <c r="C127" s="661">
        <v>89301042</v>
      </c>
      <c r="D127" s="740" t="s">
        <v>3294</v>
      </c>
      <c r="E127" s="741" t="s">
        <v>2145</v>
      </c>
      <c r="F127" s="661" t="s">
        <v>2125</v>
      </c>
      <c r="G127" s="661" t="s">
        <v>2288</v>
      </c>
      <c r="H127" s="661" t="s">
        <v>576</v>
      </c>
      <c r="I127" s="661" t="s">
        <v>2383</v>
      </c>
      <c r="J127" s="661" t="s">
        <v>2384</v>
      </c>
      <c r="K127" s="661" t="s">
        <v>2385</v>
      </c>
      <c r="L127" s="662">
        <v>0</v>
      </c>
      <c r="M127" s="662">
        <v>0</v>
      </c>
      <c r="N127" s="661">
        <v>2</v>
      </c>
      <c r="O127" s="742">
        <v>2</v>
      </c>
      <c r="P127" s="662">
        <v>0</v>
      </c>
      <c r="Q127" s="677"/>
      <c r="R127" s="661">
        <v>2</v>
      </c>
      <c r="S127" s="677">
        <v>1</v>
      </c>
      <c r="T127" s="742">
        <v>2</v>
      </c>
      <c r="U127" s="700">
        <v>1</v>
      </c>
    </row>
    <row r="128" spans="1:21" ht="14.4" customHeight="1" x14ac:dyDescent="0.3">
      <c r="A128" s="660">
        <v>4</v>
      </c>
      <c r="B128" s="661" t="s">
        <v>1905</v>
      </c>
      <c r="C128" s="661">
        <v>89301042</v>
      </c>
      <c r="D128" s="740" t="s">
        <v>3294</v>
      </c>
      <c r="E128" s="741" t="s">
        <v>2145</v>
      </c>
      <c r="F128" s="661" t="s">
        <v>2125</v>
      </c>
      <c r="G128" s="661" t="s">
        <v>2247</v>
      </c>
      <c r="H128" s="661" t="s">
        <v>576</v>
      </c>
      <c r="I128" s="661" t="s">
        <v>2248</v>
      </c>
      <c r="J128" s="661" t="s">
        <v>2249</v>
      </c>
      <c r="K128" s="661" t="s">
        <v>2063</v>
      </c>
      <c r="L128" s="662">
        <v>66.819999999999993</v>
      </c>
      <c r="M128" s="662">
        <v>133.63999999999999</v>
      </c>
      <c r="N128" s="661">
        <v>2</v>
      </c>
      <c r="O128" s="742">
        <v>0.5</v>
      </c>
      <c r="P128" s="662">
        <v>133.63999999999999</v>
      </c>
      <c r="Q128" s="677">
        <v>1</v>
      </c>
      <c r="R128" s="661">
        <v>2</v>
      </c>
      <c r="S128" s="677">
        <v>1</v>
      </c>
      <c r="T128" s="742">
        <v>0.5</v>
      </c>
      <c r="U128" s="700">
        <v>1</v>
      </c>
    </row>
    <row r="129" spans="1:21" ht="14.4" customHeight="1" x14ac:dyDescent="0.3">
      <c r="A129" s="660">
        <v>4</v>
      </c>
      <c r="B129" s="661" t="s">
        <v>1905</v>
      </c>
      <c r="C129" s="661">
        <v>89301042</v>
      </c>
      <c r="D129" s="740" t="s">
        <v>3294</v>
      </c>
      <c r="E129" s="741" t="s">
        <v>2145</v>
      </c>
      <c r="F129" s="661" t="s">
        <v>2125</v>
      </c>
      <c r="G129" s="661" t="s">
        <v>2386</v>
      </c>
      <c r="H129" s="661" t="s">
        <v>576</v>
      </c>
      <c r="I129" s="661" t="s">
        <v>2387</v>
      </c>
      <c r="J129" s="661" t="s">
        <v>2388</v>
      </c>
      <c r="K129" s="661" t="s">
        <v>2389</v>
      </c>
      <c r="L129" s="662">
        <v>108.79</v>
      </c>
      <c r="M129" s="662">
        <v>108.79</v>
      </c>
      <c r="N129" s="661">
        <v>1</v>
      </c>
      <c r="O129" s="742">
        <v>1</v>
      </c>
      <c r="P129" s="662">
        <v>108.79</v>
      </c>
      <c r="Q129" s="677">
        <v>1</v>
      </c>
      <c r="R129" s="661">
        <v>1</v>
      </c>
      <c r="S129" s="677">
        <v>1</v>
      </c>
      <c r="T129" s="742">
        <v>1</v>
      </c>
      <c r="U129" s="700">
        <v>1</v>
      </c>
    </row>
    <row r="130" spans="1:21" ht="14.4" customHeight="1" x14ac:dyDescent="0.3">
      <c r="A130" s="660">
        <v>4</v>
      </c>
      <c r="B130" s="661" t="s">
        <v>1905</v>
      </c>
      <c r="C130" s="661">
        <v>89301042</v>
      </c>
      <c r="D130" s="740" t="s">
        <v>3294</v>
      </c>
      <c r="E130" s="741" t="s">
        <v>2145</v>
      </c>
      <c r="F130" s="661" t="s">
        <v>2125</v>
      </c>
      <c r="G130" s="661" t="s">
        <v>2261</v>
      </c>
      <c r="H130" s="661" t="s">
        <v>576</v>
      </c>
      <c r="I130" s="661" t="s">
        <v>2262</v>
      </c>
      <c r="J130" s="661" t="s">
        <v>2263</v>
      </c>
      <c r="K130" s="661" t="s">
        <v>2264</v>
      </c>
      <c r="L130" s="662">
        <v>0</v>
      </c>
      <c r="M130" s="662">
        <v>0</v>
      </c>
      <c r="N130" s="661">
        <v>2</v>
      </c>
      <c r="O130" s="742">
        <v>0.5</v>
      </c>
      <c r="P130" s="662">
        <v>0</v>
      </c>
      <c r="Q130" s="677"/>
      <c r="R130" s="661">
        <v>2</v>
      </c>
      <c r="S130" s="677">
        <v>1</v>
      </c>
      <c r="T130" s="742">
        <v>0.5</v>
      </c>
      <c r="U130" s="700">
        <v>1</v>
      </c>
    </row>
    <row r="131" spans="1:21" ht="14.4" customHeight="1" x14ac:dyDescent="0.3">
      <c r="A131" s="660">
        <v>4</v>
      </c>
      <c r="B131" s="661" t="s">
        <v>1905</v>
      </c>
      <c r="C131" s="661">
        <v>89301042</v>
      </c>
      <c r="D131" s="740" t="s">
        <v>3294</v>
      </c>
      <c r="E131" s="741" t="s">
        <v>2145</v>
      </c>
      <c r="F131" s="661" t="s">
        <v>2125</v>
      </c>
      <c r="G131" s="661" t="s">
        <v>2390</v>
      </c>
      <c r="H131" s="661" t="s">
        <v>969</v>
      </c>
      <c r="I131" s="661" t="s">
        <v>2391</v>
      </c>
      <c r="J131" s="661" t="s">
        <v>2392</v>
      </c>
      <c r="K131" s="661" t="s">
        <v>2393</v>
      </c>
      <c r="L131" s="662">
        <v>329.88</v>
      </c>
      <c r="M131" s="662">
        <v>329.88</v>
      </c>
      <c r="N131" s="661">
        <v>1</v>
      </c>
      <c r="O131" s="742">
        <v>0.5</v>
      </c>
      <c r="P131" s="662">
        <v>329.88</v>
      </c>
      <c r="Q131" s="677">
        <v>1</v>
      </c>
      <c r="R131" s="661">
        <v>1</v>
      </c>
      <c r="S131" s="677">
        <v>1</v>
      </c>
      <c r="T131" s="742">
        <v>0.5</v>
      </c>
      <c r="U131" s="700">
        <v>1</v>
      </c>
    </row>
    <row r="132" spans="1:21" ht="14.4" customHeight="1" x14ac:dyDescent="0.3">
      <c r="A132" s="660">
        <v>4</v>
      </c>
      <c r="B132" s="661" t="s">
        <v>1905</v>
      </c>
      <c r="C132" s="661">
        <v>89301042</v>
      </c>
      <c r="D132" s="740" t="s">
        <v>3294</v>
      </c>
      <c r="E132" s="741" t="s">
        <v>2145</v>
      </c>
      <c r="F132" s="661" t="s">
        <v>2125</v>
      </c>
      <c r="G132" s="661" t="s">
        <v>2394</v>
      </c>
      <c r="H132" s="661" t="s">
        <v>576</v>
      </c>
      <c r="I132" s="661" t="s">
        <v>729</v>
      </c>
      <c r="J132" s="661" t="s">
        <v>730</v>
      </c>
      <c r="K132" s="661" t="s">
        <v>2395</v>
      </c>
      <c r="L132" s="662">
        <v>232.37</v>
      </c>
      <c r="M132" s="662">
        <v>929.48</v>
      </c>
      <c r="N132" s="661">
        <v>4</v>
      </c>
      <c r="O132" s="742">
        <v>4</v>
      </c>
      <c r="P132" s="662">
        <v>697.11</v>
      </c>
      <c r="Q132" s="677">
        <v>0.75</v>
      </c>
      <c r="R132" s="661">
        <v>3</v>
      </c>
      <c r="S132" s="677">
        <v>0.75</v>
      </c>
      <c r="T132" s="742">
        <v>3</v>
      </c>
      <c r="U132" s="700">
        <v>0.75</v>
      </c>
    </row>
    <row r="133" spans="1:21" ht="14.4" customHeight="1" x14ac:dyDescent="0.3">
      <c r="A133" s="660">
        <v>4</v>
      </c>
      <c r="B133" s="661" t="s">
        <v>1905</v>
      </c>
      <c r="C133" s="661">
        <v>89301042</v>
      </c>
      <c r="D133" s="740" t="s">
        <v>3294</v>
      </c>
      <c r="E133" s="741" t="s">
        <v>2145</v>
      </c>
      <c r="F133" s="661" t="s">
        <v>2125</v>
      </c>
      <c r="G133" s="661" t="s">
        <v>2396</v>
      </c>
      <c r="H133" s="661" t="s">
        <v>576</v>
      </c>
      <c r="I133" s="661" t="s">
        <v>2397</v>
      </c>
      <c r="J133" s="661" t="s">
        <v>2398</v>
      </c>
      <c r="K133" s="661" t="s">
        <v>2399</v>
      </c>
      <c r="L133" s="662">
        <v>139.77000000000001</v>
      </c>
      <c r="M133" s="662">
        <v>139.77000000000001</v>
      </c>
      <c r="N133" s="661">
        <v>1</v>
      </c>
      <c r="O133" s="742">
        <v>1</v>
      </c>
      <c r="P133" s="662">
        <v>139.77000000000001</v>
      </c>
      <c r="Q133" s="677">
        <v>1</v>
      </c>
      <c r="R133" s="661">
        <v>1</v>
      </c>
      <c r="S133" s="677">
        <v>1</v>
      </c>
      <c r="T133" s="742">
        <v>1</v>
      </c>
      <c r="U133" s="700">
        <v>1</v>
      </c>
    </row>
    <row r="134" spans="1:21" ht="14.4" customHeight="1" x14ac:dyDescent="0.3">
      <c r="A134" s="660">
        <v>4</v>
      </c>
      <c r="B134" s="661" t="s">
        <v>1905</v>
      </c>
      <c r="C134" s="661">
        <v>89301042</v>
      </c>
      <c r="D134" s="740" t="s">
        <v>3294</v>
      </c>
      <c r="E134" s="741" t="s">
        <v>2145</v>
      </c>
      <c r="F134" s="661" t="s">
        <v>2125</v>
      </c>
      <c r="G134" s="661" t="s">
        <v>2185</v>
      </c>
      <c r="H134" s="661" t="s">
        <v>576</v>
      </c>
      <c r="I134" s="661" t="s">
        <v>2400</v>
      </c>
      <c r="J134" s="661" t="s">
        <v>2187</v>
      </c>
      <c r="K134" s="661" t="s">
        <v>2188</v>
      </c>
      <c r="L134" s="662">
        <v>0</v>
      </c>
      <c r="M134" s="662">
        <v>0</v>
      </c>
      <c r="N134" s="661">
        <v>3</v>
      </c>
      <c r="O134" s="742">
        <v>0.5</v>
      </c>
      <c r="P134" s="662">
        <v>0</v>
      </c>
      <c r="Q134" s="677"/>
      <c r="R134" s="661">
        <v>3</v>
      </c>
      <c r="S134" s="677">
        <v>1</v>
      </c>
      <c r="T134" s="742">
        <v>0.5</v>
      </c>
      <c r="U134" s="700">
        <v>1</v>
      </c>
    </row>
    <row r="135" spans="1:21" ht="14.4" customHeight="1" x14ac:dyDescent="0.3">
      <c r="A135" s="660">
        <v>4</v>
      </c>
      <c r="B135" s="661" t="s">
        <v>1905</v>
      </c>
      <c r="C135" s="661">
        <v>89301042</v>
      </c>
      <c r="D135" s="740" t="s">
        <v>3294</v>
      </c>
      <c r="E135" s="741" t="s">
        <v>2145</v>
      </c>
      <c r="F135" s="661" t="s">
        <v>2125</v>
      </c>
      <c r="G135" s="661" t="s">
        <v>2292</v>
      </c>
      <c r="H135" s="661" t="s">
        <v>969</v>
      </c>
      <c r="I135" s="661" t="s">
        <v>2401</v>
      </c>
      <c r="J135" s="661" t="s">
        <v>2402</v>
      </c>
      <c r="K135" s="661" t="s">
        <v>1778</v>
      </c>
      <c r="L135" s="662">
        <v>48.42</v>
      </c>
      <c r="M135" s="662">
        <v>48.42</v>
      </c>
      <c r="N135" s="661">
        <v>1</v>
      </c>
      <c r="O135" s="742">
        <v>1</v>
      </c>
      <c r="P135" s="662"/>
      <c r="Q135" s="677">
        <v>0</v>
      </c>
      <c r="R135" s="661"/>
      <c r="S135" s="677">
        <v>0</v>
      </c>
      <c r="T135" s="742"/>
      <c r="U135" s="700">
        <v>0</v>
      </c>
    </row>
    <row r="136" spans="1:21" ht="14.4" customHeight="1" x14ac:dyDescent="0.3">
      <c r="A136" s="660">
        <v>4</v>
      </c>
      <c r="B136" s="661" t="s">
        <v>1905</v>
      </c>
      <c r="C136" s="661">
        <v>89301042</v>
      </c>
      <c r="D136" s="740" t="s">
        <v>3294</v>
      </c>
      <c r="E136" s="741" t="s">
        <v>2145</v>
      </c>
      <c r="F136" s="661" t="s">
        <v>2125</v>
      </c>
      <c r="G136" s="661" t="s">
        <v>2292</v>
      </c>
      <c r="H136" s="661" t="s">
        <v>576</v>
      </c>
      <c r="I136" s="661" t="s">
        <v>2403</v>
      </c>
      <c r="J136" s="661" t="s">
        <v>2402</v>
      </c>
      <c r="K136" s="661" t="s">
        <v>2404</v>
      </c>
      <c r="L136" s="662">
        <v>0</v>
      </c>
      <c r="M136" s="662">
        <v>0</v>
      </c>
      <c r="N136" s="661">
        <v>2</v>
      </c>
      <c r="O136" s="742">
        <v>1</v>
      </c>
      <c r="P136" s="662">
        <v>0</v>
      </c>
      <c r="Q136" s="677"/>
      <c r="R136" s="661">
        <v>2</v>
      </c>
      <c r="S136" s="677">
        <v>1</v>
      </c>
      <c r="T136" s="742">
        <v>1</v>
      </c>
      <c r="U136" s="700">
        <v>1</v>
      </c>
    </row>
    <row r="137" spans="1:21" ht="14.4" customHeight="1" x14ac:dyDescent="0.3">
      <c r="A137" s="660">
        <v>4</v>
      </c>
      <c r="B137" s="661" t="s">
        <v>1905</v>
      </c>
      <c r="C137" s="661">
        <v>89301042</v>
      </c>
      <c r="D137" s="740" t="s">
        <v>3294</v>
      </c>
      <c r="E137" s="741" t="s">
        <v>2145</v>
      </c>
      <c r="F137" s="661" t="s">
        <v>2125</v>
      </c>
      <c r="G137" s="661" t="s">
        <v>2405</v>
      </c>
      <c r="H137" s="661" t="s">
        <v>576</v>
      </c>
      <c r="I137" s="661" t="s">
        <v>2406</v>
      </c>
      <c r="J137" s="661" t="s">
        <v>2407</v>
      </c>
      <c r="K137" s="661" t="s">
        <v>2408</v>
      </c>
      <c r="L137" s="662">
        <v>146.84</v>
      </c>
      <c r="M137" s="662">
        <v>146.84</v>
      </c>
      <c r="N137" s="661">
        <v>1</v>
      </c>
      <c r="O137" s="742">
        <v>1</v>
      </c>
      <c r="P137" s="662">
        <v>146.84</v>
      </c>
      <c r="Q137" s="677">
        <v>1</v>
      </c>
      <c r="R137" s="661">
        <v>1</v>
      </c>
      <c r="S137" s="677">
        <v>1</v>
      </c>
      <c r="T137" s="742">
        <v>1</v>
      </c>
      <c r="U137" s="700">
        <v>1</v>
      </c>
    </row>
    <row r="138" spans="1:21" ht="14.4" customHeight="1" x14ac:dyDescent="0.3">
      <c r="A138" s="660">
        <v>4</v>
      </c>
      <c r="B138" s="661" t="s">
        <v>1905</v>
      </c>
      <c r="C138" s="661">
        <v>89301042</v>
      </c>
      <c r="D138" s="740" t="s">
        <v>3294</v>
      </c>
      <c r="E138" s="741" t="s">
        <v>2145</v>
      </c>
      <c r="F138" s="661" t="s">
        <v>2125</v>
      </c>
      <c r="G138" s="661" t="s">
        <v>2409</v>
      </c>
      <c r="H138" s="661" t="s">
        <v>576</v>
      </c>
      <c r="I138" s="661" t="s">
        <v>2410</v>
      </c>
      <c r="J138" s="661" t="s">
        <v>2411</v>
      </c>
      <c r="K138" s="661" t="s">
        <v>2412</v>
      </c>
      <c r="L138" s="662">
        <v>215.12</v>
      </c>
      <c r="M138" s="662">
        <v>1505.84</v>
      </c>
      <c r="N138" s="661">
        <v>7</v>
      </c>
      <c r="O138" s="742">
        <v>6.5</v>
      </c>
      <c r="P138" s="662">
        <v>430.24</v>
      </c>
      <c r="Q138" s="677">
        <v>0.28571428571428575</v>
      </c>
      <c r="R138" s="661">
        <v>2</v>
      </c>
      <c r="S138" s="677">
        <v>0.2857142857142857</v>
      </c>
      <c r="T138" s="742">
        <v>2</v>
      </c>
      <c r="U138" s="700">
        <v>0.30769230769230771</v>
      </c>
    </row>
    <row r="139" spans="1:21" ht="14.4" customHeight="1" x14ac:dyDescent="0.3">
      <c r="A139" s="660">
        <v>4</v>
      </c>
      <c r="B139" s="661" t="s">
        <v>1905</v>
      </c>
      <c r="C139" s="661">
        <v>89301042</v>
      </c>
      <c r="D139" s="740" t="s">
        <v>3294</v>
      </c>
      <c r="E139" s="741" t="s">
        <v>2145</v>
      </c>
      <c r="F139" s="661" t="s">
        <v>2125</v>
      </c>
      <c r="G139" s="661" t="s">
        <v>2413</v>
      </c>
      <c r="H139" s="661" t="s">
        <v>969</v>
      </c>
      <c r="I139" s="661" t="s">
        <v>2414</v>
      </c>
      <c r="J139" s="661" t="s">
        <v>2415</v>
      </c>
      <c r="K139" s="661" t="s">
        <v>2416</v>
      </c>
      <c r="L139" s="662">
        <v>123.2</v>
      </c>
      <c r="M139" s="662">
        <v>369.6</v>
      </c>
      <c r="N139" s="661">
        <v>3</v>
      </c>
      <c r="O139" s="742">
        <v>0.5</v>
      </c>
      <c r="P139" s="662">
        <v>369.6</v>
      </c>
      <c r="Q139" s="677">
        <v>1</v>
      </c>
      <c r="R139" s="661">
        <v>3</v>
      </c>
      <c r="S139" s="677">
        <v>1</v>
      </c>
      <c r="T139" s="742">
        <v>0.5</v>
      </c>
      <c r="U139" s="700">
        <v>1</v>
      </c>
    </row>
    <row r="140" spans="1:21" ht="14.4" customHeight="1" x14ac:dyDescent="0.3">
      <c r="A140" s="660">
        <v>4</v>
      </c>
      <c r="B140" s="661" t="s">
        <v>1905</v>
      </c>
      <c r="C140" s="661">
        <v>89301042</v>
      </c>
      <c r="D140" s="740" t="s">
        <v>3294</v>
      </c>
      <c r="E140" s="741" t="s">
        <v>2145</v>
      </c>
      <c r="F140" s="661" t="s">
        <v>2125</v>
      </c>
      <c r="G140" s="661" t="s">
        <v>2337</v>
      </c>
      <c r="H140" s="661" t="s">
        <v>576</v>
      </c>
      <c r="I140" s="661" t="s">
        <v>2338</v>
      </c>
      <c r="J140" s="661" t="s">
        <v>1335</v>
      </c>
      <c r="K140" s="661" t="s">
        <v>2339</v>
      </c>
      <c r="L140" s="662">
        <v>121.96</v>
      </c>
      <c r="M140" s="662">
        <v>2439.2000000000003</v>
      </c>
      <c r="N140" s="661">
        <v>20</v>
      </c>
      <c r="O140" s="742">
        <v>19.5</v>
      </c>
      <c r="P140" s="662">
        <v>731.76</v>
      </c>
      <c r="Q140" s="677">
        <v>0.3</v>
      </c>
      <c r="R140" s="661">
        <v>6</v>
      </c>
      <c r="S140" s="677">
        <v>0.3</v>
      </c>
      <c r="T140" s="742">
        <v>6</v>
      </c>
      <c r="U140" s="700">
        <v>0.30769230769230771</v>
      </c>
    </row>
    <row r="141" spans="1:21" ht="14.4" customHeight="1" x14ac:dyDescent="0.3">
      <c r="A141" s="660">
        <v>4</v>
      </c>
      <c r="B141" s="661" t="s">
        <v>1905</v>
      </c>
      <c r="C141" s="661">
        <v>89301042</v>
      </c>
      <c r="D141" s="740" t="s">
        <v>3294</v>
      </c>
      <c r="E141" s="741" t="s">
        <v>2145</v>
      </c>
      <c r="F141" s="661" t="s">
        <v>2125</v>
      </c>
      <c r="G141" s="661" t="s">
        <v>2337</v>
      </c>
      <c r="H141" s="661" t="s">
        <v>576</v>
      </c>
      <c r="I141" s="661" t="s">
        <v>1334</v>
      </c>
      <c r="J141" s="661" t="s">
        <v>1335</v>
      </c>
      <c r="K141" s="661" t="s">
        <v>2417</v>
      </c>
      <c r="L141" s="662">
        <v>609.78</v>
      </c>
      <c r="M141" s="662">
        <v>609.78</v>
      </c>
      <c r="N141" s="661">
        <v>1</v>
      </c>
      <c r="O141" s="742">
        <v>1</v>
      </c>
      <c r="P141" s="662"/>
      <c r="Q141" s="677">
        <v>0</v>
      </c>
      <c r="R141" s="661"/>
      <c r="S141" s="677">
        <v>0</v>
      </c>
      <c r="T141" s="742"/>
      <c r="U141" s="700">
        <v>0</v>
      </c>
    </row>
    <row r="142" spans="1:21" ht="14.4" customHeight="1" x14ac:dyDescent="0.3">
      <c r="A142" s="660">
        <v>4</v>
      </c>
      <c r="B142" s="661" t="s">
        <v>1905</v>
      </c>
      <c r="C142" s="661">
        <v>89301042</v>
      </c>
      <c r="D142" s="740" t="s">
        <v>3294</v>
      </c>
      <c r="E142" s="741" t="s">
        <v>2145</v>
      </c>
      <c r="F142" s="661" t="s">
        <v>2125</v>
      </c>
      <c r="G142" s="661" t="s">
        <v>2212</v>
      </c>
      <c r="H142" s="661" t="s">
        <v>969</v>
      </c>
      <c r="I142" s="661" t="s">
        <v>1417</v>
      </c>
      <c r="J142" s="661" t="s">
        <v>1418</v>
      </c>
      <c r="K142" s="661" t="s">
        <v>1419</v>
      </c>
      <c r="L142" s="662">
        <v>31.32</v>
      </c>
      <c r="M142" s="662">
        <v>31.32</v>
      </c>
      <c r="N142" s="661">
        <v>1</v>
      </c>
      <c r="O142" s="742">
        <v>0.5</v>
      </c>
      <c r="P142" s="662">
        <v>31.32</v>
      </c>
      <c r="Q142" s="677">
        <v>1</v>
      </c>
      <c r="R142" s="661">
        <v>1</v>
      </c>
      <c r="S142" s="677">
        <v>1</v>
      </c>
      <c r="T142" s="742">
        <v>0.5</v>
      </c>
      <c r="U142" s="700">
        <v>1</v>
      </c>
    </row>
    <row r="143" spans="1:21" ht="14.4" customHeight="1" x14ac:dyDescent="0.3">
      <c r="A143" s="660">
        <v>4</v>
      </c>
      <c r="B143" s="661" t="s">
        <v>1905</v>
      </c>
      <c r="C143" s="661">
        <v>89301042</v>
      </c>
      <c r="D143" s="740" t="s">
        <v>3294</v>
      </c>
      <c r="E143" s="741" t="s">
        <v>2145</v>
      </c>
      <c r="F143" s="661" t="s">
        <v>2125</v>
      </c>
      <c r="G143" s="661" t="s">
        <v>2212</v>
      </c>
      <c r="H143" s="661" t="s">
        <v>969</v>
      </c>
      <c r="I143" s="661" t="s">
        <v>2282</v>
      </c>
      <c r="J143" s="661" t="s">
        <v>2283</v>
      </c>
      <c r="K143" s="661" t="s">
        <v>2284</v>
      </c>
      <c r="L143" s="662">
        <v>140.94999999999999</v>
      </c>
      <c r="M143" s="662">
        <v>140.94999999999999</v>
      </c>
      <c r="N143" s="661">
        <v>1</v>
      </c>
      <c r="O143" s="742">
        <v>0.5</v>
      </c>
      <c r="P143" s="662"/>
      <c r="Q143" s="677">
        <v>0</v>
      </c>
      <c r="R143" s="661"/>
      <c r="S143" s="677">
        <v>0</v>
      </c>
      <c r="T143" s="742"/>
      <c r="U143" s="700">
        <v>0</v>
      </c>
    </row>
    <row r="144" spans="1:21" ht="14.4" customHeight="1" x14ac:dyDescent="0.3">
      <c r="A144" s="660">
        <v>4</v>
      </c>
      <c r="B144" s="661" t="s">
        <v>1905</v>
      </c>
      <c r="C144" s="661">
        <v>89301042</v>
      </c>
      <c r="D144" s="740" t="s">
        <v>3294</v>
      </c>
      <c r="E144" s="741" t="s">
        <v>2145</v>
      </c>
      <c r="F144" s="661" t="s">
        <v>2125</v>
      </c>
      <c r="G144" s="661" t="s">
        <v>2212</v>
      </c>
      <c r="H144" s="661" t="s">
        <v>969</v>
      </c>
      <c r="I144" s="661" t="s">
        <v>1425</v>
      </c>
      <c r="J144" s="661" t="s">
        <v>1426</v>
      </c>
      <c r="K144" s="661" t="s">
        <v>2071</v>
      </c>
      <c r="L144" s="662">
        <v>93.96</v>
      </c>
      <c r="M144" s="662">
        <v>93.96</v>
      </c>
      <c r="N144" s="661">
        <v>1</v>
      </c>
      <c r="O144" s="742">
        <v>1</v>
      </c>
      <c r="P144" s="662"/>
      <c r="Q144" s="677">
        <v>0</v>
      </c>
      <c r="R144" s="661"/>
      <c r="S144" s="677">
        <v>0</v>
      </c>
      <c r="T144" s="742"/>
      <c r="U144" s="700">
        <v>0</v>
      </c>
    </row>
    <row r="145" spans="1:21" ht="14.4" customHeight="1" x14ac:dyDescent="0.3">
      <c r="A145" s="660">
        <v>4</v>
      </c>
      <c r="B145" s="661" t="s">
        <v>1905</v>
      </c>
      <c r="C145" s="661">
        <v>89301042</v>
      </c>
      <c r="D145" s="740" t="s">
        <v>3294</v>
      </c>
      <c r="E145" s="741" t="s">
        <v>2145</v>
      </c>
      <c r="F145" s="661" t="s">
        <v>2125</v>
      </c>
      <c r="G145" s="661" t="s">
        <v>2418</v>
      </c>
      <c r="H145" s="661" t="s">
        <v>576</v>
      </c>
      <c r="I145" s="661" t="s">
        <v>2419</v>
      </c>
      <c r="J145" s="661" t="s">
        <v>2420</v>
      </c>
      <c r="K145" s="661" t="s">
        <v>1022</v>
      </c>
      <c r="L145" s="662">
        <v>75.22</v>
      </c>
      <c r="M145" s="662">
        <v>75.22</v>
      </c>
      <c r="N145" s="661">
        <v>1</v>
      </c>
      <c r="O145" s="742">
        <v>0.5</v>
      </c>
      <c r="P145" s="662"/>
      <c r="Q145" s="677">
        <v>0</v>
      </c>
      <c r="R145" s="661"/>
      <c r="S145" s="677">
        <v>0</v>
      </c>
      <c r="T145" s="742"/>
      <c r="U145" s="700">
        <v>0</v>
      </c>
    </row>
    <row r="146" spans="1:21" ht="14.4" customHeight="1" x14ac:dyDescent="0.3">
      <c r="A146" s="660">
        <v>4</v>
      </c>
      <c r="B146" s="661" t="s">
        <v>1905</v>
      </c>
      <c r="C146" s="661">
        <v>89301042</v>
      </c>
      <c r="D146" s="740" t="s">
        <v>3294</v>
      </c>
      <c r="E146" s="741" t="s">
        <v>2145</v>
      </c>
      <c r="F146" s="661" t="s">
        <v>2125</v>
      </c>
      <c r="G146" s="661" t="s">
        <v>2177</v>
      </c>
      <c r="H146" s="661" t="s">
        <v>969</v>
      </c>
      <c r="I146" s="661" t="s">
        <v>1047</v>
      </c>
      <c r="J146" s="661" t="s">
        <v>1048</v>
      </c>
      <c r="K146" s="661" t="s">
        <v>1049</v>
      </c>
      <c r="L146" s="662">
        <v>133.94</v>
      </c>
      <c r="M146" s="662">
        <v>133.94</v>
      </c>
      <c r="N146" s="661">
        <v>1</v>
      </c>
      <c r="O146" s="742">
        <v>0.5</v>
      </c>
      <c r="P146" s="662">
        <v>133.94</v>
      </c>
      <c r="Q146" s="677">
        <v>1</v>
      </c>
      <c r="R146" s="661">
        <v>1</v>
      </c>
      <c r="S146" s="677">
        <v>1</v>
      </c>
      <c r="T146" s="742">
        <v>0.5</v>
      </c>
      <c r="U146" s="700">
        <v>1</v>
      </c>
    </row>
    <row r="147" spans="1:21" ht="14.4" customHeight="1" x14ac:dyDescent="0.3">
      <c r="A147" s="660">
        <v>4</v>
      </c>
      <c r="B147" s="661" t="s">
        <v>1905</v>
      </c>
      <c r="C147" s="661">
        <v>89301042</v>
      </c>
      <c r="D147" s="740" t="s">
        <v>3294</v>
      </c>
      <c r="E147" s="741" t="s">
        <v>2145</v>
      </c>
      <c r="F147" s="661" t="s">
        <v>2126</v>
      </c>
      <c r="G147" s="661" t="s">
        <v>2230</v>
      </c>
      <c r="H147" s="661" t="s">
        <v>576</v>
      </c>
      <c r="I147" s="661" t="s">
        <v>2231</v>
      </c>
      <c r="J147" s="661" t="s">
        <v>2232</v>
      </c>
      <c r="K147" s="661"/>
      <c r="L147" s="662">
        <v>0</v>
      </c>
      <c r="M147" s="662">
        <v>0</v>
      </c>
      <c r="N147" s="661">
        <v>3</v>
      </c>
      <c r="O147" s="742">
        <v>3</v>
      </c>
      <c r="P147" s="662">
        <v>0</v>
      </c>
      <c r="Q147" s="677"/>
      <c r="R147" s="661">
        <v>2</v>
      </c>
      <c r="S147" s="677">
        <v>0.66666666666666663</v>
      </c>
      <c r="T147" s="742">
        <v>2</v>
      </c>
      <c r="U147" s="700">
        <v>0.66666666666666663</v>
      </c>
    </row>
    <row r="148" spans="1:21" ht="14.4" customHeight="1" x14ac:dyDescent="0.3">
      <c r="A148" s="660">
        <v>4</v>
      </c>
      <c r="B148" s="661" t="s">
        <v>1905</v>
      </c>
      <c r="C148" s="661">
        <v>89301042</v>
      </c>
      <c r="D148" s="740" t="s">
        <v>3294</v>
      </c>
      <c r="E148" s="741" t="s">
        <v>2145</v>
      </c>
      <c r="F148" s="661" t="s">
        <v>2127</v>
      </c>
      <c r="G148" s="661" t="s">
        <v>2421</v>
      </c>
      <c r="H148" s="661" t="s">
        <v>576</v>
      </c>
      <c r="I148" s="661" t="s">
        <v>2422</v>
      </c>
      <c r="J148" s="661" t="s">
        <v>2423</v>
      </c>
      <c r="K148" s="661" t="s">
        <v>2424</v>
      </c>
      <c r="L148" s="662">
        <v>500</v>
      </c>
      <c r="M148" s="662">
        <v>1500</v>
      </c>
      <c r="N148" s="661">
        <v>3</v>
      </c>
      <c r="O148" s="742">
        <v>3</v>
      </c>
      <c r="P148" s="662">
        <v>1500</v>
      </c>
      <c r="Q148" s="677">
        <v>1</v>
      </c>
      <c r="R148" s="661">
        <v>3</v>
      </c>
      <c r="S148" s="677">
        <v>1</v>
      </c>
      <c r="T148" s="742">
        <v>3</v>
      </c>
      <c r="U148" s="700">
        <v>1</v>
      </c>
    </row>
    <row r="149" spans="1:21" ht="14.4" customHeight="1" x14ac:dyDescent="0.3">
      <c r="A149" s="660">
        <v>4</v>
      </c>
      <c r="B149" s="661" t="s">
        <v>1905</v>
      </c>
      <c r="C149" s="661">
        <v>89301042</v>
      </c>
      <c r="D149" s="740" t="s">
        <v>3294</v>
      </c>
      <c r="E149" s="741" t="s">
        <v>2145</v>
      </c>
      <c r="F149" s="661" t="s">
        <v>2127</v>
      </c>
      <c r="G149" s="661" t="s">
        <v>2421</v>
      </c>
      <c r="H149" s="661" t="s">
        <v>576</v>
      </c>
      <c r="I149" s="661" t="s">
        <v>2425</v>
      </c>
      <c r="J149" s="661" t="s">
        <v>2426</v>
      </c>
      <c r="K149" s="661" t="s">
        <v>2427</v>
      </c>
      <c r="L149" s="662">
        <v>2284</v>
      </c>
      <c r="M149" s="662">
        <v>6852</v>
      </c>
      <c r="N149" s="661">
        <v>3</v>
      </c>
      <c r="O149" s="742">
        <v>1</v>
      </c>
      <c r="P149" s="662">
        <v>6852</v>
      </c>
      <c r="Q149" s="677">
        <v>1</v>
      </c>
      <c r="R149" s="661">
        <v>3</v>
      </c>
      <c r="S149" s="677">
        <v>1</v>
      </c>
      <c r="T149" s="742">
        <v>1</v>
      </c>
      <c r="U149" s="700">
        <v>1</v>
      </c>
    </row>
    <row r="150" spans="1:21" ht="14.4" customHeight="1" x14ac:dyDescent="0.3">
      <c r="A150" s="660">
        <v>4</v>
      </c>
      <c r="B150" s="661" t="s">
        <v>1905</v>
      </c>
      <c r="C150" s="661">
        <v>89301042</v>
      </c>
      <c r="D150" s="740" t="s">
        <v>3294</v>
      </c>
      <c r="E150" s="741" t="s">
        <v>2145</v>
      </c>
      <c r="F150" s="661" t="s">
        <v>2127</v>
      </c>
      <c r="G150" s="661" t="s">
        <v>2421</v>
      </c>
      <c r="H150" s="661" t="s">
        <v>576</v>
      </c>
      <c r="I150" s="661" t="s">
        <v>2428</v>
      </c>
      <c r="J150" s="661" t="s">
        <v>2429</v>
      </c>
      <c r="K150" s="661" t="s">
        <v>2430</v>
      </c>
      <c r="L150" s="662">
        <v>287</v>
      </c>
      <c r="M150" s="662">
        <v>4592</v>
      </c>
      <c r="N150" s="661">
        <v>16</v>
      </c>
      <c r="O150" s="742">
        <v>11</v>
      </c>
      <c r="P150" s="662">
        <v>3444</v>
      </c>
      <c r="Q150" s="677">
        <v>0.75</v>
      </c>
      <c r="R150" s="661">
        <v>12</v>
      </c>
      <c r="S150" s="677">
        <v>0.75</v>
      </c>
      <c r="T150" s="742">
        <v>7</v>
      </c>
      <c r="U150" s="700">
        <v>0.63636363636363635</v>
      </c>
    </row>
    <row r="151" spans="1:21" ht="14.4" customHeight="1" x14ac:dyDescent="0.3">
      <c r="A151" s="660">
        <v>4</v>
      </c>
      <c r="B151" s="661" t="s">
        <v>1905</v>
      </c>
      <c r="C151" s="661">
        <v>89301042</v>
      </c>
      <c r="D151" s="740" t="s">
        <v>3294</v>
      </c>
      <c r="E151" s="741" t="s">
        <v>2145</v>
      </c>
      <c r="F151" s="661" t="s">
        <v>2127</v>
      </c>
      <c r="G151" s="661" t="s">
        <v>2421</v>
      </c>
      <c r="H151" s="661" t="s">
        <v>576</v>
      </c>
      <c r="I151" s="661" t="s">
        <v>2431</v>
      </c>
      <c r="J151" s="661" t="s">
        <v>2432</v>
      </c>
      <c r="K151" s="661" t="s">
        <v>2433</v>
      </c>
      <c r="L151" s="662">
        <v>253</v>
      </c>
      <c r="M151" s="662">
        <v>759</v>
      </c>
      <c r="N151" s="661">
        <v>3</v>
      </c>
      <c r="O151" s="742">
        <v>3</v>
      </c>
      <c r="P151" s="662">
        <v>759</v>
      </c>
      <c r="Q151" s="677">
        <v>1</v>
      </c>
      <c r="R151" s="661">
        <v>3</v>
      </c>
      <c r="S151" s="677">
        <v>1</v>
      </c>
      <c r="T151" s="742">
        <v>3</v>
      </c>
      <c r="U151" s="700">
        <v>1</v>
      </c>
    </row>
    <row r="152" spans="1:21" ht="14.4" customHeight="1" x14ac:dyDescent="0.3">
      <c r="A152" s="660">
        <v>4</v>
      </c>
      <c r="B152" s="661" t="s">
        <v>1905</v>
      </c>
      <c r="C152" s="661">
        <v>89301042</v>
      </c>
      <c r="D152" s="740" t="s">
        <v>3294</v>
      </c>
      <c r="E152" s="741" t="s">
        <v>2145</v>
      </c>
      <c r="F152" s="661" t="s">
        <v>2127</v>
      </c>
      <c r="G152" s="661" t="s">
        <v>2421</v>
      </c>
      <c r="H152" s="661" t="s">
        <v>576</v>
      </c>
      <c r="I152" s="661" t="s">
        <v>2434</v>
      </c>
      <c r="J152" s="661" t="s">
        <v>2435</v>
      </c>
      <c r="K152" s="661" t="s">
        <v>2436</v>
      </c>
      <c r="L152" s="662">
        <v>2304</v>
      </c>
      <c r="M152" s="662">
        <v>39168</v>
      </c>
      <c r="N152" s="661">
        <v>17</v>
      </c>
      <c r="O152" s="742">
        <v>3</v>
      </c>
      <c r="P152" s="662">
        <v>39168</v>
      </c>
      <c r="Q152" s="677">
        <v>1</v>
      </c>
      <c r="R152" s="661">
        <v>17</v>
      </c>
      <c r="S152" s="677">
        <v>1</v>
      </c>
      <c r="T152" s="742">
        <v>3</v>
      </c>
      <c r="U152" s="700">
        <v>1</v>
      </c>
    </row>
    <row r="153" spans="1:21" ht="14.4" customHeight="1" x14ac:dyDescent="0.3">
      <c r="A153" s="660">
        <v>4</v>
      </c>
      <c r="B153" s="661" t="s">
        <v>1905</v>
      </c>
      <c r="C153" s="661">
        <v>89301042</v>
      </c>
      <c r="D153" s="740" t="s">
        <v>3294</v>
      </c>
      <c r="E153" s="741" t="s">
        <v>2145</v>
      </c>
      <c r="F153" s="661" t="s">
        <v>2127</v>
      </c>
      <c r="G153" s="661" t="s">
        <v>2421</v>
      </c>
      <c r="H153" s="661" t="s">
        <v>576</v>
      </c>
      <c r="I153" s="661" t="s">
        <v>2437</v>
      </c>
      <c r="J153" s="661" t="s">
        <v>2438</v>
      </c>
      <c r="K153" s="661" t="s">
        <v>2439</v>
      </c>
      <c r="L153" s="662">
        <v>2094.4899999999998</v>
      </c>
      <c r="M153" s="662">
        <v>18850.409999999996</v>
      </c>
      <c r="N153" s="661">
        <v>9</v>
      </c>
      <c r="O153" s="742">
        <v>2</v>
      </c>
      <c r="P153" s="662">
        <v>18850.409999999996</v>
      </c>
      <c r="Q153" s="677">
        <v>1</v>
      </c>
      <c r="R153" s="661">
        <v>9</v>
      </c>
      <c r="S153" s="677">
        <v>1</v>
      </c>
      <c r="T153" s="742">
        <v>2</v>
      </c>
      <c r="U153" s="700">
        <v>1</v>
      </c>
    </row>
    <row r="154" spans="1:21" ht="14.4" customHeight="1" x14ac:dyDescent="0.3">
      <c r="A154" s="660">
        <v>4</v>
      </c>
      <c r="B154" s="661" t="s">
        <v>1905</v>
      </c>
      <c r="C154" s="661">
        <v>89301042</v>
      </c>
      <c r="D154" s="740" t="s">
        <v>3294</v>
      </c>
      <c r="E154" s="741" t="s">
        <v>2145</v>
      </c>
      <c r="F154" s="661" t="s">
        <v>2127</v>
      </c>
      <c r="G154" s="661" t="s">
        <v>2421</v>
      </c>
      <c r="H154" s="661" t="s">
        <v>576</v>
      </c>
      <c r="I154" s="661" t="s">
        <v>2440</v>
      </c>
      <c r="J154" s="661" t="s">
        <v>2441</v>
      </c>
      <c r="K154" s="661" t="s">
        <v>2442</v>
      </c>
      <c r="L154" s="662">
        <v>315.5</v>
      </c>
      <c r="M154" s="662">
        <v>1262</v>
      </c>
      <c r="N154" s="661">
        <v>4</v>
      </c>
      <c r="O154" s="742">
        <v>4</v>
      </c>
      <c r="P154" s="662">
        <v>946.5</v>
      </c>
      <c r="Q154" s="677">
        <v>0.75</v>
      </c>
      <c r="R154" s="661">
        <v>3</v>
      </c>
      <c r="S154" s="677">
        <v>0.75</v>
      </c>
      <c r="T154" s="742">
        <v>3</v>
      </c>
      <c r="U154" s="700">
        <v>0.75</v>
      </c>
    </row>
    <row r="155" spans="1:21" ht="14.4" customHeight="1" x14ac:dyDescent="0.3">
      <c r="A155" s="660">
        <v>4</v>
      </c>
      <c r="B155" s="661" t="s">
        <v>1905</v>
      </c>
      <c r="C155" s="661">
        <v>89301042</v>
      </c>
      <c r="D155" s="740" t="s">
        <v>3294</v>
      </c>
      <c r="E155" s="741" t="s">
        <v>2145</v>
      </c>
      <c r="F155" s="661" t="s">
        <v>2127</v>
      </c>
      <c r="G155" s="661" t="s">
        <v>2421</v>
      </c>
      <c r="H155" s="661" t="s">
        <v>576</v>
      </c>
      <c r="I155" s="661" t="s">
        <v>2443</v>
      </c>
      <c r="J155" s="661" t="s">
        <v>2444</v>
      </c>
      <c r="K155" s="661" t="s">
        <v>2445</v>
      </c>
      <c r="L155" s="662">
        <v>1781.3</v>
      </c>
      <c r="M155" s="662">
        <v>3562.6</v>
      </c>
      <c r="N155" s="661">
        <v>2</v>
      </c>
      <c r="O155" s="742">
        <v>1</v>
      </c>
      <c r="P155" s="662">
        <v>3562.6</v>
      </c>
      <c r="Q155" s="677">
        <v>1</v>
      </c>
      <c r="R155" s="661">
        <v>2</v>
      </c>
      <c r="S155" s="677">
        <v>1</v>
      </c>
      <c r="T155" s="742">
        <v>1</v>
      </c>
      <c r="U155" s="700">
        <v>1</v>
      </c>
    </row>
    <row r="156" spans="1:21" ht="14.4" customHeight="1" x14ac:dyDescent="0.3">
      <c r="A156" s="660">
        <v>4</v>
      </c>
      <c r="B156" s="661" t="s">
        <v>1905</v>
      </c>
      <c r="C156" s="661">
        <v>89301042</v>
      </c>
      <c r="D156" s="740" t="s">
        <v>3294</v>
      </c>
      <c r="E156" s="741" t="s">
        <v>2145</v>
      </c>
      <c r="F156" s="661" t="s">
        <v>2127</v>
      </c>
      <c r="G156" s="661" t="s">
        <v>2421</v>
      </c>
      <c r="H156" s="661" t="s">
        <v>576</v>
      </c>
      <c r="I156" s="661" t="s">
        <v>2446</v>
      </c>
      <c r="J156" s="661" t="s">
        <v>2447</v>
      </c>
      <c r="K156" s="661" t="s">
        <v>2448</v>
      </c>
      <c r="L156" s="662">
        <v>161</v>
      </c>
      <c r="M156" s="662">
        <v>322</v>
      </c>
      <c r="N156" s="661">
        <v>2</v>
      </c>
      <c r="O156" s="742">
        <v>2</v>
      </c>
      <c r="P156" s="662"/>
      <c r="Q156" s="677">
        <v>0</v>
      </c>
      <c r="R156" s="661"/>
      <c r="S156" s="677">
        <v>0</v>
      </c>
      <c r="T156" s="742"/>
      <c r="U156" s="700">
        <v>0</v>
      </c>
    </row>
    <row r="157" spans="1:21" ht="14.4" customHeight="1" x14ac:dyDescent="0.3">
      <c r="A157" s="660">
        <v>4</v>
      </c>
      <c r="B157" s="661" t="s">
        <v>1905</v>
      </c>
      <c r="C157" s="661">
        <v>89301042</v>
      </c>
      <c r="D157" s="740" t="s">
        <v>3294</v>
      </c>
      <c r="E157" s="741" t="s">
        <v>2145</v>
      </c>
      <c r="F157" s="661" t="s">
        <v>2127</v>
      </c>
      <c r="G157" s="661" t="s">
        <v>2421</v>
      </c>
      <c r="H157" s="661" t="s">
        <v>576</v>
      </c>
      <c r="I157" s="661" t="s">
        <v>2449</v>
      </c>
      <c r="J157" s="661" t="s">
        <v>2450</v>
      </c>
      <c r="K157" s="661" t="s">
        <v>2451</v>
      </c>
      <c r="L157" s="662">
        <v>180.25</v>
      </c>
      <c r="M157" s="662">
        <v>360.5</v>
      </c>
      <c r="N157" s="661">
        <v>2</v>
      </c>
      <c r="O157" s="742">
        <v>1</v>
      </c>
      <c r="P157" s="662">
        <v>360.5</v>
      </c>
      <c r="Q157" s="677">
        <v>1</v>
      </c>
      <c r="R157" s="661">
        <v>2</v>
      </c>
      <c r="S157" s="677">
        <v>1</v>
      </c>
      <c r="T157" s="742">
        <v>1</v>
      </c>
      <c r="U157" s="700">
        <v>1</v>
      </c>
    </row>
    <row r="158" spans="1:21" ht="14.4" customHeight="1" x14ac:dyDescent="0.3">
      <c r="A158" s="660">
        <v>4</v>
      </c>
      <c r="B158" s="661" t="s">
        <v>1905</v>
      </c>
      <c r="C158" s="661">
        <v>89301042</v>
      </c>
      <c r="D158" s="740" t="s">
        <v>3294</v>
      </c>
      <c r="E158" s="741" t="s">
        <v>2145</v>
      </c>
      <c r="F158" s="661" t="s">
        <v>2127</v>
      </c>
      <c r="G158" s="661" t="s">
        <v>2421</v>
      </c>
      <c r="H158" s="661" t="s">
        <v>576</v>
      </c>
      <c r="I158" s="661" t="s">
        <v>2452</v>
      </c>
      <c r="J158" s="661" t="s">
        <v>2453</v>
      </c>
      <c r="K158" s="661" t="s">
        <v>2454</v>
      </c>
      <c r="L158" s="662">
        <v>5343.9</v>
      </c>
      <c r="M158" s="662">
        <v>16031.699999999999</v>
      </c>
      <c r="N158" s="661">
        <v>3</v>
      </c>
      <c r="O158" s="742">
        <v>2</v>
      </c>
      <c r="P158" s="662">
        <v>16031.699999999999</v>
      </c>
      <c r="Q158" s="677">
        <v>1</v>
      </c>
      <c r="R158" s="661">
        <v>3</v>
      </c>
      <c r="S158" s="677">
        <v>1</v>
      </c>
      <c r="T158" s="742">
        <v>2</v>
      </c>
      <c r="U158" s="700">
        <v>1</v>
      </c>
    </row>
    <row r="159" spans="1:21" ht="14.4" customHeight="1" x14ac:dyDescent="0.3">
      <c r="A159" s="660">
        <v>4</v>
      </c>
      <c r="B159" s="661" t="s">
        <v>1905</v>
      </c>
      <c r="C159" s="661">
        <v>89301042</v>
      </c>
      <c r="D159" s="740" t="s">
        <v>3294</v>
      </c>
      <c r="E159" s="741" t="s">
        <v>2145</v>
      </c>
      <c r="F159" s="661" t="s">
        <v>2127</v>
      </c>
      <c r="G159" s="661" t="s">
        <v>2421</v>
      </c>
      <c r="H159" s="661" t="s">
        <v>576</v>
      </c>
      <c r="I159" s="661" t="s">
        <v>2455</v>
      </c>
      <c r="J159" s="661" t="s">
        <v>2456</v>
      </c>
      <c r="K159" s="661" t="s">
        <v>2457</v>
      </c>
      <c r="L159" s="662">
        <v>5343.9</v>
      </c>
      <c r="M159" s="662">
        <v>16031.699999999999</v>
      </c>
      <c r="N159" s="661">
        <v>3</v>
      </c>
      <c r="O159" s="742">
        <v>1</v>
      </c>
      <c r="P159" s="662">
        <v>16031.699999999999</v>
      </c>
      <c r="Q159" s="677">
        <v>1</v>
      </c>
      <c r="R159" s="661">
        <v>3</v>
      </c>
      <c r="S159" s="677">
        <v>1</v>
      </c>
      <c r="T159" s="742">
        <v>1</v>
      </c>
      <c r="U159" s="700">
        <v>1</v>
      </c>
    </row>
    <row r="160" spans="1:21" ht="14.4" customHeight="1" x14ac:dyDescent="0.3">
      <c r="A160" s="660">
        <v>4</v>
      </c>
      <c r="B160" s="661" t="s">
        <v>1905</v>
      </c>
      <c r="C160" s="661">
        <v>89301042</v>
      </c>
      <c r="D160" s="740" t="s">
        <v>3294</v>
      </c>
      <c r="E160" s="741" t="s">
        <v>2145</v>
      </c>
      <c r="F160" s="661" t="s">
        <v>2127</v>
      </c>
      <c r="G160" s="661" t="s">
        <v>2421</v>
      </c>
      <c r="H160" s="661" t="s">
        <v>576</v>
      </c>
      <c r="I160" s="661" t="s">
        <v>2458</v>
      </c>
      <c r="J160" s="661" t="s">
        <v>2459</v>
      </c>
      <c r="K160" s="661" t="s">
        <v>2460</v>
      </c>
      <c r="L160" s="662">
        <v>1832.09</v>
      </c>
      <c r="M160" s="662">
        <v>5496.2699999999995</v>
      </c>
      <c r="N160" s="661">
        <v>3</v>
      </c>
      <c r="O160" s="742">
        <v>1</v>
      </c>
      <c r="P160" s="662">
        <v>5496.2699999999995</v>
      </c>
      <c r="Q160" s="677">
        <v>1</v>
      </c>
      <c r="R160" s="661">
        <v>3</v>
      </c>
      <c r="S160" s="677">
        <v>1</v>
      </c>
      <c r="T160" s="742">
        <v>1</v>
      </c>
      <c r="U160" s="700">
        <v>1</v>
      </c>
    </row>
    <row r="161" spans="1:21" ht="14.4" customHeight="1" x14ac:dyDescent="0.3">
      <c r="A161" s="660">
        <v>4</v>
      </c>
      <c r="B161" s="661" t="s">
        <v>1905</v>
      </c>
      <c r="C161" s="661">
        <v>89301042</v>
      </c>
      <c r="D161" s="740" t="s">
        <v>3294</v>
      </c>
      <c r="E161" s="741" t="s">
        <v>2145</v>
      </c>
      <c r="F161" s="661" t="s">
        <v>2127</v>
      </c>
      <c r="G161" s="661" t="s">
        <v>2421</v>
      </c>
      <c r="H161" s="661" t="s">
        <v>576</v>
      </c>
      <c r="I161" s="661" t="s">
        <v>2461</v>
      </c>
      <c r="J161" s="661" t="s">
        <v>2462</v>
      </c>
      <c r="K161" s="661" t="s">
        <v>2463</v>
      </c>
      <c r="L161" s="662">
        <v>2473.21</v>
      </c>
      <c r="M161" s="662">
        <v>7419.63</v>
      </c>
      <c r="N161" s="661">
        <v>3</v>
      </c>
      <c r="O161" s="742">
        <v>1</v>
      </c>
      <c r="P161" s="662">
        <v>7419.63</v>
      </c>
      <c r="Q161" s="677">
        <v>1</v>
      </c>
      <c r="R161" s="661">
        <v>3</v>
      </c>
      <c r="S161" s="677">
        <v>1</v>
      </c>
      <c r="T161" s="742">
        <v>1</v>
      </c>
      <c r="U161" s="700">
        <v>1</v>
      </c>
    </row>
    <row r="162" spans="1:21" ht="14.4" customHeight="1" x14ac:dyDescent="0.3">
      <c r="A162" s="660">
        <v>4</v>
      </c>
      <c r="B162" s="661" t="s">
        <v>1905</v>
      </c>
      <c r="C162" s="661">
        <v>89301042</v>
      </c>
      <c r="D162" s="740" t="s">
        <v>3294</v>
      </c>
      <c r="E162" s="741" t="s">
        <v>2145</v>
      </c>
      <c r="F162" s="661" t="s">
        <v>2127</v>
      </c>
      <c r="G162" s="661" t="s">
        <v>2421</v>
      </c>
      <c r="H162" s="661" t="s">
        <v>576</v>
      </c>
      <c r="I162" s="661" t="s">
        <v>2464</v>
      </c>
      <c r="J162" s="661" t="s">
        <v>2465</v>
      </c>
      <c r="K162" s="661" t="s">
        <v>2466</v>
      </c>
      <c r="L162" s="662">
        <v>2816</v>
      </c>
      <c r="M162" s="662">
        <v>25344</v>
      </c>
      <c r="N162" s="661">
        <v>9</v>
      </c>
      <c r="O162" s="742">
        <v>1</v>
      </c>
      <c r="P162" s="662">
        <v>25344</v>
      </c>
      <c r="Q162" s="677">
        <v>1</v>
      </c>
      <c r="R162" s="661">
        <v>9</v>
      </c>
      <c r="S162" s="677">
        <v>1</v>
      </c>
      <c r="T162" s="742">
        <v>1</v>
      </c>
      <c r="U162" s="700">
        <v>1</v>
      </c>
    </row>
    <row r="163" spans="1:21" ht="14.4" customHeight="1" x14ac:dyDescent="0.3">
      <c r="A163" s="660">
        <v>4</v>
      </c>
      <c r="B163" s="661" t="s">
        <v>1905</v>
      </c>
      <c r="C163" s="661">
        <v>89301042</v>
      </c>
      <c r="D163" s="740" t="s">
        <v>3294</v>
      </c>
      <c r="E163" s="741" t="s">
        <v>2145</v>
      </c>
      <c r="F163" s="661" t="s">
        <v>2127</v>
      </c>
      <c r="G163" s="661" t="s">
        <v>2421</v>
      </c>
      <c r="H163" s="661" t="s">
        <v>576</v>
      </c>
      <c r="I163" s="661" t="s">
        <v>2467</v>
      </c>
      <c r="J163" s="661" t="s">
        <v>2468</v>
      </c>
      <c r="K163" s="661" t="s">
        <v>2469</v>
      </c>
      <c r="L163" s="662">
        <v>1500.3</v>
      </c>
      <c r="M163" s="662">
        <v>6001.2</v>
      </c>
      <c r="N163" s="661">
        <v>4</v>
      </c>
      <c r="O163" s="742">
        <v>1</v>
      </c>
      <c r="P163" s="662">
        <v>6001.2</v>
      </c>
      <c r="Q163" s="677">
        <v>1</v>
      </c>
      <c r="R163" s="661">
        <v>4</v>
      </c>
      <c r="S163" s="677">
        <v>1</v>
      </c>
      <c r="T163" s="742">
        <v>1</v>
      </c>
      <c r="U163" s="700">
        <v>1</v>
      </c>
    </row>
    <row r="164" spans="1:21" ht="14.4" customHeight="1" x14ac:dyDescent="0.3">
      <c r="A164" s="660">
        <v>4</v>
      </c>
      <c r="B164" s="661" t="s">
        <v>1905</v>
      </c>
      <c r="C164" s="661">
        <v>89301042</v>
      </c>
      <c r="D164" s="740" t="s">
        <v>3294</v>
      </c>
      <c r="E164" s="741" t="s">
        <v>2145</v>
      </c>
      <c r="F164" s="661" t="s">
        <v>2127</v>
      </c>
      <c r="G164" s="661" t="s">
        <v>2421</v>
      </c>
      <c r="H164" s="661" t="s">
        <v>576</v>
      </c>
      <c r="I164" s="661" t="s">
        <v>2470</v>
      </c>
      <c r="J164" s="661" t="s">
        <v>2471</v>
      </c>
      <c r="K164" s="661" t="s">
        <v>2472</v>
      </c>
      <c r="L164" s="662">
        <v>761.3</v>
      </c>
      <c r="M164" s="662">
        <v>4567.7999999999993</v>
      </c>
      <c r="N164" s="661">
        <v>6</v>
      </c>
      <c r="O164" s="742">
        <v>1</v>
      </c>
      <c r="P164" s="662">
        <v>4567.7999999999993</v>
      </c>
      <c r="Q164" s="677">
        <v>1</v>
      </c>
      <c r="R164" s="661">
        <v>6</v>
      </c>
      <c r="S164" s="677">
        <v>1</v>
      </c>
      <c r="T164" s="742">
        <v>1</v>
      </c>
      <c r="U164" s="700">
        <v>1</v>
      </c>
    </row>
    <row r="165" spans="1:21" ht="14.4" customHeight="1" x14ac:dyDescent="0.3">
      <c r="A165" s="660">
        <v>4</v>
      </c>
      <c r="B165" s="661" t="s">
        <v>1905</v>
      </c>
      <c r="C165" s="661">
        <v>89301042</v>
      </c>
      <c r="D165" s="740" t="s">
        <v>3294</v>
      </c>
      <c r="E165" s="741" t="s">
        <v>2145</v>
      </c>
      <c r="F165" s="661" t="s">
        <v>2127</v>
      </c>
      <c r="G165" s="661" t="s">
        <v>2421</v>
      </c>
      <c r="H165" s="661" t="s">
        <v>576</v>
      </c>
      <c r="I165" s="661" t="s">
        <v>2473</v>
      </c>
      <c r="J165" s="661" t="s">
        <v>2471</v>
      </c>
      <c r="K165" s="661" t="s">
        <v>2474</v>
      </c>
      <c r="L165" s="662">
        <v>761.3</v>
      </c>
      <c r="M165" s="662">
        <v>1522.6</v>
      </c>
      <c r="N165" s="661">
        <v>2</v>
      </c>
      <c r="O165" s="742">
        <v>1</v>
      </c>
      <c r="P165" s="662">
        <v>1522.6</v>
      </c>
      <c r="Q165" s="677">
        <v>1</v>
      </c>
      <c r="R165" s="661">
        <v>2</v>
      </c>
      <c r="S165" s="677">
        <v>1</v>
      </c>
      <c r="T165" s="742">
        <v>1</v>
      </c>
      <c r="U165" s="700">
        <v>1</v>
      </c>
    </row>
    <row r="166" spans="1:21" ht="14.4" customHeight="1" x14ac:dyDescent="0.3">
      <c r="A166" s="660">
        <v>4</v>
      </c>
      <c r="B166" s="661" t="s">
        <v>1905</v>
      </c>
      <c r="C166" s="661">
        <v>89301042</v>
      </c>
      <c r="D166" s="740" t="s">
        <v>3294</v>
      </c>
      <c r="E166" s="741" t="s">
        <v>2145</v>
      </c>
      <c r="F166" s="661" t="s">
        <v>2127</v>
      </c>
      <c r="G166" s="661" t="s">
        <v>2421</v>
      </c>
      <c r="H166" s="661" t="s">
        <v>576</v>
      </c>
      <c r="I166" s="661" t="s">
        <v>2475</v>
      </c>
      <c r="J166" s="661" t="s">
        <v>2476</v>
      </c>
      <c r="K166" s="661" t="s">
        <v>2477</v>
      </c>
      <c r="L166" s="662">
        <v>1987.45</v>
      </c>
      <c r="M166" s="662">
        <v>5962.35</v>
      </c>
      <c r="N166" s="661">
        <v>3</v>
      </c>
      <c r="O166" s="742">
        <v>1</v>
      </c>
      <c r="P166" s="662">
        <v>5962.35</v>
      </c>
      <c r="Q166" s="677">
        <v>1</v>
      </c>
      <c r="R166" s="661">
        <v>3</v>
      </c>
      <c r="S166" s="677">
        <v>1</v>
      </c>
      <c r="T166" s="742">
        <v>1</v>
      </c>
      <c r="U166" s="700">
        <v>1</v>
      </c>
    </row>
    <row r="167" spans="1:21" ht="14.4" customHeight="1" x14ac:dyDescent="0.3">
      <c r="A167" s="660">
        <v>4</v>
      </c>
      <c r="B167" s="661" t="s">
        <v>1905</v>
      </c>
      <c r="C167" s="661">
        <v>89301042</v>
      </c>
      <c r="D167" s="740" t="s">
        <v>3294</v>
      </c>
      <c r="E167" s="741" t="s">
        <v>2145</v>
      </c>
      <c r="F167" s="661" t="s">
        <v>2127</v>
      </c>
      <c r="G167" s="661" t="s">
        <v>2421</v>
      </c>
      <c r="H167" s="661" t="s">
        <v>576</v>
      </c>
      <c r="I167" s="661" t="s">
        <v>2478</v>
      </c>
      <c r="J167" s="661" t="s">
        <v>2479</v>
      </c>
      <c r="K167" s="661" t="s">
        <v>2480</v>
      </c>
      <c r="L167" s="662">
        <v>711.08</v>
      </c>
      <c r="M167" s="662">
        <v>6399.72</v>
      </c>
      <c r="N167" s="661">
        <v>9</v>
      </c>
      <c r="O167" s="742">
        <v>1</v>
      </c>
      <c r="P167" s="662">
        <v>6399.72</v>
      </c>
      <c r="Q167" s="677">
        <v>1</v>
      </c>
      <c r="R167" s="661">
        <v>9</v>
      </c>
      <c r="S167" s="677">
        <v>1</v>
      </c>
      <c r="T167" s="742">
        <v>1</v>
      </c>
      <c r="U167" s="700">
        <v>1</v>
      </c>
    </row>
    <row r="168" spans="1:21" ht="14.4" customHeight="1" x14ac:dyDescent="0.3">
      <c r="A168" s="660">
        <v>4</v>
      </c>
      <c r="B168" s="661" t="s">
        <v>1905</v>
      </c>
      <c r="C168" s="661">
        <v>89301042</v>
      </c>
      <c r="D168" s="740" t="s">
        <v>3294</v>
      </c>
      <c r="E168" s="741" t="s">
        <v>2145</v>
      </c>
      <c r="F168" s="661" t="s">
        <v>2127</v>
      </c>
      <c r="G168" s="661" t="s">
        <v>2421</v>
      </c>
      <c r="H168" s="661" t="s">
        <v>576</v>
      </c>
      <c r="I168" s="661" t="s">
        <v>2481</v>
      </c>
      <c r="J168" s="661" t="s">
        <v>2482</v>
      </c>
      <c r="K168" s="661" t="s">
        <v>2483</v>
      </c>
      <c r="L168" s="662">
        <v>1074.31</v>
      </c>
      <c r="M168" s="662">
        <v>12891.72</v>
      </c>
      <c r="N168" s="661">
        <v>12</v>
      </c>
      <c r="O168" s="742">
        <v>2</v>
      </c>
      <c r="P168" s="662">
        <v>12891.72</v>
      </c>
      <c r="Q168" s="677">
        <v>1</v>
      </c>
      <c r="R168" s="661">
        <v>12</v>
      </c>
      <c r="S168" s="677">
        <v>1</v>
      </c>
      <c r="T168" s="742">
        <v>2</v>
      </c>
      <c r="U168" s="700">
        <v>1</v>
      </c>
    </row>
    <row r="169" spans="1:21" ht="14.4" customHeight="1" x14ac:dyDescent="0.3">
      <c r="A169" s="660">
        <v>4</v>
      </c>
      <c r="B169" s="661" t="s">
        <v>1905</v>
      </c>
      <c r="C169" s="661">
        <v>89301042</v>
      </c>
      <c r="D169" s="740" t="s">
        <v>3294</v>
      </c>
      <c r="E169" s="741" t="s">
        <v>2145</v>
      </c>
      <c r="F169" s="661" t="s">
        <v>2127</v>
      </c>
      <c r="G169" s="661" t="s">
        <v>2421</v>
      </c>
      <c r="H169" s="661" t="s">
        <v>576</v>
      </c>
      <c r="I169" s="661" t="s">
        <v>1488</v>
      </c>
      <c r="J169" s="661" t="s">
        <v>2484</v>
      </c>
      <c r="K169" s="661" t="s">
        <v>2485</v>
      </c>
      <c r="L169" s="662">
        <v>1430.6</v>
      </c>
      <c r="M169" s="662">
        <v>5722.4</v>
      </c>
      <c r="N169" s="661">
        <v>4</v>
      </c>
      <c r="O169" s="742">
        <v>2</v>
      </c>
      <c r="P169" s="662">
        <v>2861.2</v>
      </c>
      <c r="Q169" s="677">
        <v>0.5</v>
      </c>
      <c r="R169" s="661">
        <v>2</v>
      </c>
      <c r="S169" s="677">
        <v>0.5</v>
      </c>
      <c r="T169" s="742">
        <v>1</v>
      </c>
      <c r="U169" s="700">
        <v>0.5</v>
      </c>
    </row>
    <row r="170" spans="1:21" ht="14.4" customHeight="1" x14ac:dyDescent="0.3">
      <c r="A170" s="660">
        <v>4</v>
      </c>
      <c r="B170" s="661" t="s">
        <v>1905</v>
      </c>
      <c r="C170" s="661">
        <v>89301042</v>
      </c>
      <c r="D170" s="740" t="s">
        <v>3294</v>
      </c>
      <c r="E170" s="741" t="s">
        <v>2145</v>
      </c>
      <c r="F170" s="661" t="s">
        <v>2127</v>
      </c>
      <c r="G170" s="661" t="s">
        <v>2421</v>
      </c>
      <c r="H170" s="661" t="s">
        <v>576</v>
      </c>
      <c r="I170" s="661" t="s">
        <v>2486</v>
      </c>
      <c r="J170" s="661" t="s">
        <v>2487</v>
      </c>
      <c r="K170" s="661" t="s">
        <v>2488</v>
      </c>
      <c r="L170" s="662">
        <v>1367</v>
      </c>
      <c r="M170" s="662">
        <v>8202</v>
      </c>
      <c r="N170" s="661">
        <v>6</v>
      </c>
      <c r="O170" s="742">
        <v>1</v>
      </c>
      <c r="P170" s="662">
        <v>8202</v>
      </c>
      <c r="Q170" s="677">
        <v>1</v>
      </c>
      <c r="R170" s="661">
        <v>6</v>
      </c>
      <c r="S170" s="677">
        <v>1</v>
      </c>
      <c r="T170" s="742">
        <v>1</v>
      </c>
      <c r="U170" s="700">
        <v>1</v>
      </c>
    </row>
    <row r="171" spans="1:21" ht="14.4" customHeight="1" x14ac:dyDescent="0.3">
      <c r="A171" s="660">
        <v>4</v>
      </c>
      <c r="B171" s="661" t="s">
        <v>1905</v>
      </c>
      <c r="C171" s="661">
        <v>89301042</v>
      </c>
      <c r="D171" s="740" t="s">
        <v>3294</v>
      </c>
      <c r="E171" s="741" t="s">
        <v>2145</v>
      </c>
      <c r="F171" s="661" t="s">
        <v>2127</v>
      </c>
      <c r="G171" s="661" t="s">
        <v>2421</v>
      </c>
      <c r="H171" s="661" t="s">
        <v>576</v>
      </c>
      <c r="I171" s="661" t="s">
        <v>2489</v>
      </c>
      <c r="J171" s="661" t="s">
        <v>2490</v>
      </c>
      <c r="K171" s="661" t="s">
        <v>2442</v>
      </c>
      <c r="L171" s="662">
        <v>500</v>
      </c>
      <c r="M171" s="662">
        <v>2500</v>
      </c>
      <c r="N171" s="661">
        <v>5</v>
      </c>
      <c r="O171" s="742">
        <v>2</v>
      </c>
      <c r="P171" s="662">
        <v>1000</v>
      </c>
      <c r="Q171" s="677">
        <v>0.4</v>
      </c>
      <c r="R171" s="661">
        <v>2</v>
      </c>
      <c r="S171" s="677">
        <v>0.4</v>
      </c>
      <c r="T171" s="742">
        <v>1</v>
      </c>
      <c r="U171" s="700">
        <v>0.5</v>
      </c>
    </row>
    <row r="172" spans="1:21" ht="14.4" customHeight="1" x14ac:dyDescent="0.3">
      <c r="A172" s="660">
        <v>4</v>
      </c>
      <c r="B172" s="661" t="s">
        <v>1905</v>
      </c>
      <c r="C172" s="661">
        <v>89301042</v>
      </c>
      <c r="D172" s="740" t="s">
        <v>3294</v>
      </c>
      <c r="E172" s="741" t="s">
        <v>2145</v>
      </c>
      <c r="F172" s="661" t="s">
        <v>2127</v>
      </c>
      <c r="G172" s="661" t="s">
        <v>2421</v>
      </c>
      <c r="H172" s="661" t="s">
        <v>576</v>
      </c>
      <c r="I172" s="661" t="s">
        <v>2491</v>
      </c>
      <c r="J172" s="661" t="s">
        <v>2492</v>
      </c>
      <c r="K172" s="661" t="s">
        <v>2493</v>
      </c>
      <c r="L172" s="662">
        <v>556</v>
      </c>
      <c r="M172" s="662">
        <v>1668</v>
      </c>
      <c r="N172" s="661">
        <v>3</v>
      </c>
      <c r="O172" s="742">
        <v>1</v>
      </c>
      <c r="P172" s="662">
        <v>1668</v>
      </c>
      <c r="Q172" s="677">
        <v>1</v>
      </c>
      <c r="R172" s="661">
        <v>3</v>
      </c>
      <c r="S172" s="677">
        <v>1</v>
      </c>
      <c r="T172" s="742">
        <v>1</v>
      </c>
      <c r="U172" s="700">
        <v>1</v>
      </c>
    </row>
    <row r="173" spans="1:21" ht="14.4" customHeight="1" x14ac:dyDescent="0.3">
      <c r="A173" s="660">
        <v>4</v>
      </c>
      <c r="B173" s="661" t="s">
        <v>1905</v>
      </c>
      <c r="C173" s="661">
        <v>89301042</v>
      </c>
      <c r="D173" s="740" t="s">
        <v>3294</v>
      </c>
      <c r="E173" s="741" t="s">
        <v>2145</v>
      </c>
      <c r="F173" s="661" t="s">
        <v>2127</v>
      </c>
      <c r="G173" s="661" t="s">
        <v>2421</v>
      </c>
      <c r="H173" s="661" t="s">
        <v>576</v>
      </c>
      <c r="I173" s="661" t="s">
        <v>2494</v>
      </c>
      <c r="J173" s="661" t="s">
        <v>2495</v>
      </c>
      <c r="K173" s="661" t="s">
        <v>2496</v>
      </c>
      <c r="L173" s="662">
        <v>2939</v>
      </c>
      <c r="M173" s="662">
        <v>17634</v>
      </c>
      <c r="N173" s="661">
        <v>6</v>
      </c>
      <c r="O173" s="742">
        <v>2</v>
      </c>
      <c r="P173" s="662">
        <v>17634</v>
      </c>
      <c r="Q173" s="677">
        <v>1</v>
      </c>
      <c r="R173" s="661">
        <v>6</v>
      </c>
      <c r="S173" s="677">
        <v>1</v>
      </c>
      <c r="T173" s="742">
        <v>2</v>
      </c>
      <c r="U173" s="700">
        <v>1</v>
      </c>
    </row>
    <row r="174" spans="1:21" ht="14.4" customHeight="1" x14ac:dyDescent="0.3">
      <c r="A174" s="660">
        <v>4</v>
      </c>
      <c r="B174" s="661" t="s">
        <v>1905</v>
      </c>
      <c r="C174" s="661">
        <v>89301042</v>
      </c>
      <c r="D174" s="740" t="s">
        <v>3294</v>
      </c>
      <c r="E174" s="741" t="s">
        <v>2145</v>
      </c>
      <c r="F174" s="661" t="s">
        <v>2127</v>
      </c>
      <c r="G174" s="661" t="s">
        <v>2421</v>
      </c>
      <c r="H174" s="661" t="s">
        <v>576</v>
      </c>
      <c r="I174" s="661" t="s">
        <v>2497</v>
      </c>
      <c r="J174" s="661" t="s">
        <v>2498</v>
      </c>
      <c r="K174" s="661" t="s">
        <v>2499</v>
      </c>
      <c r="L174" s="662">
        <v>5343.9</v>
      </c>
      <c r="M174" s="662">
        <v>16031.699999999999</v>
      </c>
      <c r="N174" s="661">
        <v>3</v>
      </c>
      <c r="O174" s="742">
        <v>1</v>
      </c>
      <c r="P174" s="662"/>
      <c r="Q174" s="677">
        <v>0</v>
      </c>
      <c r="R174" s="661"/>
      <c r="S174" s="677">
        <v>0</v>
      </c>
      <c r="T174" s="742"/>
      <c r="U174" s="700">
        <v>0</v>
      </c>
    </row>
    <row r="175" spans="1:21" ht="14.4" customHeight="1" x14ac:dyDescent="0.3">
      <c r="A175" s="660">
        <v>4</v>
      </c>
      <c r="B175" s="661" t="s">
        <v>1905</v>
      </c>
      <c r="C175" s="661">
        <v>89301042</v>
      </c>
      <c r="D175" s="740" t="s">
        <v>3294</v>
      </c>
      <c r="E175" s="741" t="s">
        <v>2145</v>
      </c>
      <c r="F175" s="661" t="s">
        <v>2127</v>
      </c>
      <c r="G175" s="661" t="s">
        <v>2421</v>
      </c>
      <c r="H175" s="661" t="s">
        <v>576</v>
      </c>
      <c r="I175" s="661" t="s">
        <v>2500</v>
      </c>
      <c r="J175" s="661" t="s">
        <v>2501</v>
      </c>
      <c r="K175" s="661" t="s">
        <v>2502</v>
      </c>
      <c r="L175" s="662">
        <v>2816</v>
      </c>
      <c r="M175" s="662">
        <v>25344</v>
      </c>
      <c r="N175" s="661">
        <v>9</v>
      </c>
      <c r="O175" s="742">
        <v>1</v>
      </c>
      <c r="P175" s="662">
        <v>25344</v>
      </c>
      <c r="Q175" s="677">
        <v>1</v>
      </c>
      <c r="R175" s="661">
        <v>9</v>
      </c>
      <c r="S175" s="677">
        <v>1</v>
      </c>
      <c r="T175" s="742">
        <v>1</v>
      </c>
      <c r="U175" s="700">
        <v>1</v>
      </c>
    </row>
    <row r="176" spans="1:21" ht="14.4" customHeight="1" x14ac:dyDescent="0.3">
      <c r="A176" s="660">
        <v>4</v>
      </c>
      <c r="B176" s="661" t="s">
        <v>1905</v>
      </c>
      <c r="C176" s="661">
        <v>89301042</v>
      </c>
      <c r="D176" s="740" t="s">
        <v>3294</v>
      </c>
      <c r="E176" s="741" t="s">
        <v>2145</v>
      </c>
      <c r="F176" s="661" t="s">
        <v>2127</v>
      </c>
      <c r="G176" s="661" t="s">
        <v>2421</v>
      </c>
      <c r="H176" s="661" t="s">
        <v>576</v>
      </c>
      <c r="I176" s="661" t="s">
        <v>2503</v>
      </c>
      <c r="J176" s="661" t="s">
        <v>2504</v>
      </c>
      <c r="K176" s="661" t="s">
        <v>2505</v>
      </c>
      <c r="L176" s="662">
        <v>1249.73</v>
      </c>
      <c r="M176" s="662">
        <v>11247.57</v>
      </c>
      <c r="N176" s="661">
        <v>9</v>
      </c>
      <c r="O176" s="742">
        <v>1</v>
      </c>
      <c r="P176" s="662">
        <v>11247.57</v>
      </c>
      <c r="Q176" s="677">
        <v>1</v>
      </c>
      <c r="R176" s="661">
        <v>9</v>
      </c>
      <c r="S176" s="677">
        <v>1</v>
      </c>
      <c r="T176" s="742">
        <v>1</v>
      </c>
      <c r="U176" s="700">
        <v>1</v>
      </c>
    </row>
    <row r="177" spans="1:21" ht="14.4" customHeight="1" x14ac:dyDescent="0.3">
      <c r="A177" s="660">
        <v>4</v>
      </c>
      <c r="B177" s="661" t="s">
        <v>1905</v>
      </c>
      <c r="C177" s="661">
        <v>89301042</v>
      </c>
      <c r="D177" s="740" t="s">
        <v>3294</v>
      </c>
      <c r="E177" s="741" t="s">
        <v>2145</v>
      </c>
      <c r="F177" s="661" t="s">
        <v>2127</v>
      </c>
      <c r="G177" s="661" t="s">
        <v>2421</v>
      </c>
      <c r="H177" s="661" t="s">
        <v>576</v>
      </c>
      <c r="I177" s="661" t="s">
        <v>2506</v>
      </c>
      <c r="J177" s="661" t="s">
        <v>2507</v>
      </c>
      <c r="K177" s="661" t="s">
        <v>2424</v>
      </c>
      <c r="L177" s="662">
        <v>1080</v>
      </c>
      <c r="M177" s="662">
        <v>2160</v>
      </c>
      <c r="N177" s="661">
        <v>2</v>
      </c>
      <c r="O177" s="742">
        <v>2</v>
      </c>
      <c r="P177" s="662">
        <v>2160</v>
      </c>
      <c r="Q177" s="677">
        <v>1</v>
      </c>
      <c r="R177" s="661">
        <v>2</v>
      </c>
      <c r="S177" s="677">
        <v>1</v>
      </c>
      <c r="T177" s="742">
        <v>2</v>
      </c>
      <c r="U177" s="700">
        <v>1</v>
      </c>
    </row>
    <row r="178" spans="1:21" ht="14.4" customHeight="1" x14ac:dyDescent="0.3">
      <c r="A178" s="660">
        <v>4</v>
      </c>
      <c r="B178" s="661" t="s">
        <v>1905</v>
      </c>
      <c r="C178" s="661">
        <v>89301042</v>
      </c>
      <c r="D178" s="740" t="s">
        <v>3294</v>
      </c>
      <c r="E178" s="741" t="s">
        <v>2145</v>
      </c>
      <c r="F178" s="661" t="s">
        <v>2127</v>
      </c>
      <c r="G178" s="661" t="s">
        <v>2421</v>
      </c>
      <c r="H178" s="661" t="s">
        <v>576</v>
      </c>
      <c r="I178" s="661" t="s">
        <v>2508</v>
      </c>
      <c r="J178" s="661" t="s">
        <v>2509</v>
      </c>
      <c r="K178" s="661" t="s">
        <v>2510</v>
      </c>
      <c r="L178" s="662">
        <v>600</v>
      </c>
      <c r="M178" s="662">
        <v>3000</v>
      </c>
      <c r="N178" s="661">
        <v>5</v>
      </c>
      <c r="O178" s="742">
        <v>5</v>
      </c>
      <c r="P178" s="662">
        <v>3000</v>
      </c>
      <c r="Q178" s="677">
        <v>1</v>
      </c>
      <c r="R178" s="661">
        <v>5</v>
      </c>
      <c r="S178" s="677">
        <v>1</v>
      </c>
      <c r="T178" s="742">
        <v>5</v>
      </c>
      <c r="U178" s="700">
        <v>1</v>
      </c>
    </row>
    <row r="179" spans="1:21" ht="14.4" customHeight="1" x14ac:dyDescent="0.3">
      <c r="A179" s="660">
        <v>4</v>
      </c>
      <c r="B179" s="661" t="s">
        <v>1905</v>
      </c>
      <c r="C179" s="661">
        <v>89301042</v>
      </c>
      <c r="D179" s="740" t="s">
        <v>3294</v>
      </c>
      <c r="E179" s="741" t="s">
        <v>2145</v>
      </c>
      <c r="F179" s="661" t="s">
        <v>2127</v>
      </c>
      <c r="G179" s="661" t="s">
        <v>2421</v>
      </c>
      <c r="H179" s="661" t="s">
        <v>576</v>
      </c>
      <c r="I179" s="661" t="s">
        <v>2511</v>
      </c>
      <c r="J179" s="661" t="s">
        <v>2512</v>
      </c>
      <c r="K179" s="661" t="s">
        <v>2513</v>
      </c>
      <c r="L179" s="662">
        <v>500</v>
      </c>
      <c r="M179" s="662">
        <v>1500</v>
      </c>
      <c r="N179" s="661">
        <v>3</v>
      </c>
      <c r="O179" s="742">
        <v>3</v>
      </c>
      <c r="P179" s="662">
        <v>1500</v>
      </c>
      <c r="Q179" s="677">
        <v>1</v>
      </c>
      <c r="R179" s="661">
        <v>3</v>
      </c>
      <c r="S179" s="677">
        <v>1</v>
      </c>
      <c r="T179" s="742">
        <v>3</v>
      </c>
      <c r="U179" s="700">
        <v>1</v>
      </c>
    </row>
    <row r="180" spans="1:21" ht="14.4" customHeight="1" x14ac:dyDescent="0.3">
      <c r="A180" s="660">
        <v>4</v>
      </c>
      <c r="B180" s="661" t="s">
        <v>1905</v>
      </c>
      <c r="C180" s="661">
        <v>89301042</v>
      </c>
      <c r="D180" s="740" t="s">
        <v>3294</v>
      </c>
      <c r="E180" s="741" t="s">
        <v>2145</v>
      </c>
      <c r="F180" s="661" t="s">
        <v>2127</v>
      </c>
      <c r="G180" s="661" t="s">
        <v>2421</v>
      </c>
      <c r="H180" s="661" t="s">
        <v>576</v>
      </c>
      <c r="I180" s="661" t="s">
        <v>2514</v>
      </c>
      <c r="J180" s="661" t="s">
        <v>2515</v>
      </c>
      <c r="K180" s="661" t="s">
        <v>2510</v>
      </c>
      <c r="L180" s="662">
        <v>1000</v>
      </c>
      <c r="M180" s="662">
        <v>8000</v>
      </c>
      <c r="N180" s="661">
        <v>8</v>
      </c>
      <c r="O180" s="742">
        <v>7</v>
      </c>
      <c r="P180" s="662">
        <v>8000</v>
      </c>
      <c r="Q180" s="677">
        <v>1</v>
      </c>
      <c r="R180" s="661">
        <v>8</v>
      </c>
      <c r="S180" s="677">
        <v>1</v>
      </c>
      <c r="T180" s="742">
        <v>7</v>
      </c>
      <c r="U180" s="700">
        <v>1</v>
      </c>
    </row>
    <row r="181" spans="1:21" ht="14.4" customHeight="1" x14ac:dyDescent="0.3">
      <c r="A181" s="660">
        <v>4</v>
      </c>
      <c r="B181" s="661" t="s">
        <v>1905</v>
      </c>
      <c r="C181" s="661">
        <v>89301042</v>
      </c>
      <c r="D181" s="740" t="s">
        <v>3294</v>
      </c>
      <c r="E181" s="741" t="s">
        <v>2145</v>
      </c>
      <c r="F181" s="661" t="s">
        <v>2127</v>
      </c>
      <c r="G181" s="661" t="s">
        <v>2421</v>
      </c>
      <c r="H181" s="661" t="s">
        <v>576</v>
      </c>
      <c r="I181" s="661" t="s">
        <v>2516</v>
      </c>
      <c r="J181" s="661" t="s">
        <v>2517</v>
      </c>
      <c r="K181" s="661" t="s">
        <v>2518</v>
      </c>
      <c r="L181" s="662">
        <v>3000</v>
      </c>
      <c r="M181" s="662">
        <v>18000</v>
      </c>
      <c r="N181" s="661">
        <v>6</v>
      </c>
      <c r="O181" s="742">
        <v>2</v>
      </c>
      <c r="P181" s="662">
        <v>9000</v>
      </c>
      <c r="Q181" s="677">
        <v>0.5</v>
      </c>
      <c r="R181" s="661">
        <v>3</v>
      </c>
      <c r="S181" s="677">
        <v>0.5</v>
      </c>
      <c r="T181" s="742">
        <v>1</v>
      </c>
      <c r="U181" s="700">
        <v>0.5</v>
      </c>
    </row>
    <row r="182" spans="1:21" ht="14.4" customHeight="1" x14ac:dyDescent="0.3">
      <c r="A182" s="660">
        <v>4</v>
      </c>
      <c r="B182" s="661" t="s">
        <v>1905</v>
      </c>
      <c r="C182" s="661">
        <v>89301042</v>
      </c>
      <c r="D182" s="740" t="s">
        <v>3294</v>
      </c>
      <c r="E182" s="741" t="s">
        <v>2145</v>
      </c>
      <c r="F182" s="661" t="s">
        <v>2127</v>
      </c>
      <c r="G182" s="661" t="s">
        <v>2421</v>
      </c>
      <c r="H182" s="661" t="s">
        <v>576</v>
      </c>
      <c r="I182" s="661" t="s">
        <v>2519</v>
      </c>
      <c r="J182" s="661" t="s">
        <v>2520</v>
      </c>
      <c r="K182" s="661" t="s">
        <v>2513</v>
      </c>
      <c r="L182" s="662">
        <v>300</v>
      </c>
      <c r="M182" s="662">
        <v>1500</v>
      </c>
      <c r="N182" s="661">
        <v>5</v>
      </c>
      <c r="O182" s="742">
        <v>5</v>
      </c>
      <c r="P182" s="662">
        <v>1500</v>
      </c>
      <c r="Q182" s="677">
        <v>1</v>
      </c>
      <c r="R182" s="661">
        <v>5</v>
      </c>
      <c r="S182" s="677">
        <v>1</v>
      </c>
      <c r="T182" s="742">
        <v>5</v>
      </c>
      <c r="U182" s="700">
        <v>1</v>
      </c>
    </row>
    <row r="183" spans="1:21" ht="14.4" customHeight="1" x14ac:dyDescent="0.3">
      <c r="A183" s="660">
        <v>4</v>
      </c>
      <c r="B183" s="661" t="s">
        <v>1905</v>
      </c>
      <c r="C183" s="661">
        <v>89301042</v>
      </c>
      <c r="D183" s="740" t="s">
        <v>3294</v>
      </c>
      <c r="E183" s="741" t="s">
        <v>2145</v>
      </c>
      <c r="F183" s="661" t="s">
        <v>2127</v>
      </c>
      <c r="G183" s="661" t="s">
        <v>2421</v>
      </c>
      <c r="H183" s="661" t="s">
        <v>576</v>
      </c>
      <c r="I183" s="661" t="s">
        <v>2521</v>
      </c>
      <c r="J183" s="661" t="s">
        <v>2522</v>
      </c>
      <c r="K183" s="661" t="s">
        <v>2523</v>
      </c>
      <c r="L183" s="662">
        <v>370.4</v>
      </c>
      <c r="M183" s="662">
        <v>1111.1999999999998</v>
      </c>
      <c r="N183" s="661">
        <v>3</v>
      </c>
      <c r="O183" s="742">
        <v>2</v>
      </c>
      <c r="P183" s="662">
        <v>1111.1999999999998</v>
      </c>
      <c r="Q183" s="677">
        <v>1</v>
      </c>
      <c r="R183" s="661">
        <v>3</v>
      </c>
      <c r="S183" s="677">
        <v>1</v>
      </c>
      <c r="T183" s="742">
        <v>2</v>
      </c>
      <c r="U183" s="700">
        <v>1</v>
      </c>
    </row>
    <row r="184" spans="1:21" ht="14.4" customHeight="1" x14ac:dyDescent="0.3">
      <c r="A184" s="660">
        <v>4</v>
      </c>
      <c r="B184" s="661" t="s">
        <v>1905</v>
      </c>
      <c r="C184" s="661">
        <v>89301042</v>
      </c>
      <c r="D184" s="740" t="s">
        <v>3294</v>
      </c>
      <c r="E184" s="741" t="s">
        <v>2145</v>
      </c>
      <c r="F184" s="661" t="s">
        <v>2127</v>
      </c>
      <c r="G184" s="661" t="s">
        <v>2421</v>
      </c>
      <c r="H184" s="661" t="s">
        <v>576</v>
      </c>
      <c r="I184" s="661" t="s">
        <v>2524</v>
      </c>
      <c r="J184" s="661" t="s">
        <v>2525</v>
      </c>
      <c r="K184" s="661" t="s">
        <v>2526</v>
      </c>
      <c r="L184" s="662">
        <v>453.2</v>
      </c>
      <c r="M184" s="662">
        <v>906.4</v>
      </c>
      <c r="N184" s="661">
        <v>2</v>
      </c>
      <c r="O184" s="742">
        <v>1</v>
      </c>
      <c r="P184" s="662">
        <v>906.4</v>
      </c>
      <c r="Q184" s="677">
        <v>1</v>
      </c>
      <c r="R184" s="661">
        <v>2</v>
      </c>
      <c r="S184" s="677">
        <v>1</v>
      </c>
      <c r="T184" s="742">
        <v>1</v>
      </c>
      <c r="U184" s="700">
        <v>1</v>
      </c>
    </row>
    <row r="185" spans="1:21" ht="14.4" customHeight="1" x14ac:dyDescent="0.3">
      <c r="A185" s="660">
        <v>4</v>
      </c>
      <c r="B185" s="661" t="s">
        <v>1905</v>
      </c>
      <c r="C185" s="661">
        <v>89301042</v>
      </c>
      <c r="D185" s="740" t="s">
        <v>3294</v>
      </c>
      <c r="E185" s="741" t="s">
        <v>2145</v>
      </c>
      <c r="F185" s="661" t="s">
        <v>2127</v>
      </c>
      <c r="G185" s="661" t="s">
        <v>2421</v>
      </c>
      <c r="H185" s="661" t="s">
        <v>576</v>
      </c>
      <c r="I185" s="661" t="s">
        <v>2527</v>
      </c>
      <c r="J185" s="661" t="s">
        <v>2528</v>
      </c>
      <c r="K185" s="661" t="s">
        <v>2529</v>
      </c>
      <c r="L185" s="662">
        <v>5343.9</v>
      </c>
      <c r="M185" s="662">
        <v>16031.699999999999</v>
      </c>
      <c r="N185" s="661">
        <v>3</v>
      </c>
      <c r="O185" s="742">
        <v>1</v>
      </c>
      <c r="P185" s="662">
        <v>16031.699999999999</v>
      </c>
      <c r="Q185" s="677">
        <v>1</v>
      </c>
      <c r="R185" s="661">
        <v>3</v>
      </c>
      <c r="S185" s="677">
        <v>1</v>
      </c>
      <c r="T185" s="742">
        <v>1</v>
      </c>
      <c r="U185" s="700">
        <v>1</v>
      </c>
    </row>
    <row r="186" spans="1:21" ht="14.4" customHeight="1" x14ac:dyDescent="0.3">
      <c r="A186" s="660">
        <v>4</v>
      </c>
      <c r="B186" s="661" t="s">
        <v>1905</v>
      </c>
      <c r="C186" s="661">
        <v>89301042</v>
      </c>
      <c r="D186" s="740" t="s">
        <v>3294</v>
      </c>
      <c r="E186" s="741" t="s">
        <v>2145</v>
      </c>
      <c r="F186" s="661" t="s">
        <v>2127</v>
      </c>
      <c r="G186" s="661" t="s">
        <v>2421</v>
      </c>
      <c r="H186" s="661" t="s">
        <v>576</v>
      </c>
      <c r="I186" s="661" t="s">
        <v>2530</v>
      </c>
      <c r="J186" s="661" t="s">
        <v>2531</v>
      </c>
      <c r="K186" s="661" t="s">
        <v>2532</v>
      </c>
      <c r="L186" s="662">
        <v>5343.9</v>
      </c>
      <c r="M186" s="662">
        <v>10687.8</v>
      </c>
      <c r="N186" s="661">
        <v>2</v>
      </c>
      <c r="O186" s="742">
        <v>1</v>
      </c>
      <c r="P186" s="662">
        <v>10687.8</v>
      </c>
      <c r="Q186" s="677">
        <v>1</v>
      </c>
      <c r="R186" s="661">
        <v>2</v>
      </c>
      <c r="S186" s="677">
        <v>1</v>
      </c>
      <c r="T186" s="742">
        <v>1</v>
      </c>
      <c r="U186" s="700">
        <v>1</v>
      </c>
    </row>
    <row r="187" spans="1:21" ht="14.4" customHeight="1" x14ac:dyDescent="0.3">
      <c r="A187" s="660">
        <v>4</v>
      </c>
      <c r="B187" s="661" t="s">
        <v>1905</v>
      </c>
      <c r="C187" s="661">
        <v>89301042</v>
      </c>
      <c r="D187" s="740" t="s">
        <v>3294</v>
      </c>
      <c r="E187" s="741" t="s">
        <v>2145</v>
      </c>
      <c r="F187" s="661" t="s">
        <v>2127</v>
      </c>
      <c r="G187" s="661" t="s">
        <v>2421</v>
      </c>
      <c r="H187" s="661" t="s">
        <v>576</v>
      </c>
      <c r="I187" s="661" t="s">
        <v>2533</v>
      </c>
      <c r="J187" s="661" t="s">
        <v>2534</v>
      </c>
      <c r="K187" s="661" t="s">
        <v>2535</v>
      </c>
      <c r="L187" s="662">
        <v>1500.3</v>
      </c>
      <c r="M187" s="662">
        <v>3000.6</v>
      </c>
      <c r="N187" s="661">
        <v>2</v>
      </c>
      <c r="O187" s="742">
        <v>1</v>
      </c>
      <c r="P187" s="662">
        <v>3000.6</v>
      </c>
      <c r="Q187" s="677">
        <v>1</v>
      </c>
      <c r="R187" s="661">
        <v>2</v>
      </c>
      <c r="S187" s="677">
        <v>1</v>
      </c>
      <c r="T187" s="742">
        <v>1</v>
      </c>
      <c r="U187" s="700">
        <v>1</v>
      </c>
    </row>
    <row r="188" spans="1:21" ht="14.4" customHeight="1" x14ac:dyDescent="0.3">
      <c r="A188" s="660">
        <v>4</v>
      </c>
      <c r="B188" s="661" t="s">
        <v>1905</v>
      </c>
      <c r="C188" s="661">
        <v>89301042</v>
      </c>
      <c r="D188" s="740" t="s">
        <v>3294</v>
      </c>
      <c r="E188" s="741" t="s">
        <v>2145</v>
      </c>
      <c r="F188" s="661" t="s">
        <v>2127</v>
      </c>
      <c r="G188" s="661" t="s">
        <v>2421</v>
      </c>
      <c r="H188" s="661" t="s">
        <v>576</v>
      </c>
      <c r="I188" s="661" t="s">
        <v>2536</v>
      </c>
      <c r="J188" s="661" t="s">
        <v>2537</v>
      </c>
      <c r="K188" s="661" t="s">
        <v>2538</v>
      </c>
      <c r="L188" s="662">
        <v>2284</v>
      </c>
      <c r="M188" s="662">
        <v>6852</v>
      </c>
      <c r="N188" s="661">
        <v>3</v>
      </c>
      <c r="O188" s="742">
        <v>1</v>
      </c>
      <c r="P188" s="662"/>
      <c r="Q188" s="677">
        <v>0</v>
      </c>
      <c r="R188" s="661"/>
      <c r="S188" s="677">
        <v>0</v>
      </c>
      <c r="T188" s="742"/>
      <c r="U188" s="700">
        <v>0</v>
      </c>
    </row>
    <row r="189" spans="1:21" ht="14.4" customHeight="1" x14ac:dyDescent="0.3">
      <c r="A189" s="660">
        <v>4</v>
      </c>
      <c r="B189" s="661" t="s">
        <v>1905</v>
      </c>
      <c r="C189" s="661">
        <v>89301042</v>
      </c>
      <c r="D189" s="740" t="s">
        <v>3294</v>
      </c>
      <c r="E189" s="741" t="s">
        <v>2145</v>
      </c>
      <c r="F189" s="661" t="s">
        <v>2127</v>
      </c>
      <c r="G189" s="661" t="s">
        <v>2421</v>
      </c>
      <c r="H189" s="661" t="s">
        <v>576</v>
      </c>
      <c r="I189" s="661" t="s">
        <v>2539</v>
      </c>
      <c r="J189" s="661" t="s">
        <v>2540</v>
      </c>
      <c r="K189" s="661" t="s">
        <v>2541</v>
      </c>
      <c r="L189" s="662">
        <v>3000</v>
      </c>
      <c r="M189" s="662">
        <v>9000</v>
      </c>
      <c r="N189" s="661">
        <v>3</v>
      </c>
      <c r="O189" s="742">
        <v>1</v>
      </c>
      <c r="P189" s="662">
        <v>9000</v>
      </c>
      <c r="Q189" s="677">
        <v>1</v>
      </c>
      <c r="R189" s="661">
        <v>3</v>
      </c>
      <c r="S189" s="677">
        <v>1</v>
      </c>
      <c r="T189" s="742">
        <v>1</v>
      </c>
      <c r="U189" s="700">
        <v>1</v>
      </c>
    </row>
    <row r="190" spans="1:21" ht="14.4" customHeight="1" x14ac:dyDescent="0.3">
      <c r="A190" s="660">
        <v>4</v>
      </c>
      <c r="B190" s="661" t="s">
        <v>1905</v>
      </c>
      <c r="C190" s="661">
        <v>89301042</v>
      </c>
      <c r="D190" s="740" t="s">
        <v>3294</v>
      </c>
      <c r="E190" s="741" t="s">
        <v>2145</v>
      </c>
      <c r="F190" s="661" t="s">
        <v>2127</v>
      </c>
      <c r="G190" s="661" t="s">
        <v>2421</v>
      </c>
      <c r="H190" s="661" t="s">
        <v>576</v>
      </c>
      <c r="I190" s="661" t="s">
        <v>2542</v>
      </c>
      <c r="J190" s="661" t="s">
        <v>2543</v>
      </c>
      <c r="K190" s="661" t="s">
        <v>2544</v>
      </c>
      <c r="L190" s="662">
        <v>761.3</v>
      </c>
      <c r="M190" s="662">
        <v>2283.8999999999996</v>
      </c>
      <c r="N190" s="661">
        <v>3</v>
      </c>
      <c r="O190" s="742">
        <v>1</v>
      </c>
      <c r="P190" s="662">
        <v>2283.8999999999996</v>
      </c>
      <c r="Q190" s="677">
        <v>1</v>
      </c>
      <c r="R190" s="661">
        <v>3</v>
      </c>
      <c r="S190" s="677">
        <v>1</v>
      </c>
      <c r="T190" s="742">
        <v>1</v>
      </c>
      <c r="U190" s="700">
        <v>1</v>
      </c>
    </row>
    <row r="191" spans="1:21" ht="14.4" customHeight="1" x14ac:dyDescent="0.3">
      <c r="A191" s="660">
        <v>4</v>
      </c>
      <c r="B191" s="661" t="s">
        <v>1905</v>
      </c>
      <c r="C191" s="661">
        <v>89301042</v>
      </c>
      <c r="D191" s="740" t="s">
        <v>3294</v>
      </c>
      <c r="E191" s="741" t="s">
        <v>2145</v>
      </c>
      <c r="F191" s="661" t="s">
        <v>2127</v>
      </c>
      <c r="G191" s="661" t="s">
        <v>2421</v>
      </c>
      <c r="H191" s="661" t="s">
        <v>576</v>
      </c>
      <c r="I191" s="661" t="s">
        <v>2545</v>
      </c>
      <c r="J191" s="661" t="s">
        <v>2546</v>
      </c>
      <c r="K191" s="661" t="s">
        <v>2547</v>
      </c>
      <c r="L191" s="662">
        <v>198.08</v>
      </c>
      <c r="M191" s="662">
        <v>198.08</v>
      </c>
      <c r="N191" s="661">
        <v>1</v>
      </c>
      <c r="O191" s="742">
        <v>1</v>
      </c>
      <c r="P191" s="662"/>
      <c r="Q191" s="677">
        <v>0</v>
      </c>
      <c r="R191" s="661"/>
      <c r="S191" s="677">
        <v>0</v>
      </c>
      <c r="T191" s="742"/>
      <c r="U191" s="700">
        <v>0</v>
      </c>
    </row>
    <row r="192" spans="1:21" ht="14.4" customHeight="1" x14ac:dyDescent="0.3">
      <c r="A192" s="660">
        <v>4</v>
      </c>
      <c r="B192" s="661" t="s">
        <v>1905</v>
      </c>
      <c r="C192" s="661">
        <v>89301042</v>
      </c>
      <c r="D192" s="740" t="s">
        <v>3294</v>
      </c>
      <c r="E192" s="741" t="s">
        <v>2145</v>
      </c>
      <c r="F192" s="661" t="s">
        <v>2127</v>
      </c>
      <c r="G192" s="661" t="s">
        <v>2421</v>
      </c>
      <c r="H192" s="661" t="s">
        <v>576</v>
      </c>
      <c r="I192" s="661" t="s">
        <v>2548</v>
      </c>
      <c r="J192" s="661" t="s">
        <v>2549</v>
      </c>
      <c r="K192" s="661" t="s">
        <v>2550</v>
      </c>
      <c r="L192" s="662">
        <v>1500</v>
      </c>
      <c r="M192" s="662">
        <v>22500</v>
      </c>
      <c r="N192" s="661">
        <v>15</v>
      </c>
      <c r="O192" s="742">
        <v>2</v>
      </c>
      <c r="P192" s="662">
        <v>22500</v>
      </c>
      <c r="Q192" s="677">
        <v>1</v>
      </c>
      <c r="R192" s="661">
        <v>15</v>
      </c>
      <c r="S192" s="677">
        <v>1</v>
      </c>
      <c r="T192" s="742">
        <v>2</v>
      </c>
      <c r="U192" s="700">
        <v>1</v>
      </c>
    </row>
    <row r="193" spans="1:21" ht="14.4" customHeight="1" x14ac:dyDescent="0.3">
      <c r="A193" s="660">
        <v>4</v>
      </c>
      <c r="B193" s="661" t="s">
        <v>1905</v>
      </c>
      <c r="C193" s="661">
        <v>89301042</v>
      </c>
      <c r="D193" s="740" t="s">
        <v>3294</v>
      </c>
      <c r="E193" s="741" t="s">
        <v>2145</v>
      </c>
      <c r="F193" s="661" t="s">
        <v>2127</v>
      </c>
      <c r="G193" s="661" t="s">
        <v>2421</v>
      </c>
      <c r="H193" s="661" t="s">
        <v>576</v>
      </c>
      <c r="I193" s="661" t="s">
        <v>2551</v>
      </c>
      <c r="J193" s="661" t="s">
        <v>2552</v>
      </c>
      <c r="K193" s="661" t="s">
        <v>2553</v>
      </c>
      <c r="L193" s="662">
        <v>159.5</v>
      </c>
      <c r="M193" s="662">
        <v>319</v>
      </c>
      <c r="N193" s="661">
        <v>2</v>
      </c>
      <c r="O193" s="742">
        <v>1</v>
      </c>
      <c r="P193" s="662"/>
      <c r="Q193" s="677">
        <v>0</v>
      </c>
      <c r="R193" s="661"/>
      <c r="S193" s="677">
        <v>0</v>
      </c>
      <c r="T193" s="742"/>
      <c r="U193" s="700">
        <v>0</v>
      </c>
    </row>
    <row r="194" spans="1:21" ht="14.4" customHeight="1" x14ac:dyDescent="0.3">
      <c r="A194" s="660">
        <v>4</v>
      </c>
      <c r="B194" s="661" t="s">
        <v>1905</v>
      </c>
      <c r="C194" s="661">
        <v>89301042</v>
      </c>
      <c r="D194" s="740" t="s">
        <v>3294</v>
      </c>
      <c r="E194" s="741" t="s">
        <v>2145</v>
      </c>
      <c r="F194" s="661" t="s">
        <v>2127</v>
      </c>
      <c r="G194" s="661" t="s">
        <v>2421</v>
      </c>
      <c r="H194" s="661" t="s">
        <v>576</v>
      </c>
      <c r="I194" s="661" t="s">
        <v>2554</v>
      </c>
      <c r="J194" s="661" t="s">
        <v>2555</v>
      </c>
      <c r="K194" s="661" t="s">
        <v>2556</v>
      </c>
      <c r="L194" s="662">
        <v>153.5</v>
      </c>
      <c r="M194" s="662">
        <v>460.5</v>
      </c>
      <c r="N194" s="661">
        <v>3</v>
      </c>
      <c r="O194" s="742">
        <v>1</v>
      </c>
      <c r="P194" s="662"/>
      <c r="Q194" s="677">
        <v>0</v>
      </c>
      <c r="R194" s="661"/>
      <c r="S194" s="677">
        <v>0</v>
      </c>
      <c r="T194" s="742"/>
      <c r="U194" s="700">
        <v>0</v>
      </c>
    </row>
    <row r="195" spans="1:21" ht="14.4" customHeight="1" x14ac:dyDescent="0.3">
      <c r="A195" s="660">
        <v>4</v>
      </c>
      <c r="B195" s="661" t="s">
        <v>1905</v>
      </c>
      <c r="C195" s="661">
        <v>89301042</v>
      </c>
      <c r="D195" s="740" t="s">
        <v>3294</v>
      </c>
      <c r="E195" s="741" t="s">
        <v>2145</v>
      </c>
      <c r="F195" s="661" t="s">
        <v>2127</v>
      </c>
      <c r="G195" s="661" t="s">
        <v>2421</v>
      </c>
      <c r="H195" s="661" t="s">
        <v>576</v>
      </c>
      <c r="I195" s="661" t="s">
        <v>2557</v>
      </c>
      <c r="J195" s="661" t="s">
        <v>2558</v>
      </c>
      <c r="K195" s="661" t="s">
        <v>2559</v>
      </c>
      <c r="L195" s="662">
        <v>498.24</v>
      </c>
      <c r="M195" s="662">
        <v>996.48</v>
      </c>
      <c r="N195" s="661">
        <v>2</v>
      </c>
      <c r="O195" s="742">
        <v>2</v>
      </c>
      <c r="P195" s="662"/>
      <c r="Q195" s="677">
        <v>0</v>
      </c>
      <c r="R195" s="661"/>
      <c r="S195" s="677">
        <v>0</v>
      </c>
      <c r="T195" s="742"/>
      <c r="U195" s="700">
        <v>0</v>
      </c>
    </row>
    <row r="196" spans="1:21" ht="14.4" customHeight="1" x14ac:dyDescent="0.3">
      <c r="A196" s="660">
        <v>4</v>
      </c>
      <c r="B196" s="661" t="s">
        <v>1905</v>
      </c>
      <c r="C196" s="661">
        <v>89301042</v>
      </c>
      <c r="D196" s="740" t="s">
        <v>3294</v>
      </c>
      <c r="E196" s="741" t="s">
        <v>2145</v>
      </c>
      <c r="F196" s="661" t="s">
        <v>2127</v>
      </c>
      <c r="G196" s="661" t="s">
        <v>2421</v>
      </c>
      <c r="H196" s="661" t="s">
        <v>576</v>
      </c>
      <c r="I196" s="661" t="s">
        <v>2560</v>
      </c>
      <c r="J196" s="661" t="s">
        <v>2561</v>
      </c>
      <c r="K196" s="661" t="s">
        <v>2562</v>
      </c>
      <c r="L196" s="662">
        <v>2304</v>
      </c>
      <c r="M196" s="662">
        <v>2304</v>
      </c>
      <c r="N196" s="661">
        <v>1</v>
      </c>
      <c r="O196" s="742">
        <v>1</v>
      </c>
      <c r="P196" s="662">
        <v>2304</v>
      </c>
      <c r="Q196" s="677">
        <v>1</v>
      </c>
      <c r="R196" s="661">
        <v>1</v>
      </c>
      <c r="S196" s="677">
        <v>1</v>
      </c>
      <c r="T196" s="742">
        <v>1</v>
      </c>
      <c r="U196" s="700">
        <v>1</v>
      </c>
    </row>
    <row r="197" spans="1:21" ht="14.4" customHeight="1" x14ac:dyDescent="0.3">
      <c r="A197" s="660">
        <v>4</v>
      </c>
      <c r="B197" s="661" t="s">
        <v>1905</v>
      </c>
      <c r="C197" s="661">
        <v>89301042</v>
      </c>
      <c r="D197" s="740" t="s">
        <v>3294</v>
      </c>
      <c r="E197" s="741" t="s">
        <v>2145</v>
      </c>
      <c r="F197" s="661" t="s">
        <v>2127</v>
      </c>
      <c r="G197" s="661" t="s">
        <v>2421</v>
      </c>
      <c r="H197" s="661" t="s">
        <v>576</v>
      </c>
      <c r="I197" s="661" t="s">
        <v>2563</v>
      </c>
      <c r="J197" s="661" t="s">
        <v>2564</v>
      </c>
      <c r="K197" s="661" t="s">
        <v>2565</v>
      </c>
      <c r="L197" s="662">
        <v>540</v>
      </c>
      <c r="M197" s="662">
        <v>540</v>
      </c>
      <c r="N197" s="661">
        <v>1</v>
      </c>
      <c r="O197" s="742">
        <v>1</v>
      </c>
      <c r="P197" s="662"/>
      <c r="Q197" s="677">
        <v>0</v>
      </c>
      <c r="R197" s="661"/>
      <c r="S197" s="677">
        <v>0</v>
      </c>
      <c r="T197" s="742"/>
      <c r="U197" s="700">
        <v>0</v>
      </c>
    </row>
    <row r="198" spans="1:21" ht="14.4" customHeight="1" x14ac:dyDescent="0.3">
      <c r="A198" s="660">
        <v>4</v>
      </c>
      <c r="B198" s="661" t="s">
        <v>1905</v>
      </c>
      <c r="C198" s="661">
        <v>89301042</v>
      </c>
      <c r="D198" s="740" t="s">
        <v>3294</v>
      </c>
      <c r="E198" s="741" t="s">
        <v>2145</v>
      </c>
      <c r="F198" s="661" t="s">
        <v>2127</v>
      </c>
      <c r="G198" s="661" t="s">
        <v>2421</v>
      </c>
      <c r="H198" s="661" t="s">
        <v>576</v>
      </c>
      <c r="I198" s="661" t="s">
        <v>2566</v>
      </c>
      <c r="J198" s="661" t="s">
        <v>2567</v>
      </c>
      <c r="K198" s="661" t="s">
        <v>2568</v>
      </c>
      <c r="L198" s="662">
        <v>319</v>
      </c>
      <c r="M198" s="662">
        <v>1595</v>
      </c>
      <c r="N198" s="661">
        <v>5</v>
      </c>
      <c r="O198" s="742">
        <v>4</v>
      </c>
      <c r="P198" s="662">
        <v>1595</v>
      </c>
      <c r="Q198" s="677">
        <v>1</v>
      </c>
      <c r="R198" s="661">
        <v>5</v>
      </c>
      <c r="S198" s="677">
        <v>1</v>
      </c>
      <c r="T198" s="742">
        <v>4</v>
      </c>
      <c r="U198" s="700">
        <v>1</v>
      </c>
    </row>
    <row r="199" spans="1:21" ht="14.4" customHeight="1" x14ac:dyDescent="0.3">
      <c r="A199" s="660">
        <v>4</v>
      </c>
      <c r="B199" s="661" t="s">
        <v>1905</v>
      </c>
      <c r="C199" s="661">
        <v>89301042</v>
      </c>
      <c r="D199" s="740" t="s">
        <v>3294</v>
      </c>
      <c r="E199" s="741" t="s">
        <v>2145</v>
      </c>
      <c r="F199" s="661" t="s">
        <v>2127</v>
      </c>
      <c r="G199" s="661" t="s">
        <v>2421</v>
      </c>
      <c r="H199" s="661" t="s">
        <v>576</v>
      </c>
      <c r="I199" s="661" t="s">
        <v>2569</v>
      </c>
      <c r="J199" s="661" t="s">
        <v>2435</v>
      </c>
      <c r="K199" s="661" t="s">
        <v>2570</v>
      </c>
      <c r="L199" s="662">
        <v>2304</v>
      </c>
      <c r="M199" s="662">
        <v>23040</v>
      </c>
      <c r="N199" s="661">
        <v>10</v>
      </c>
      <c r="O199" s="742">
        <v>3</v>
      </c>
      <c r="P199" s="662">
        <v>23040</v>
      </c>
      <c r="Q199" s="677">
        <v>1</v>
      </c>
      <c r="R199" s="661">
        <v>10</v>
      </c>
      <c r="S199" s="677">
        <v>1</v>
      </c>
      <c r="T199" s="742">
        <v>3</v>
      </c>
      <c r="U199" s="700">
        <v>1</v>
      </c>
    </row>
    <row r="200" spans="1:21" ht="14.4" customHeight="1" x14ac:dyDescent="0.3">
      <c r="A200" s="660">
        <v>4</v>
      </c>
      <c r="B200" s="661" t="s">
        <v>1905</v>
      </c>
      <c r="C200" s="661">
        <v>89301042</v>
      </c>
      <c r="D200" s="740" t="s">
        <v>3294</v>
      </c>
      <c r="E200" s="741" t="s">
        <v>2145</v>
      </c>
      <c r="F200" s="661" t="s">
        <v>2127</v>
      </c>
      <c r="G200" s="661" t="s">
        <v>2421</v>
      </c>
      <c r="H200" s="661" t="s">
        <v>576</v>
      </c>
      <c r="I200" s="661" t="s">
        <v>2571</v>
      </c>
      <c r="J200" s="661" t="s">
        <v>2561</v>
      </c>
      <c r="K200" s="661" t="s">
        <v>2572</v>
      </c>
      <c r="L200" s="662">
        <v>1781.3</v>
      </c>
      <c r="M200" s="662">
        <v>8906.5</v>
      </c>
      <c r="N200" s="661">
        <v>5</v>
      </c>
      <c r="O200" s="742">
        <v>1</v>
      </c>
      <c r="P200" s="662">
        <v>8906.5</v>
      </c>
      <c r="Q200" s="677">
        <v>1</v>
      </c>
      <c r="R200" s="661">
        <v>5</v>
      </c>
      <c r="S200" s="677">
        <v>1</v>
      </c>
      <c r="T200" s="742">
        <v>1</v>
      </c>
      <c r="U200" s="700">
        <v>1</v>
      </c>
    </row>
    <row r="201" spans="1:21" ht="14.4" customHeight="1" x14ac:dyDescent="0.3">
      <c r="A201" s="660">
        <v>4</v>
      </c>
      <c r="B201" s="661" t="s">
        <v>1905</v>
      </c>
      <c r="C201" s="661">
        <v>89301042</v>
      </c>
      <c r="D201" s="740" t="s">
        <v>3294</v>
      </c>
      <c r="E201" s="741" t="s">
        <v>2145</v>
      </c>
      <c r="F201" s="661" t="s">
        <v>2127</v>
      </c>
      <c r="G201" s="661" t="s">
        <v>2421</v>
      </c>
      <c r="H201" s="661" t="s">
        <v>576</v>
      </c>
      <c r="I201" s="661" t="s">
        <v>2573</v>
      </c>
      <c r="J201" s="661" t="s">
        <v>2476</v>
      </c>
      <c r="K201" s="661" t="s">
        <v>2574</v>
      </c>
      <c r="L201" s="662">
        <v>1987.45</v>
      </c>
      <c r="M201" s="662">
        <v>5962.35</v>
      </c>
      <c r="N201" s="661">
        <v>3</v>
      </c>
      <c r="O201" s="742">
        <v>1</v>
      </c>
      <c r="P201" s="662">
        <v>5962.35</v>
      </c>
      <c r="Q201" s="677">
        <v>1</v>
      </c>
      <c r="R201" s="661">
        <v>3</v>
      </c>
      <c r="S201" s="677">
        <v>1</v>
      </c>
      <c r="T201" s="742">
        <v>1</v>
      </c>
      <c r="U201" s="700">
        <v>1</v>
      </c>
    </row>
    <row r="202" spans="1:21" ht="14.4" customHeight="1" x14ac:dyDescent="0.3">
      <c r="A202" s="660">
        <v>4</v>
      </c>
      <c r="B202" s="661" t="s">
        <v>1905</v>
      </c>
      <c r="C202" s="661">
        <v>89301042</v>
      </c>
      <c r="D202" s="740" t="s">
        <v>3294</v>
      </c>
      <c r="E202" s="741" t="s">
        <v>2145</v>
      </c>
      <c r="F202" s="661" t="s">
        <v>2127</v>
      </c>
      <c r="G202" s="661" t="s">
        <v>2421</v>
      </c>
      <c r="H202" s="661" t="s">
        <v>576</v>
      </c>
      <c r="I202" s="661" t="s">
        <v>2575</v>
      </c>
      <c r="J202" s="661" t="s">
        <v>2576</v>
      </c>
      <c r="K202" s="661" t="s">
        <v>2577</v>
      </c>
      <c r="L202" s="662">
        <v>720</v>
      </c>
      <c r="M202" s="662">
        <v>720</v>
      </c>
      <c r="N202" s="661">
        <v>1</v>
      </c>
      <c r="O202" s="742">
        <v>1</v>
      </c>
      <c r="P202" s="662">
        <v>720</v>
      </c>
      <c r="Q202" s="677">
        <v>1</v>
      </c>
      <c r="R202" s="661">
        <v>1</v>
      </c>
      <c r="S202" s="677">
        <v>1</v>
      </c>
      <c r="T202" s="742">
        <v>1</v>
      </c>
      <c r="U202" s="700">
        <v>1</v>
      </c>
    </row>
    <row r="203" spans="1:21" ht="14.4" customHeight="1" x14ac:dyDescent="0.3">
      <c r="A203" s="660">
        <v>4</v>
      </c>
      <c r="B203" s="661" t="s">
        <v>1905</v>
      </c>
      <c r="C203" s="661">
        <v>89301042</v>
      </c>
      <c r="D203" s="740" t="s">
        <v>3294</v>
      </c>
      <c r="E203" s="741" t="s">
        <v>2145</v>
      </c>
      <c r="F203" s="661" t="s">
        <v>2127</v>
      </c>
      <c r="G203" s="661" t="s">
        <v>2421</v>
      </c>
      <c r="H203" s="661" t="s">
        <v>576</v>
      </c>
      <c r="I203" s="661" t="s">
        <v>2578</v>
      </c>
      <c r="J203" s="661" t="s">
        <v>2579</v>
      </c>
      <c r="K203" s="661" t="s">
        <v>2580</v>
      </c>
      <c r="L203" s="662">
        <v>3000</v>
      </c>
      <c r="M203" s="662">
        <v>9000</v>
      </c>
      <c r="N203" s="661">
        <v>3</v>
      </c>
      <c r="O203" s="742">
        <v>1</v>
      </c>
      <c r="P203" s="662">
        <v>9000</v>
      </c>
      <c r="Q203" s="677">
        <v>1</v>
      </c>
      <c r="R203" s="661">
        <v>3</v>
      </c>
      <c r="S203" s="677">
        <v>1</v>
      </c>
      <c r="T203" s="742">
        <v>1</v>
      </c>
      <c r="U203" s="700">
        <v>1</v>
      </c>
    </row>
    <row r="204" spans="1:21" ht="14.4" customHeight="1" x14ac:dyDescent="0.3">
      <c r="A204" s="660">
        <v>4</v>
      </c>
      <c r="B204" s="661" t="s">
        <v>1905</v>
      </c>
      <c r="C204" s="661">
        <v>89301042</v>
      </c>
      <c r="D204" s="740" t="s">
        <v>3294</v>
      </c>
      <c r="E204" s="741" t="s">
        <v>2145</v>
      </c>
      <c r="F204" s="661" t="s">
        <v>2127</v>
      </c>
      <c r="G204" s="661" t="s">
        <v>2421</v>
      </c>
      <c r="H204" s="661" t="s">
        <v>576</v>
      </c>
      <c r="I204" s="661" t="s">
        <v>2581</v>
      </c>
      <c r="J204" s="661" t="s">
        <v>2579</v>
      </c>
      <c r="K204" s="661" t="s">
        <v>2582</v>
      </c>
      <c r="L204" s="662">
        <v>3000</v>
      </c>
      <c r="M204" s="662">
        <v>6000</v>
      </c>
      <c r="N204" s="661">
        <v>2</v>
      </c>
      <c r="O204" s="742">
        <v>1</v>
      </c>
      <c r="P204" s="662">
        <v>6000</v>
      </c>
      <c r="Q204" s="677">
        <v>1</v>
      </c>
      <c r="R204" s="661">
        <v>2</v>
      </c>
      <c r="S204" s="677">
        <v>1</v>
      </c>
      <c r="T204" s="742">
        <v>1</v>
      </c>
      <c r="U204" s="700">
        <v>1</v>
      </c>
    </row>
    <row r="205" spans="1:21" ht="14.4" customHeight="1" x14ac:dyDescent="0.3">
      <c r="A205" s="660">
        <v>4</v>
      </c>
      <c r="B205" s="661" t="s">
        <v>1905</v>
      </c>
      <c r="C205" s="661">
        <v>89301042</v>
      </c>
      <c r="D205" s="740" t="s">
        <v>3294</v>
      </c>
      <c r="E205" s="741" t="s">
        <v>2145</v>
      </c>
      <c r="F205" s="661" t="s">
        <v>2127</v>
      </c>
      <c r="G205" s="661" t="s">
        <v>2421</v>
      </c>
      <c r="H205" s="661" t="s">
        <v>576</v>
      </c>
      <c r="I205" s="661" t="s">
        <v>2583</v>
      </c>
      <c r="J205" s="661" t="s">
        <v>2584</v>
      </c>
      <c r="K205" s="661" t="s">
        <v>2585</v>
      </c>
      <c r="L205" s="662">
        <v>556.46</v>
      </c>
      <c r="M205" s="662">
        <v>2782.3</v>
      </c>
      <c r="N205" s="661">
        <v>5</v>
      </c>
      <c r="O205" s="742">
        <v>3</v>
      </c>
      <c r="P205" s="662">
        <v>2225.84</v>
      </c>
      <c r="Q205" s="677">
        <v>0.8</v>
      </c>
      <c r="R205" s="661">
        <v>4</v>
      </c>
      <c r="S205" s="677">
        <v>0.8</v>
      </c>
      <c r="T205" s="742">
        <v>2</v>
      </c>
      <c r="U205" s="700">
        <v>0.66666666666666663</v>
      </c>
    </row>
    <row r="206" spans="1:21" ht="14.4" customHeight="1" x14ac:dyDescent="0.3">
      <c r="A206" s="660">
        <v>4</v>
      </c>
      <c r="B206" s="661" t="s">
        <v>1905</v>
      </c>
      <c r="C206" s="661">
        <v>89301042</v>
      </c>
      <c r="D206" s="740" t="s">
        <v>3294</v>
      </c>
      <c r="E206" s="741" t="s">
        <v>2145</v>
      </c>
      <c r="F206" s="661" t="s">
        <v>2127</v>
      </c>
      <c r="G206" s="661" t="s">
        <v>2421</v>
      </c>
      <c r="H206" s="661" t="s">
        <v>576</v>
      </c>
      <c r="I206" s="661" t="s">
        <v>2586</v>
      </c>
      <c r="J206" s="661" t="s">
        <v>2587</v>
      </c>
      <c r="K206" s="661" t="s">
        <v>2588</v>
      </c>
      <c r="L206" s="662">
        <v>1248</v>
      </c>
      <c r="M206" s="662">
        <v>9984</v>
      </c>
      <c r="N206" s="661">
        <v>8</v>
      </c>
      <c r="O206" s="742">
        <v>3</v>
      </c>
      <c r="P206" s="662">
        <v>7488</v>
      </c>
      <c r="Q206" s="677">
        <v>0.75</v>
      </c>
      <c r="R206" s="661">
        <v>6</v>
      </c>
      <c r="S206" s="677">
        <v>0.75</v>
      </c>
      <c r="T206" s="742">
        <v>2</v>
      </c>
      <c r="U206" s="700">
        <v>0.66666666666666663</v>
      </c>
    </row>
    <row r="207" spans="1:21" ht="14.4" customHeight="1" x14ac:dyDescent="0.3">
      <c r="A207" s="660">
        <v>4</v>
      </c>
      <c r="B207" s="661" t="s">
        <v>1905</v>
      </c>
      <c r="C207" s="661">
        <v>89301042</v>
      </c>
      <c r="D207" s="740" t="s">
        <v>3294</v>
      </c>
      <c r="E207" s="741" t="s">
        <v>2145</v>
      </c>
      <c r="F207" s="661" t="s">
        <v>2127</v>
      </c>
      <c r="G207" s="661" t="s">
        <v>2421</v>
      </c>
      <c r="H207" s="661" t="s">
        <v>576</v>
      </c>
      <c r="I207" s="661" t="s">
        <v>2589</v>
      </c>
      <c r="J207" s="661" t="s">
        <v>2471</v>
      </c>
      <c r="K207" s="661" t="s">
        <v>2590</v>
      </c>
      <c r="L207" s="662">
        <v>761.3</v>
      </c>
      <c r="M207" s="662">
        <v>1522.6</v>
      </c>
      <c r="N207" s="661">
        <v>2</v>
      </c>
      <c r="O207" s="742">
        <v>1</v>
      </c>
      <c r="P207" s="662">
        <v>1522.6</v>
      </c>
      <c r="Q207" s="677">
        <v>1</v>
      </c>
      <c r="R207" s="661">
        <v>2</v>
      </c>
      <c r="S207" s="677">
        <v>1</v>
      </c>
      <c r="T207" s="742">
        <v>1</v>
      </c>
      <c r="U207" s="700">
        <v>1</v>
      </c>
    </row>
    <row r="208" spans="1:21" ht="14.4" customHeight="1" x14ac:dyDescent="0.3">
      <c r="A208" s="660">
        <v>4</v>
      </c>
      <c r="B208" s="661" t="s">
        <v>1905</v>
      </c>
      <c r="C208" s="661">
        <v>89301042</v>
      </c>
      <c r="D208" s="740" t="s">
        <v>3294</v>
      </c>
      <c r="E208" s="741" t="s">
        <v>2145</v>
      </c>
      <c r="F208" s="661" t="s">
        <v>2127</v>
      </c>
      <c r="G208" s="661" t="s">
        <v>2421</v>
      </c>
      <c r="H208" s="661" t="s">
        <v>576</v>
      </c>
      <c r="I208" s="661" t="s">
        <v>2591</v>
      </c>
      <c r="J208" s="661" t="s">
        <v>2592</v>
      </c>
      <c r="K208" s="661" t="s">
        <v>2593</v>
      </c>
      <c r="L208" s="662">
        <v>3000</v>
      </c>
      <c r="M208" s="662">
        <v>9000</v>
      </c>
      <c r="N208" s="661">
        <v>3</v>
      </c>
      <c r="O208" s="742">
        <v>1</v>
      </c>
      <c r="P208" s="662"/>
      <c r="Q208" s="677">
        <v>0</v>
      </c>
      <c r="R208" s="661"/>
      <c r="S208" s="677">
        <v>0</v>
      </c>
      <c r="T208" s="742"/>
      <c r="U208" s="700">
        <v>0</v>
      </c>
    </row>
    <row r="209" spans="1:21" ht="14.4" customHeight="1" x14ac:dyDescent="0.3">
      <c r="A209" s="660">
        <v>4</v>
      </c>
      <c r="B209" s="661" t="s">
        <v>1905</v>
      </c>
      <c r="C209" s="661">
        <v>89301042</v>
      </c>
      <c r="D209" s="740" t="s">
        <v>3294</v>
      </c>
      <c r="E209" s="741" t="s">
        <v>2145</v>
      </c>
      <c r="F209" s="661" t="s">
        <v>2127</v>
      </c>
      <c r="G209" s="661" t="s">
        <v>2421</v>
      </c>
      <c r="H209" s="661" t="s">
        <v>576</v>
      </c>
      <c r="I209" s="661" t="s">
        <v>2594</v>
      </c>
      <c r="J209" s="661" t="s">
        <v>2468</v>
      </c>
      <c r="K209" s="661" t="s">
        <v>2595</v>
      </c>
      <c r="L209" s="662">
        <v>1500.3</v>
      </c>
      <c r="M209" s="662">
        <v>1500.3</v>
      </c>
      <c r="N209" s="661">
        <v>1</v>
      </c>
      <c r="O209" s="742">
        <v>1</v>
      </c>
      <c r="P209" s="662">
        <v>1500.3</v>
      </c>
      <c r="Q209" s="677">
        <v>1</v>
      </c>
      <c r="R209" s="661">
        <v>1</v>
      </c>
      <c r="S209" s="677">
        <v>1</v>
      </c>
      <c r="T209" s="742">
        <v>1</v>
      </c>
      <c r="U209" s="700">
        <v>1</v>
      </c>
    </row>
    <row r="210" spans="1:21" ht="14.4" customHeight="1" x14ac:dyDescent="0.3">
      <c r="A210" s="660">
        <v>4</v>
      </c>
      <c r="B210" s="661" t="s">
        <v>1905</v>
      </c>
      <c r="C210" s="661">
        <v>89301042</v>
      </c>
      <c r="D210" s="740" t="s">
        <v>3294</v>
      </c>
      <c r="E210" s="741" t="s">
        <v>2145</v>
      </c>
      <c r="F210" s="661" t="s">
        <v>2127</v>
      </c>
      <c r="G210" s="661" t="s">
        <v>2421</v>
      </c>
      <c r="H210" s="661" t="s">
        <v>576</v>
      </c>
      <c r="I210" s="661" t="s">
        <v>2596</v>
      </c>
      <c r="J210" s="661" t="s">
        <v>2597</v>
      </c>
      <c r="K210" s="661" t="s">
        <v>1348</v>
      </c>
      <c r="L210" s="662">
        <v>1124.9000000000001</v>
      </c>
      <c r="M210" s="662">
        <v>12373.900000000001</v>
      </c>
      <c r="N210" s="661">
        <v>11</v>
      </c>
      <c r="O210" s="742">
        <v>4</v>
      </c>
      <c r="P210" s="662">
        <v>7874.3</v>
      </c>
      <c r="Q210" s="677">
        <v>0.63636363636363635</v>
      </c>
      <c r="R210" s="661">
        <v>7</v>
      </c>
      <c r="S210" s="677">
        <v>0.63636363636363635</v>
      </c>
      <c r="T210" s="742">
        <v>3</v>
      </c>
      <c r="U210" s="700">
        <v>0.75</v>
      </c>
    </row>
    <row r="211" spans="1:21" ht="14.4" customHeight="1" x14ac:dyDescent="0.3">
      <c r="A211" s="660">
        <v>4</v>
      </c>
      <c r="B211" s="661" t="s">
        <v>1905</v>
      </c>
      <c r="C211" s="661">
        <v>89301042</v>
      </c>
      <c r="D211" s="740" t="s">
        <v>3294</v>
      </c>
      <c r="E211" s="741" t="s">
        <v>2145</v>
      </c>
      <c r="F211" s="661" t="s">
        <v>2127</v>
      </c>
      <c r="G211" s="661" t="s">
        <v>2421</v>
      </c>
      <c r="H211" s="661" t="s">
        <v>576</v>
      </c>
      <c r="I211" s="661" t="s">
        <v>2598</v>
      </c>
      <c r="J211" s="661" t="s">
        <v>2599</v>
      </c>
      <c r="K211" s="661" t="s">
        <v>2510</v>
      </c>
      <c r="L211" s="662">
        <v>590.5</v>
      </c>
      <c r="M211" s="662">
        <v>1181</v>
      </c>
      <c r="N211" s="661">
        <v>2</v>
      </c>
      <c r="O211" s="742">
        <v>2</v>
      </c>
      <c r="P211" s="662">
        <v>590.5</v>
      </c>
      <c r="Q211" s="677">
        <v>0.5</v>
      </c>
      <c r="R211" s="661">
        <v>1</v>
      </c>
      <c r="S211" s="677">
        <v>0.5</v>
      </c>
      <c r="T211" s="742">
        <v>1</v>
      </c>
      <c r="U211" s="700">
        <v>0.5</v>
      </c>
    </row>
    <row r="212" spans="1:21" ht="14.4" customHeight="1" x14ac:dyDescent="0.3">
      <c r="A212" s="660">
        <v>4</v>
      </c>
      <c r="B212" s="661" t="s">
        <v>1905</v>
      </c>
      <c r="C212" s="661">
        <v>89301042</v>
      </c>
      <c r="D212" s="740" t="s">
        <v>3294</v>
      </c>
      <c r="E212" s="741" t="s">
        <v>2145</v>
      </c>
      <c r="F212" s="661" t="s">
        <v>2127</v>
      </c>
      <c r="G212" s="661" t="s">
        <v>2421</v>
      </c>
      <c r="H212" s="661" t="s">
        <v>576</v>
      </c>
      <c r="I212" s="661" t="s">
        <v>2600</v>
      </c>
      <c r="J212" s="661" t="s">
        <v>2601</v>
      </c>
      <c r="K212" s="661" t="s">
        <v>2510</v>
      </c>
      <c r="L212" s="662">
        <v>981</v>
      </c>
      <c r="M212" s="662">
        <v>1962</v>
      </c>
      <c r="N212" s="661">
        <v>2</v>
      </c>
      <c r="O212" s="742">
        <v>2</v>
      </c>
      <c r="P212" s="662">
        <v>981</v>
      </c>
      <c r="Q212" s="677">
        <v>0.5</v>
      </c>
      <c r="R212" s="661">
        <v>1</v>
      </c>
      <c r="S212" s="677">
        <v>0.5</v>
      </c>
      <c r="T212" s="742">
        <v>1</v>
      </c>
      <c r="U212" s="700">
        <v>0.5</v>
      </c>
    </row>
    <row r="213" spans="1:21" ht="14.4" customHeight="1" x14ac:dyDescent="0.3">
      <c r="A213" s="660">
        <v>4</v>
      </c>
      <c r="B213" s="661" t="s">
        <v>1905</v>
      </c>
      <c r="C213" s="661">
        <v>89301042</v>
      </c>
      <c r="D213" s="740" t="s">
        <v>3294</v>
      </c>
      <c r="E213" s="741" t="s">
        <v>2145</v>
      </c>
      <c r="F213" s="661" t="s">
        <v>2127</v>
      </c>
      <c r="G213" s="661" t="s">
        <v>2421</v>
      </c>
      <c r="H213" s="661" t="s">
        <v>576</v>
      </c>
      <c r="I213" s="661" t="s">
        <v>2602</v>
      </c>
      <c r="J213" s="661" t="s">
        <v>2603</v>
      </c>
      <c r="K213" s="661" t="s">
        <v>2604</v>
      </c>
      <c r="L213" s="662">
        <v>700</v>
      </c>
      <c r="M213" s="662">
        <v>1400</v>
      </c>
      <c r="N213" s="661">
        <v>2</v>
      </c>
      <c r="O213" s="742">
        <v>1</v>
      </c>
      <c r="P213" s="662">
        <v>1400</v>
      </c>
      <c r="Q213" s="677">
        <v>1</v>
      </c>
      <c r="R213" s="661">
        <v>2</v>
      </c>
      <c r="S213" s="677">
        <v>1</v>
      </c>
      <c r="T213" s="742">
        <v>1</v>
      </c>
      <c r="U213" s="700">
        <v>1</v>
      </c>
    </row>
    <row r="214" spans="1:21" ht="14.4" customHeight="1" x14ac:dyDescent="0.3">
      <c r="A214" s="660">
        <v>4</v>
      </c>
      <c r="B214" s="661" t="s">
        <v>1905</v>
      </c>
      <c r="C214" s="661">
        <v>89301042</v>
      </c>
      <c r="D214" s="740" t="s">
        <v>3294</v>
      </c>
      <c r="E214" s="741" t="s">
        <v>2145</v>
      </c>
      <c r="F214" s="661" t="s">
        <v>2127</v>
      </c>
      <c r="G214" s="661" t="s">
        <v>2421</v>
      </c>
      <c r="H214" s="661" t="s">
        <v>576</v>
      </c>
      <c r="I214" s="661" t="s">
        <v>2605</v>
      </c>
      <c r="J214" s="661" t="s">
        <v>2476</v>
      </c>
      <c r="K214" s="661" t="s">
        <v>2606</v>
      </c>
      <c r="L214" s="662">
        <v>1987.45</v>
      </c>
      <c r="M214" s="662">
        <v>5962.35</v>
      </c>
      <c r="N214" s="661">
        <v>3</v>
      </c>
      <c r="O214" s="742">
        <v>1</v>
      </c>
      <c r="P214" s="662">
        <v>5962.35</v>
      </c>
      <c r="Q214" s="677">
        <v>1</v>
      </c>
      <c r="R214" s="661">
        <v>3</v>
      </c>
      <c r="S214" s="677">
        <v>1</v>
      </c>
      <c r="T214" s="742">
        <v>1</v>
      </c>
      <c r="U214" s="700">
        <v>1</v>
      </c>
    </row>
    <row r="215" spans="1:21" ht="14.4" customHeight="1" x14ac:dyDescent="0.3">
      <c r="A215" s="660">
        <v>4</v>
      </c>
      <c r="B215" s="661" t="s">
        <v>1905</v>
      </c>
      <c r="C215" s="661">
        <v>89301042</v>
      </c>
      <c r="D215" s="740" t="s">
        <v>3294</v>
      </c>
      <c r="E215" s="741" t="s">
        <v>2145</v>
      </c>
      <c r="F215" s="661" t="s">
        <v>2127</v>
      </c>
      <c r="G215" s="661" t="s">
        <v>2421</v>
      </c>
      <c r="H215" s="661" t="s">
        <v>576</v>
      </c>
      <c r="I215" s="661" t="s">
        <v>2607</v>
      </c>
      <c r="J215" s="661" t="s">
        <v>2517</v>
      </c>
      <c r="K215" s="661" t="s">
        <v>2608</v>
      </c>
      <c r="L215" s="662">
        <v>3000</v>
      </c>
      <c r="M215" s="662">
        <v>6000</v>
      </c>
      <c r="N215" s="661">
        <v>2</v>
      </c>
      <c r="O215" s="742">
        <v>1</v>
      </c>
      <c r="P215" s="662">
        <v>6000</v>
      </c>
      <c r="Q215" s="677">
        <v>1</v>
      </c>
      <c r="R215" s="661">
        <v>2</v>
      </c>
      <c r="S215" s="677">
        <v>1</v>
      </c>
      <c r="T215" s="742">
        <v>1</v>
      </c>
      <c r="U215" s="700">
        <v>1</v>
      </c>
    </row>
    <row r="216" spans="1:21" ht="14.4" customHeight="1" x14ac:dyDescent="0.3">
      <c r="A216" s="660">
        <v>4</v>
      </c>
      <c r="B216" s="661" t="s">
        <v>1905</v>
      </c>
      <c r="C216" s="661">
        <v>89301042</v>
      </c>
      <c r="D216" s="740" t="s">
        <v>3294</v>
      </c>
      <c r="E216" s="741" t="s">
        <v>2145</v>
      </c>
      <c r="F216" s="661" t="s">
        <v>2127</v>
      </c>
      <c r="G216" s="661" t="s">
        <v>2421</v>
      </c>
      <c r="H216" s="661" t="s">
        <v>576</v>
      </c>
      <c r="I216" s="661" t="s">
        <v>2609</v>
      </c>
      <c r="J216" s="661" t="s">
        <v>2610</v>
      </c>
      <c r="K216" s="661" t="s">
        <v>2448</v>
      </c>
      <c r="L216" s="662">
        <v>309</v>
      </c>
      <c r="M216" s="662">
        <v>618</v>
      </c>
      <c r="N216" s="661">
        <v>2</v>
      </c>
      <c r="O216" s="742">
        <v>1</v>
      </c>
      <c r="P216" s="662">
        <v>618</v>
      </c>
      <c r="Q216" s="677">
        <v>1</v>
      </c>
      <c r="R216" s="661">
        <v>2</v>
      </c>
      <c r="S216" s="677">
        <v>1</v>
      </c>
      <c r="T216" s="742">
        <v>1</v>
      </c>
      <c r="U216" s="700">
        <v>1</v>
      </c>
    </row>
    <row r="217" spans="1:21" ht="14.4" customHeight="1" x14ac:dyDescent="0.3">
      <c r="A217" s="660">
        <v>4</v>
      </c>
      <c r="B217" s="661" t="s">
        <v>1905</v>
      </c>
      <c r="C217" s="661">
        <v>89301042</v>
      </c>
      <c r="D217" s="740" t="s">
        <v>3294</v>
      </c>
      <c r="E217" s="741" t="s">
        <v>2145</v>
      </c>
      <c r="F217" s="661" t="s">
        <v>2127</v>
      </c>
      <c r="G217" s="661" t="s">
        <v>2421</v>
      </c>
      <c r="H217" s="661" t="s">
        <v>576</v>
      </c>
      <c r="I217" s="661" t="s">
        <v>2611</v>
      </c>
      <c r="J217" s="661" t="s">
        <v>2612</v>
      </c>
      <c r="K217" s="661" t="s">
        <v>2613</v>
      </c>
      <c r="L217" s="662">
        <v>539.6</v>
      </c>
      <c r="M217" s="662">
        <v>1618.8000000000002</v>
      </c>
      <c r="N217" s="661">
        <v>3</v>
      </c>
      <c r="O217" s="742">
        <v>1</v>
      </c>
      <c r="P217" s="662">
        <v>1618.8000000000002</v>
      </c>
      <c r="Q217" s="677">
        <v>1</v>
      </c>
      <c r="R217" s="661">
        <v>3</v>
      </c>
      <c r="S217" s="677">
        <v>1</v>
      </c>
      <c r="T217" s="742">
        <v>1</v>
      </c>
      <c r="U217" s="700">
        <v>1</v>
      </c>
    </row>
    <row r="218" spans="1:21" ht="14.4" customHeight="1" x14ac:dyDescent="0.3">
      <c r="A218" s="660">
        <v>4</v>
      </c>
      <c r="B218" s="661" t="s">
        <v>1905</v>
      </c>
      <c r="C218" s="661">
        <v>89301042</v>
      </c>
      <c r="D218" s="740" t="s">
        <v>3294</v>
      </c>
      <c r="E218" s="741" t="s">
        <v>2145</v>
      </c>
      <c r="F218" s="661" t="s">
        <v>2127</v>
      </c>
      <c r="G218" s="661" t="s">
        <v>2421</v>
      </c>
      <c r="H218" s="661" t="s">
        <v>576</v>
      </c>
      <c r="I218" s="661" t="s">
        <v>2614</v>
      </c>
      <c r="J218" s="661" t="s">
        <v>2615</v>
      </c>
      <c r="K218" s="661" t="s">
        <v>2616</v>
      </c>
      <c r="L218" s="662">
        <v>2815.92</v>
      </c>
      <c r="M218" s="662">
        <v>25343.279999999999</v>
      </c>
      <c r="N218" s="661">
        <v>9</v>
      </c>
      <c r="O218" s="742">
        <v>1</v>
      </c>
      <c r="P218" s="662">
        <v>25343.279999999999</v>
      </c>
      <c r="Q218" s="677">
        <v>1</v>
      </c>
      <c r="R218" s="661">
        <v>9</v>
      </c>
      <c r="S218" s="677">
        <v>1</v>
      </c>
      <c r="T218" s="742">
        <v>1</v>
      </c>
      <c r="U218" s="700">
        <v>1</v>
      </c>
    </row>
    <row r="219" spans="1:21" ht="14.4" customHeight="1" x14ac:dyDescent="0.3">
      <c r="A219" s="660">
        <v>4</v>
      </c>
      <c r="B219" s="661" t="s">
        <v>1905</v>
      </c>
      <c r="C219" s="661">
        <v>89301042</v>
      </c>
      <c r="D219" s="740" t="s">
        <v>3294</v>
      </c>
      <c r="E219" s="741" t="s">
        <v>2145</v>
      </c>
      <c r="F219" s="661" t="s">
        <v>2127</v>
      </c>
      <c r="G219" s="661" t="s">
        <v>2361</v>
      </c>
      <c r="H219" s="661" t="s">
        <v>576</v>
      </c>
      <c r="I219" s="661" t="s">
        <v>2362</v>
      </c>
      <c r="J219" s="661" t="s">
        <v>2363</v>
      </c>
      <c r="K219" s="661" t="s">
        <v>2364</v>
      </c>
      <c r="L219" s="662">
        <v>410</v>
      </c>
      <c r="M219" s="662">
        <v>2870</v>
      </c>
      <c r="N219" s="661">
        <v>7</v>
      </c>
      <c r="O219" s="742">
        <v>7</v>
      </c>
      <c r="P219" s="662">
        <v>2870</v>
      </c>
      <c r="Q219" s="677">
        <v>1</v>
      </c>
      <c r="R219" s="661">
        <v>7</v>
      </c>
      <c r="S219" s="677">
        <v>1</v>
      </c>
      <c r="T219" s="742">
        <v>7</v>
      </c>
      <c r="U219" s="700">
        <v>1</v>
      </c>
    </row>
    <row r="220" spans="1:21" ht="14.4" customHeight="1" x14ac:dyDescent="0.3">
      <c r="A220" s="660">
        <v>4</v>
      </c>
      <c r="B220" s="661" t="s">
        <v>1905</v>
      </c>
      <c r="C220" s="661">
        <v>89301042</v>
      </c>
      <c r="D220" s="740" t="s">
        <v>3294</v>
      </c>
      <c r="E220" s="741" t="s">
        <v>2145</v>
      </c>
      <c r="F220" s="661" t="s">
        <v>2127</v>
      </c>
      <c r="G220" s="661" t="s">
        <v>2361</v>
      </c>
      <c r="H220" s="661" t="s">
        <v>576</v>
      </c>
      <c r="I220" s="661" t="s">
        <v>2365</v>
      </c>
      <c r="J220" s="661" t="s">
        <v>2366</v>
      </c>
      <c r="K220" s="661" t="s">
        <v>2367</v>
      </c>
      <c r="L220" s="662">
        <v>566</v>
      </c>
      <c r="M220" s="662">
        <v>566</v>
      </c>
      <c r="N220" s="661">
        <v>1</v>
      </c>
      <c r="O220" s="742">
        <v>1</v>
      </c>
      <c r="P220" s="662">
        <v>566</v>
      </c>
      <c r="Q220" s="677">
        <v>1</v>
      </c>
      <c r="R220" s="661">
        <v>1</v>
      </c>
      <c r="S220" s="677">
        <v>1</v>
      </c>
      <c r="T220" s="742">
        <v>1</v>
      </c>
      <c r="U220" s="700">
        <v>1</v>
      </c>
    </row>
    <row r="221" spans="1:21" ht="14.4" customHeight="1" x14ac:dyDescent="0.3">
      <c r="A221" s="660">
        <v>4</v>
      </c>
      <c r="B221" s="661" t="s">
        <v>1905</v>
      </c>
      <c r="C221" s="661">
        <v>89301042</v>
      </c>
      <c r="D221" s="740" t="s">
        <v>3294</v>
      </c>
      <c r="E221" s="741" t="s">
        <v>2145</v>
      </c>
      <c r="F221" s="661" t="s">
        <v>2127</v>
      </c>
      <c r="G221" s="661" t="s">
        <v>2277</v>
      </c>
      <c r="H221" s="661" t="s">
        <v>576</v>
      </c>
      <c r="I221" s="661" t="s">
        <v>2368</v>
      </c>
      <c r="J221" s="661" t="s">
        <v>2369</v>
      </c>
      <c r="K221" s="661" t="s">
        <v>2370</v>
      </c>
      <c r="L221" s="662">
        <v>900</v>
      </c>
      <c r="M221" s="662">
        <v>900</v>
      </c>
      <c r="N221" s="661">
        <v>1</v>
      </c>
      <c r="O221" s="742">
        <v>1</v>
      </c>
      <c r="P221" s="662">
        <v>900</v>
      </c>
      <c r="Q221" s="677">
        <v>1</v>
      </c>
      <c r="R221" s="661">
        <v>1</v>
      </c>
      <c r="S221" s="677">
        <v>1</v>
      </c>
      <c r="T221" s="742">
        <v>1</v>
      </c>
      <c r="U221" s="700">
        <v>1</v>
      </c>
    </row>
    <row r="222" spans="1:21" ht="14.4" customHeight="1" x14ac:dyDescent="0.3">
      <c r="A222" s="660">
        <v>4</v>
      </c>
      <c r="B222" s="661" t="s">
        <v>1905</v>
      </c>
      <c r="C222" s="661">
        <v>89301042</v>
      </c>
      <c r="D222" s="740" t="s">
        <v>3294</v>
      </c>
      <c r="E222" s="741" t="s">
        <v>2145</v>
      </c>
      <c r="F222" s="661" t="s">
        <v>2127</v>
      </c>
      <c r="G222" s="661" t="s">
        <v>2277</v>
      </c>
      <c r="H222" s="661" t="s">
        <v>576</v>
      </c>
      <c r="I222" s="661" t="s">
        <v>2371</v>
      </c>
      <c r="J222" s="661" t="s">
        <v>2372</v>
      </c>
      <c r="K222" s="661" t="s">
        <v>2373</v>
      </c>
      <c r="L222" s="662">
        <v>378.48</v>
      </c>
      <c r="M222" s="662">
        <v>378.48</v>
      </c>
      <c r="N222" s="661">
        <v>1</v>
      </c>
      <c r="O222" s="742">
        <v>1</v>
      </c>
      <c r="P222" s="662">
        <v>378.48</v>
      </c>
      <c r="Q222" s="677">
        <v>1</v>
      </c>
      <c r="R222" s="661">
        <v>1</v>
      </c>
      <c r="S222" s="677">
        <v>1</v>
      </c>
      <c r="T222" s="742">
        <v>1</v>
      </c>
      <c r="U222" s="700">
        <v>1</v>
      </c>
    </row>
    <row r="223" spans="1:21" ht="14.4" customHeight="1" x14ac:dyDescent="0.3">
      <c r="A223" s="660">
        <v>4</v>
      </c>
      <c r="B223" s="661" t="s">
        <v>1905</v>
      </c>
      <c r="C223" s="661">
        <v>89301042</v>
      </c>
      <c r="D223" s="740" t="s">
        <v>3294</v>
      </c>
      <c r="E223" s="741" t="s">
        <v>2145</v>
      </c>
      <c r="F223" s="661" t="s">
        <v>2127</v>
      </c>
      <c r="G223" s="661" t="s">
        <v>2277</v>
      </c>
      <c r="H223" s="661" t="s">
        <v>576</v>
      </c>
      <c r="I223" s="661" t="s">
        <v>2617</v>
      </c>
      <c r="J223" s="661" t="s">
        <v>2618</v>
      </c>
      <c r="K223" s="661" t="s">
        <v>2619</v>
      </c>
      <c r="L223" s="662">
        <v>700</v>
      </c>
      <c r="M223" s="662">
        <v>700</v>
      </c>
      <c r="N223" s="661">
        <v>1</v>
      </c>
      <c r="O223" s="742">
        <v>1</v>
      </c>
      <c r="P223" s="662"/>
      <c r="Q223" s="677">
        <v>0</v>
      </c>
      <c r="R223" s="661"/>
      <c r="S223" s="677">
        <v>0</v>
      </c>
      <c r="T223" s="742"/>
      <c r="U223" s="700">
        <v>0</v>
      </c>
    </row>
    <row r="224" spans="1:21" ht="14.4" customHeight="1" x14ac:dyDescent="0.3">
      <c r="A224" s="660">
        <v>4</v>
      </c>
      <c r="B224" s="661" t="s">
        <v>1905</v>
      </c>
      <c r="C224" s="661">
        <v>89301042</v>
      </c>
      <c r="D224" s="740" t="s">
        <v>3294</v>
      </c>
      <c r="E224" s="741" t="s">
        <v>2146</v>
      </c>
      <c r="F224" s="661" t="s">
        <v>2125</v>
      </c>
      <c r="G224" s="661" t="s">
        <v>2228</v>
      </c>
      <c r="H224" s="661" t="s">
        <v>969</v>
      </c>
      <c r="I224" s="661" t="s">
        <v>1117</v>
      </c>
      <c r="J224" s="661" t="s">
        <v>2010</v>
      </c>
      <c r="K224" s="661" t="s">
        <v>2011</v>
      </c>
      <c r="L224" s="662">
        <v>154.36000000000001</v>
      </c>
      <c r="M224" s="662">
        <v>308.72000000000003</v>
      </c>
      <c r="N224" s="661">
        <v>2</v>
      </c>
      <c r="O224" s="742">
        <v>2</v>
      </c>
      <c r="P224" s="662">
        <v>154.36000000000001</v>
      </c>
      <c r="Q224" s="677">
        <v>0.5</v>
      </c>
      <c r="R224" s="661">
        <v>1</v>
      </c>
      <c r="S224" s="677">
        <v>0.5</v>
      </c>
      <c r="T224" s="742">
        <v>1</v>
      </c>
      <c r="U224" s="700">
        <v>0.5</v>
      </c>
    </row>
    <row r="225" spans="1:21" ht="14.4" customHeight="1" x14ac:dyDescent="0.3">
      <c r="A225" s="660">
        <v>4</v>
      </c>
      <c r="B225" s="661" t="s">
        <v>1905</v>
      </c>
      <c r="C225" s="661">
        <v>89301042</v>
      </c>
      <c r="D225" s="740" t="s">
        <v>3294</v>
      </c>
      <c r="E225" s="741" t="s">
        <v>2146</v>
      </c>
      <c r="F225" s="661" t="s">
        <v>2125</v>
      </c>
      <c r="G225" s="661" t="s">
        <v>2620</v>
      </c>
      <c r="H225" s="661" t="s">
        <v>576</v>
      </c>
      <c r="I225" s="661" t="s">
        <v>2621</v>
      </c>
      <c r="J225" s="661" t="s">
        <v>1878</v>
      </c>
      <c r="K225" s="661" t="s">
        <v>2622</v>
      </c>
      <c r="L225" s="662">
        <v>18.63</v>
      </c>
      <c r="M225" s="662">
        <v>18.63</v>
      </c>
      <c r="N225" s="661">
        <v>1</v>
      </c>
      <c r="O225" s="742">
        <v>1</v>
      </c>
      <c r="P225" s="662"/>
      <c r="Q225" s="677">
        <v>0</v>
      </c>
      <c r="R225" s="661"/>
      <c r="S225" s="677">
        <v>0</v>
      </c>
      <c r="T225" s="742"/>
      <c r="U225" s="700">
        <v>0</v>
      </c>
    </row>
    <row r="226" spans="1:21" ht="14.4" customHeight="1" x14ac:dyDescent="0.3">
      <c r="A226" s="660">
        <v>4</v>
      </c>
      <c r="B226" s="661" t="s">
        <v>1905</v>
      </c>
      <c r="C226" s="661">
        <v>89301042</v>
      </c>
      <c r="D226" s="740" t="s">
        <v>3294</v>
      </c>
      <c r="E226" s="741" t="s">
        <v>2146</v>
      </c>
      <c r="F226" s="661" t="s">
        <v>2125</v>
      </c>
      <c r="G226" s="661" t="s">
        <v>2623</v>
      </c>
      <c r="H226" s="661" t="s">
        <v>576</v>
      </c>
      <c r="I226" s="661" t="s">
        <v>2624</v>
      </c>
      <c r="J226" s="661" t="s">
        <v>2625</v>
      </c>
      <c r="K226" s="661" t="s">
        <v>1018</v>
      </c>
      <c r="L226" s="662">
        <v>32.270000000000003</v>
      </c>
      <c r="M226" s="662">
        <v>64.540000000000006</v>
      </c>
      <c r="N226" s="661">
        <v>2</v>
      </c>
      <c r="O226" s="742">
        <v>1</v>
      </c>
      <c r="P226" s="662"/>
      <c r="Q226" s="677">
        <v>0</v>
      </c>
      <c r="R226" s="661"/>
      <c r="S226" s="677">
        <v>0</v>
      </c>
      <c r="T226" s="742"/>
      <c r="U226" s="700">
        <v>0</v>
      </c>
    </row>
    <row r="227" spans="1:21" ht="14.4" customHeight="1" x14ac:dyDescent="0.3">
      <c r="A227" s="660">
        <v>4</v>
      </c>
      <c r="B227" s="661" t="s">
        <v>1905</v>
      </c>
      <c r="C227" s="661">
        <v>89301042</v>
      </c>
      <c r="D227" s="740" t="s">
        <v>3294</v>
      </c>
      <c r="E227" s="741" t="s">
        <v>2146</v>
      </c>
      <c r="F227" s="661" t="s">
        <v>2125</v>
      </c>
      <c r="G227" s="661" t="s">
        <v>2626</v>
      </c>
      <c r="H227" s="661" t="s">
        <v>576</v>
      </c>
      <c r="I227" s="661" t="s">
        <v>2627</v>
      </c>
      <c r="J227" s="661" t="s">
        <v>2628</v>
      </c>
      <c r="K227" s="661" t="s">
        <v>2629</v>
      </c>
      <c r="L227" s="662">
        <v>73.66</v>
      </c>
      <c r="M227" s="662">
        <v>73.66</v>
      </c>
      <c r="N227" s="661">
        <v>1</v>
      </c>
      <c r="O227" s="742">
        <v>1</v>
      </c>
      <c r="P227" s="662">
        <v>73.66</v>
      </c>
      <c r="Q227" s="677">
        <v>1</v>
      </c>
      <c r="R227" s="661">
        <v>1</v>
      </c>
      <c r="S227" s="677">
        <v>1</v>
      </c>
      <c r="T227" s="742">
        <v>1</v>
      </c>
      <c r="U227" s="700">
        <v>1</v>
      </c>
    </row>
    <row r="228" spans="1:21" ht="14.4" customHeight="1" x14ac:dyDescent="0.3">
      <c r="A228" s="660">
        <v>4</v>
      </c>
      <c r="B228" s="661" t="s">
        <v>1905</v>
      </c>
      <c r="C228" s="661">
        <v>89301042</v>
      </c>
      <c r="D228" s="740" t="s">
        <v>3294</v>
      </c>
      <c r="E228" s="741" t="s">
        <v>2146</v>
      </c>
      <c r="F228" s="661" t="s">
        <v>2125</v>
      </c>
      <c r="G228" s="661" t="s">
        <v>2202</v>
      </c>
      <c r="H228" s="661" t="s">
        <v>576</v>
      </c>
      <c r="I228" s="661" t="s">
        <v>875</v>
      </c>
      <c r="J228" s="661" t="s">
        <v>876</v>
      </c>
      <c r="K228" s="661" t="s">
        <v>877</v>
      </c>
      <c r="L228" s="662">
        <v>0</v>
      </c>
      <c r="M228" s="662">
        <v>0</v>
      </c>
      <c r="N228" s="661">
        <v>1</v>
      </c>
      <c r="O228" s="742">
        <v>1</v>
      </c>
      <c r="P228" s="662">
        <v>0</v>
      </c>
      <c r="Q228" s="677"/>
      <c r="R228" s="661">
        <v>1</v>
      </c>
      <c r="S228" s="677">
        <v>1</v>
      </c>
      <c r="T228" s="742">
        <v>1</v>
      </c>
      <c r="U228" s="700">
        <v>1</v>
      </c>
    </row>
    <row r="229" spans="1:21" ht="14.4" customHeight="1" x14ac:dyDescent="0.3">
      <c r="A229" s="660">
        <v>4</v>
      </c>
      <c r="B229" s="661" t="s">
        <v>1905</v>
      </c>
      <c r="C229" s="661">
        <v>89301042</v>
      </c>
      <c r="D229" s="740" t="s">
        <v>3294</v>
      </c>
      <c r="E229" s="741" t="s">
        <v>2146</v>
      </c>
      <c r="F229" s="661" t="s">
        <v>2125</v>
      </c>
      <c r="G229" s="661" t="s">
        <v>2205</v>
      </c>
      <c r="H229" s="661" t="s">
        <v>576</v>
      </c>
      <c r="I229" s="661" t="s">
        <v>2206</v>
      </c>
      <c r="J229" s="661" t="s">
        <v>2207</v>
      </c>
      <c r="K229" s="661" t="s">
        <v>2208</v>
      </c>
      <c r="L229" s="662">
        <v>194.49</v>
      </c>
      <c r="M229" s="662">
        <v>194.49</v>
      </c>
      <c r="N229" s="661">
        <v>1</v>
      </c>
      <c r="O229" s="742">
        <v>1</v>
      </c>
      <c r="P229" s="662">
        <v>194.49</v>
      </c>
      <c r="Q229" s="677">
        <v>1</v>
      </c>
      <c r="R229" s="661">
        <v>1</v>
      </c>
      <c r="S229" s="677">
        <v>1</v>
      </c>
      <c r="T229" s="742">
        <v>1</v>
      </c>
      <c r="U229" s="700">
        <v>1</v>
      </c>
    </row>
    <row r="230" spans="1:21" ht="14.4" customHeight="1" x14ac:dyDescent="0.3">
      <c r="A230" s="660">
        <v>4</v>
      </c>
      <c r="B230" s="661" t="s">
        <v>1905</v>
      </c>
      <c r="C230" s="661">
        <v>89301042</v>
      </c>
      <c r="D230" s="740" t="s">
        <v>3294</v>
      </c>
      <c r="E230" s="741" t="s">
        <v>2146</v>
      </c>
      <c r="F230" s="661" t="s">
        <v>2127</v>
      </c>
      <c r="G230" s="661" t="s">
        <v>2348</v>
      </c>
      <c r="H230" s="661" t="s">
        <v>576</v>
      </c>
      <c r="I230" s="661" t="s">
        <v>2630</v>
      </c>
      <c r="J230" s="661" t="s">
        <v>2631</v>
      </c>
      <c r="K230" s="661" t="s">
        <v>2632</v>
      </c>
      <c r="L230" s="662">
        <v>144.05000000000001</v>
      </c>
      <c r="M230" s="662">
        <v>144.05000000000001</v>
      </c>
      <c r="N230" s="661">
        <v>1</v>
      </c>
      <c r="O230" s="742">
        <v>1</v>
      </c>
      <c r="P230" s="662">
        <v>144.05000000000001</v>
      </c>
      <c r="Q230" s="677">
        <v>1</v>
      </c>
      <c r="R230" s="661">
        <v>1</v>
      </c>
      <c r="S230" s="677">
        <v>1</v>
      </c>
      <c r="T230" s="742">
        <v>1</v>
      </c>
      <c r="U230" s="700">
        <v>1</v>
      </c>
    </row>
    <row r="231" spans="1:21" ht="14.4" customHeight="1" x14ac:dyDescent="0.3">
      <c r="A231" s="660">
        <v>4</v>
      </c>
      <c r="B231" s="661" t="s">
        <v>1905</v>
      </c>
      <c r="C231" s="661">
        <v>89301042</v>
      </c>
      <c r="D231" s="740" t="s">
        <v>3294</v>
      </c>
      <c r="E231" s="741" t="s">
        <v>2146</v>
      </c>
      <c r="F231" s="661" t="s">
        <v>2127</v>
      </c>
      <c r="G231" s="661" t="s">
        <v>2348</v>
      </c>
      <c r="H231" s="661" t="s">
        <v>576</v>
      </c>
      <c r="I231" s="661" t="s">
        <v>2349</v>
      </c>
      <c r="J231" s="661" t="s">
        <v>2350</v>
      </c>
      <c r="K231" s="661" t="s">
        <v>2351</v>
      </c>
      <c r="L231" s="662">
        <v>200</v>
      </c>
      <c r="M231" s="662">
        <v>600</v>
      </c>
      <c r="N231" s="661">
        <v>3</v>
      </c>
      <c r="O231" s="742">
        <v>1</v>
      </c>
      <c r="P231" s="662">
        <v>600</v>
      </c>
      <c r="Q231" s="677">
        <v>1</v>
      </c>
      <c r="R231" s="661">
        <v>3</v>
      </c>
      <c r="S231" s="677">
        <v>1</v>
      </c>
      <c r="T231" s="742">
        <v>1</v>
      </c>
      <c r="U231" s="700">
        <v>1</v>
      </c>
    </row>
    <row r="232" spans="1:21" ht="14.4" customHeight="1" x14ac:dyDescent="0.3">
      <c r="A232" s="660">
        <v>4</v>
      </c>
      <c r="B232" s="661" t="s">
        <v>1905</v>
      </c>
      <c r="C232" s="661">
        <v>89301042</v>
      </c>
      <c r="D232" s="740" t="s">
        <v>3294</v>
      </c>
      <c r="E232" s="741" t="s">
        <v>2146</v>
      </c>
      <c r="F232" s="661" t="s">
        <v>2127</v>
      </c>
      <c r="G232" s="661" t="s">
        <v>2348</v>
      </c>
      <c r="H232" s="661" t="s">
        <v>576</v>
      </c>
      <c r="I232" s="661" t="s">
        <v>2355</v>
      </c>
      <c r="J232" s="661" t="s">
        <v>2356</v>
      </c>
      <c r="K232" s="661" t="s">
        <v>2357</v>
      </c>
      <c r="L232" s="662">
        <v>120</v>
      </c>
      <c r="M232" s="662">
        <v>720</v>
      </c>
      <c r="N232" s="661">
        <v>6</v>
      </c>
      <c r="O232" s="742">
        <v>3</v>
      </c>
      <c r="P232" s="662">
        <v>600</v>
      </c>
      <c r="Q232" s="677">
        <v>0.83333333333333337</v>
      </c>
      <c r="R232" s="661">
        <v>5</v>
      </c>
      <c r="S232" s="677">
        <v>0.83333333333333337</v>
      </c>
      <c r="T232" s="742">
        <v>2</v>
      </c>
      <c r="U232" s="700">
        <v>0.66666666666666663</v>
      </c>
    </row>
    <row r="233" spans="1:21" ht="14.4" customHeight="1" x14ac:dyDescent="0.3">
      <c r="A233" s="660">
        <v>4</v>
      </c>
      <c r="B233" s="661" t="s">
        <v>1905</v>
      </c>
      <c r="C233" s="661">
        <v>89301042</v>
      </c>
      <c r="D233" s="740" t="s">
        <v>3294</v>
      </c>
      <c r="E233" s="741" t="s">
        <v>2146</v>
      </c>
      <c r="F233" s="661" t="s">
        <v>2127</v>
      </c>
      <c r="G233" s="661" t="s">
        <v>2361</v>
      </c>
      <c r="H233" s="661" t="s">
        <v>576</v>
      </c>
      <c r="I233" s="661" t="s">
        <v>2362</v>
      </c>
      <c r="J233" s="661" t="s">
        <v>2363</v>
      </c>
      <c r="K233" s="661" t="s">
        <v>2364</v>
      </c>
      <c r="L233" s="662">
        <v>410</v>
      </c>
      <c r="M233" s="662">
        <v>9020</v>
      </c>
      <c r="N233" s="661">
        <v>22</v>
      </c>
      <c r="O233" s="742">
        <v>22</v>
      </c>
      <c r="P233" s="662">
        <v>8200</v>
      </c>
      <c r="Q233" s="677">
        <v>0.90909090909090906</v>
      </c>
      <c r="R233" s="661">
        <v>20</v>
      </c>
      <c r="S233" s="677">
        <v>0.90909090909090906</v>
      </c>
      <c r="T233" s="742">
        <v>20</v>
      </c>
      <c r="U233" s="700">
        <v>0.90909090909090906</v>
      </c>
    </row>
    <row r="234" spans="1:21" ht="14.4" customHeight="1" x14ac:dyDescent="0.3">
      <c r="A234" s="660">
        <v>4</v>
      </c>
      <c r="B234" s="661" t="s">
        <v>1905</v>
      </c>
      <c r="C234" s="661">
        <v>89301042</v>
      </c>
      <c r="D234" s="740" t="s">
        <v>3294</v>
      </c>
      <c r="E234" s="741" t="s">
        <v>2146</v>
      </c>
      <c r="F234" s="661" t="s">
        <v>2127</v>
      </c>
      <c r="G234" s="661" t="s">
        <v>2277</v>
      </c>
      <c r="H234" s="661" t="s">
        <v>576</v>
      </c>
      <c r="I234" s="661" t="s">
        <v>2368</v>
      </c>
      <c r="J234" s="661" t="s">
        <v>2369</v>
      </c>
      <c r="K234" s="661" t="s">
        <v>2370</v>
      </c>
      <c r="L234" s="662">
        <v>900</v>
      </c>
      <c r="M234" s="662">
        <v>15300</v>
      </c>
      <c r="N234" s="661">
        <v>17</v>
      </c>
      <c r="O234" s="742">
        <v>17</v>
      </c>
      <c r="P234" s="662">
        <v>15300</v>
      </c>
      <c r="Q234" s="677">
        <v>1</v>
      </c>
      <c r="R234" s="661">
        <v>17</v>
      </c>
      <c r="S234" s="677">
        <v>1</v>
      </c>
      <c r="T234" s="742">
        <v>17</v>
      </c>
      <c r="U234" s="700">
        <v>1</v>
      </c>
    </row>
    <row r="235" spans="1:21" ht="14.4" customHeight="1" x14ac:dyDescent="0.3">
      <c r="A235" s="660">
        <v>4</v>
      </c>
      <c r="B235" s="661" t="s">
        <v>1905</v>
      </c>
      <c r="C235" s="661">
        <v>89301042</v>
      </c>
      <c r="D235" s="740" t="s">
        <v>3294</v>
      </c>
      <c r="E235" s="741" t="s">
        <v>2146</v>
      </c>
      <c r="F235" s="661" t="s">
        <v>2127</v>
      </c>
      <c r="G235" s="661" t="s">
        <v>2277</v>
      </c>
      <c r="H235" s="661" t="s">
        <v>576</v>
      </c>
      <c r="I235" s="661" t="s">
        <v>2278</v>
      </c>
      <c r="J235" s="661" t="s">
        <v>2279</v>
      </c>
      <c r="K235" s="661" t="s">
        <v>2280</v>
      </c>
      <c r="L235" s="662">
        <v>378.48</v>
      </c>
      <c r="M235" s="662">
        <v>1892.4</v>
      </c>
      <c r="N235" s="661">
        <v>5</v>
      </c>
      <c r="O235" s="742">
        <v>5</v>
      </c>
      <c r="P235" s="662">
        <v>1513.92</v>
      </c>
      <c r="Q235" s="677">
        <v>0.8</v>
      </c>
      <c r="R235" s="661">
        <v>4</v>
      </c>
      <c r="S235" s="677">
        <v>0.8</v>
      </c>
      <c r="T235" s="742">
        <v>4</v>
      </c>
      <c r="U235" s="700">
        <v>0.8</v>
      </c>
    </row>
    <row r="236" spans="1:21" ht="14.4" customHeight="1" x14ac:dyDescent="0.3">
      <c r="A236" s="660">
        <v>4</v>
      </c>
      <c r="B236" s="661" t="s">
        <v>1905</v>
      </c>
      <c r="C236" s="661">
        <v>89301042</v>
      </c>
      <c r="D236" s="740" t="s">
        <v>3294</v>
      </c>
      <c r="E236" s="741" t="s">
        <v>2146</v>
      </c>
      <c r="F236" s="661" t="s">
        <v>2127</v>
      </c>
      <c r="G236" s="661" t="s">
        <v>2277</v>
      </c>
      <c r="H236" s="661" t="s">
        <v>576</v>
      </c>
      <c r="I236" s="661" t="s">
        <v>2371</v>
      </c>
      <c r="J236" s="661" t="s">
        <v>2372</v>
      </c>
      <c r="K236" s="661" t="s">
        <v>2373</v>
      </c>
      <c r="L236" s="662">
        <v>378.48</v>
      </c>
      <c r="M236" s="662">
        <v>378.48</v>
      </c>
      <c r="N236" s="661">
        <v>1</v>
      </c>
      <c r="O236" s="742">
        <v>1</v>
      </c>
      <c r="P236" s="662">
        <v>378.48</v>
      </c>
      <c r="Q236" s="677">
        <v>1</v>
      </c>
      <c r="R236" s="661">
        <v>1</v>
      </c>
      <c r="S236" s="677">
        <v>1</v>
      </c>
      <c r="T236" s="742">
        <v>1</v>
      </c>
      <c r="U236" s="700">
        <v>1</v>
      </c>
    </row>
    <row r="237" spans="1:21" ht="14.4" customHeight="1" x14ac:dyDescent="0.3">
      <c r="A237" s="660">
        <v>4</v>
      </c>
      <c r="B237" s="661" t="s">
        <v>1905</v>
      </c>
      <c r="C237" s="661">
        <v>89301042</v>
      </c>
      <c r="D237" s="740" t="s">
        <v>3294</v>
      </c>
      <c r="E237" s="741" t="s">
        <v>2147</v>
      </c>
      <c r="F237" s="661" t="s">
        <v>2127</v>
      </c>
      <c r="G237" s="661" t="s">
        <v>2361</v>
      </c>
      <c r="H237" s="661" t="s">
        <v>576</v>
      </c>
      <c r="I237" s="661" t="s">
        <v>2362</v>
      </c>
      <c r="J237" s="661" t="s">
        <v>2363</v>
      </c>
      <c r="K237" s="661" t="s">
        <v>2364</v>
      </c>
      <c r="L237" s="662">
        <v>410</v>
      </c>
      <c r="M237" s="662">
        <v>410</v>
      </c>
      <c r="N237" s="661">
        <v>1</v>
      </c>
      <c r="O237" s="742">
        <v>1</v>
      </c>
      <c r="P237" s="662">
        <v>410</v>
      </c>
      <c r="Q237" s="677">
        <v>1</v>
      </c>
      <c r="R237" s="661">
        <v>1</v>
      </c>
      <c r="S237" s="677">
        <v>1</v>
      </c>
      <c r="T237" s="742">
        <v>1</v>
      </c>
      <c r="U237" s="700">
        <v>1</v>
      </c>
    </row>
    <row r="238" spans="1:21" ht="14.4" customHeight="1" x14ac:dyDescent="0.3">
      <c r="A238" s="660">
        <v>4</v>
      </c>
      <c r="B238" s="661" t="s">
        <v>1905</v>
      </c>
      <c r="C238" s="661">
        <v>89301042</v>
      </c>
      <c r="D238" s="740" t="s">
        <v>3294</v>
      </c>
      <c r="E238" s="741" t="s">
        <v>2149</v>
      </c>
      <c r="F238" s="661" t="s">
        <v>2125</v>
      </c>
      <c r="G238" s="661" t="s">
        <v>2228</v>
      </c>
      <c r="H238" s="661" t="s">
        <v>969</v>
      </c>
      <c r="I238" s="661" t="s">
        <v>1117</v>
      </c>
      <c r="J238" s="661" t="s">
        <v>2010</v>
      </c>
      <c r="K238" s="661" t="s">
        <v>2011</v>
      </c>
      <c r="L238" s="662">
        <v>150.04</v>
      </c>
      <c r="M238" s="662">
        <v>450.12</v>
      </c>
      <c r="N238" s="661">
        <v>3</v>
      </c>
      <c r="O238" s="742">
        <v>1.5</v>
      </c>
      <c r="P238" s="662">
        <v>450.12</v>
      </c>
      <c r="Q238" s="677">
        <v>1</v>
      </c>
      <c r="R238" s="661">
        <v>3</v>
      </c>
      <c r="S238" s="677">
        <v>1</v>
      </c>
      <c r="T238" s="742">
        <v>1.5</v>
      </c>
      <c r="U238" s="700">
        <v>1</v>
      </c>
    </row>
    <row r="239" spans="1:21" ht="14.4" customHeight="1" x14ac:dyDescent="0.3">
      <c r="A239" s="660">
        <v>4</v>
      </c>
      <c r="B239" s="661" t="s">
        <v>1905</v>
      </c>
      <c r="C239" s="661">
        <v>89301042</v>
      </c>
      <c r="D239" s="740" t="s">
        <v>3294</v>
      </c>
      <c r="E239" s="741" t="s">
        <v>2149</v>
      </c>
      <c r="F239" s="661" t="s">
        <v>2125</v>
      </c>
      <c r="G239" s="661" t="s">
        <v>2190</v>
      </c>
      <c r="H239" s="661" t="s">
        <v>576</v>
      </c>
      <c r="I239" s="661" t="s">
        <v>717</v>
      </c>
      <c r="J239" s="661" t="s">
        <v>2191</v>
      </c>
      <c r="K239" s="661" t="s">
        <v>2192</v>
      </c>
      <c r="L239" s="662">
        <v>0</v>
      </c>
      <c r="M239" s="662">
        <v>0</v>
      </c>
      <c r="N239" s="661">
        <v>1</v>
      </c>
      <c r="O239" s="742">
        <v>0.5</v>
      </c>
      <c r="P239" s="662">
        <v>0</v>
      </c>
      <c r="Q239" s="677"/>
      <c r="R239" s="661">
        <v>1</v>
      </c>
      <c r="S239" s="677">
        <v>1</v>
      </c>
      <c r="T239" s="742">
        <v>0.5</v>
      </c>
      <c r="U239" s="700">
        <v>1</v>
      </c>
    </row>
    <row r="240" spans="1:21" ht="14.4" customHeight="1" x14ac:dyDescent="0.3">
      <c r="A240" s="660">
        <v>4</v>
      </c>
      <c r="B240" s="661" t="s">
        <v>1905</v>
      </c>
      <c r="C240" s="661">
        <v>89301042</v>
      </c>
      <c r="D240" s="740" t="s">
        <v>3294</v>
      </c>
      <c r="E240" s="741" t="s">
        <v>2149</v>
      </c>
      <c r="F240" s="661" t="s">
        <v>2126</v>
      </c>
      <c r="G240" s="661" t="s">
        <v>2230</v>
      </c>
      <c r="H240" s="661" t="s">
        <v>576</v>
      </c>
      <c r="I240" s="661" t="s">
        <v>2231</v>
      </c>
      <c r="J240" s="661" t="s">
        <v>2232</v>
      </c>
      <c r="K240" s="661"/>
      <c r="L240" s="662">
        <v>0</v>
      </c>
      <c r="M240" s="662">
        <v>0</v>
      </c>
      <c r="N240" s="661">
        <v>1</v>
      </c>
      <c r="O240" s="742">
        <v>1</v>
      </c>
      <c r="P240" s="662">
        <v>0</v>
      </c>
      <c r="Q240" s="677"/>
      <c r="R240" s="661">
        <v>1</v>
      </c>
      <c r="S240" s="677">
        <v>1</v>
      </c>
      <c r="T240" s="742">
        <v>1</v>
      </c>
      <c r="U240" s="700">
        <v>1</v>
      </c>
    </row>
    <row r="241" spans="1:21" ht="14.4" customHeight="1" x14ac:dyDescent="0.3">
      <c r="A241" s="660">
        <v>4</v>
      </c>
      <c r="B241" s="661" t="s">
        <v>1905</v>
      </c>
      <c r="C241" s="661">
        <v>89301042</v>
      </c>
      <c r="D241" s="740" t="s">
        <v>3294</v>
      </c>
      <c r="E241" s="741" t="s">
        <v>2149</v>
      </c>
      <c r="F241" s="661" t="s">
        <v>2127</v>
      </c>
      <c r="G241" s="661" t="s">
        <v>2348</v>
      </c>
      <c r="H241" s="661" t="s">
        <v>576</v>
      </c>
      <c r="I241" s="661" t="s">
        <v>2633</v>
      </c>
      <c r="J241" s="661" t="s">
        <v>2634</v>
      </c>
      <c r="K241" s="661" t="s">
        <v>2635</v>
      </c>
      <c r="L241" s="662">
        <v>44.15</v>
      </c>
      <c r="M241" s="662">
        <v>44.15</v>
      </c>
      <c r="N241" s="661">
        <v>1</v>
      </c>
      <c r="O241" s="742">
        <v>1</v>
      </c>
      <c r="P241" s="662">
        <v>44.15</v>
      </c>
      <c r="Q241" s="677">
        <v>1</v>
      </c>
      <c r="R241" s="661">
        <v>1</v>
      </c>
      <c r="S241" s="677">
        <v>1</v>
      </c>
      <c r="T241" s="742">
        <v>1</v>
      </c>
      <c r="U241" s="700">
        <v>1</v>
      </c>
    </row>
    <row r="242" spans="1:21" ht="14.4" customHeight="1" x14ac:dyDescent="0.3">
      <c r="A242" s="660">
        <v>4</v>
      </c>
      <c r="B242" s="661" t="s">
        <v>1905</v>
      </c>
      <c r="C242" s="661">
        <v>89301042</v>
      </c>
      <c r="D242" s="740" t="s">
        <v>3294</v>
      </c>
      <c r="E242" s="741" t="s">
        <v>2149</v>
      </c>
      <c r="F242" s="661" t="s">
        <v>2127</v>
      </c>
      <c r="G242" s="661" t="s">
        <v>2361</v>
      </c>
      <c r="H242" s="661" t="s">
        <v>576</v>
      </c>
      <c r="I242" s="661" t="s">
        <v>2362</v>
      </c>
      <c r="J242" s="661" t="s">
        <v>2363</v>
      </c>
      <c r="K242" s="661" t="s">
        <v>2364</v>
      </c>
      <c r="L242" s="662">
        <v>410</v>
      </c>
      <c r="M242" s="662">
        <v>1230</v>
      </c>
      <c r="N242" s="661">
        <v>3</v>
      </c>
      <c r="O242" s="742">
        <v>3</v>
      </c>
      <c r="P242" s="662">
        <v>1230</v>
      </c>
      <c r="Q242" s="677">
        <v>1</v>
      </c>
      <c r="R242" s="661">
        <v>3</v>
      </c>
      <c r="S242" s="677">
        <v>1</v>
      </c>
      <c r="T242" s="742">
        <v>3</v>
      </c>
      <c r="U242" s="700">
        <v>1</v>
      </c>
    </row>
    <row r="243" spans="1:21" ht="14.4" customHeight="1" x14ac:dyDescent="0.3">
      <c r="A243" s="660">
        <v>4</v>
      </c>
      <c r="B243" s="661" t="s">
        <v>1905</v>
      </c>
      <c r="C243" s="661">
        <v>89301042</v>
      </c>
      <c r="D243" s="740" t="s">
        <v>3294</v>
      </c>
      <c r="E243" s="741" t="s">
        <v>2149</v>
      </c>
      <c r="F243" s="661" t="s">
        <v>2127</v>
      </c>
      <c r="G243" s="661" t="s">
        <v>2277</v>
      </c>
      <c r="H243" s="661" t="s">
        <v>576</v>
      </c>
      <c r="I243" s="661" t="s">
        <v>2636</v>
      </c>
      <c r="J243" s="661" t="s">
        <v>2637</v>
      </c>
      <c r="K243" s="661" t="s">
        <v>2638</v>
      </c>
      <c r="L243" s="662">
        <v>906.78</v>
      </c>
      <c r="M243" s="662">
        <v>906.78</v>
      </c>
      <c r="N243" s="661">
        <v>1</v>
      </c>
      <c r="O243" s="742">
        <v>1</v>
      </c>
      <c r="P243" s="662">
        <v>906.78</v>
      </c>
      <c r="Q243" s="677">
        <v>1</v>
      </c>
      <c r="R243" s="661">
        <v>1</v>
      </c>
      <c r="S243" s="677">
        <v>1</v>
      </c>
      <c r="T243" s="742">
        <v>1</v>
      </c>
      <c r="U243" s="700">
        <v>1</v>
      </c>
    </row>
    <row r="244" spans="1:21" ht="14.4" customHeight="1" x14ac:dyDescent="0.3">
      <c r="A244" s="660">
        <v>4</v>
      </c>
      <c r="B244" s="661" t="s">
        <v>1905</v>
      </c>
      <c r="C244" s="661">
        <v>89301042</v>
      </c>
      <c r="D244" s="740" t="s">
        <v>3294</v>
      </c>
      <c r="E244" s="741" t="s">
        <v>2150</v>
      </c>
      <c r="F244" s="661" t="s">
        <v>2125</v>
      </c>
      <c r="G244" s="661" t="s">
        <v>2639</v>
      </c>
      <c r="H244" s="661" t="s">
        <v>969</v>
      </c>
      <c r="I244" s="661" t="s">
        <v>1429</v>
      </c>
      <c r="J244" s="661" t="s">
        <v>2073</v>
      </c>
      <c r="K244" s="661" t="s">
        <v>2074</v>
      </c>
      <c r="L244" s="662">
        <v>6.68</v>
      </c>
      <c r="M244" s="662">
        <v>6.68</v>
      </c>
      <c r="N244" s="661">
        <v>1</v>
      </c>
      <c r="O244" s="742">
        <v>1</v>
      </c>
      <c r="P244" s="662">
        <v>6.68</v>
      </c>
      <c r="Q244" s="677">
        <v>1</v>
      </c>
      <c r="R244" s="661">
        <v>1</v>
      </c>
      <c r="S244" s="677">
        <v>1</v>
      </c>
      <c r="T244" s="742">
        <v>1</v>
      </c>
      <c r="U244" s="700">
        <v>1</v>
      </c>
    </row>
    <row r="245" spans="1:21" ht="14.4" customHeight="1" x14ac:dyDescent="0.3">
      <c r="A245" s="660">
        <v>4</v>
      </c>
      <c r="B245" s="661" t="s">
        <v>1905</v>
      </c>
      <c r="C245" s="661">
        <v>89301042</v>
      </c>
      <c r="D245" s="740" t="s">
        <v>3294</v>
      </c>
      <c r="E245" s="741" t="s">
        <v>2150</v>
      </c>
      <c r="F245" s="661" t="s">
        <v>2125</v>
      </c>
      <c r="G245" s="661" t="s">
        <v>2640</v>
      </c>
      <c r="H245" s="661" t="s">
        <v>576</v>
      </c>
      <c r="I245" s="661" t="s">
        <v>2641</v>
      </c>
      <c r="J245" s="661" t="s">
        <v>2642</v>
      </c>
      <c r="K245" s="661" t="s">
        <v>2643</v>
      </c>
      <c r="L245" s="662">
        <v>61.44</v>
      </c>
      <c r="M245" s="662">
        <v>184.32</v>
      </c>
      <c r="N245" s="661">
        <v>3</v>
      </c>
      <c r="O245" s="742">
        <v>1.5</v>
      </c>
      <c r="P245" s="662">
        <v>122.88</v>
      </c>
      <c r="Q245" s="677">
        <v>0.66666666666666663</v>
      </c>
      <c r="R245" s="661">
        <v>2</v>
      </c>
      <c r="S245" s="677">
        <v>0.66666666666666663</v>
      </c>
      <c r="T245" s="742">
        <v>1</v>
      </c>
      <c r="U245" s="700">
        <v>0.66666666666666663</v>
      </c>
    </row>
    <row r="246" spans="1:21" ht="14.4" customHeight="1" x14ac:dyDescent="0.3">
      <c r="A246" s="660">
        <v>4</v>
      </c>
      <c r="B246" s="661" t="s">
        <v>1905</v>
      </c>
      <c r="C246" s="661">
        <v>89301042</v>
      </c>
      <c r="D246" s="740" t="s">
        <v>3294</v>
      </c>
      <c r="E246" s="741" t="s">
        <v>2150</v>
      </c>
      <c r="F246" s="661" t="s">
        <v>2125</v>
      </c>
      <c r="G246" s="661" t="s">
        <v>2228</v>
      </c>
      <c r="H246" s="661" t="s">
        <v>969</v>
      </c>
      <c r="I246" s="661" t="s">
        <v>1117</v>
      </c>
      <c r="J246" s="661" t="s">
        <v>2010</v>
      </c>
      <c r="K246" s="661" t="s">
        <v>2011</v>
      </c>
      <c r="L246" s="662">
        <v>150.04</v>
      </c>
      <c r="M246" s="662">
        <v>150.04</v>
      </c>
      <c r="N246" s="661">
        <v>1</v>
      </c>
      <c r="O246" s="742">
        <v>1</v>
      </c>
      <c r="P246" s="662">
        <v>150.04</v>
      </c>
      <c r="Q246" s="677">
        <v>1</v>
      </c>
      <c r="R246" s="661">
        <v>1</v>
      </c>
      <c r="S246" s="677">
        <v>1</v>
      </c>
      <c r="T246" s="742">
        <v>1</v>
      </c>
      <c r="U246" s="700">
        <v>1</v>
      </c>
    </row>
    <row r="247" spans="1:21" ht="14.4" customHeight="1" x14ac:dyDescent="0.3">
      <c r="A247" s="660">
        <v>4</v>
      </c>
      <c r="B247" s="661" t="s">
        <v>1905</v>
      </c>
      <c r="C247" s="661">
        <v>89301042</v>
      </c>
      <c r="D247" s="740" t="s">
        <v>3294</v>
      </c>
      <c r="E247" s="741" t="s">
        <v>2150</v>
      </c>
      <c r="F247" s="661" t="s">
        <v>2125</v>
      </c>
      <c r="G247" s="661" t="s">
        <v>2288</v>
      </c>
      <c r="H247" s="661" t="s">
        <v>576</v>
      </c>
      <c r="I247" s="661" t="s">
        <v>2644</v>
      </c>
      <c r="J247" s="661" t="s">
        <v>2645</v>
      </c>
      <c r="K247" s="661" t="s">
        <v>2312</v>
      </c>
      <c r="L247" s="662">
        <v>212.59</v>
      </c>
      <c r="M247" s="662">
        <v>212.59</v>
      </c>
      <c r="N247" s="661">
        <v>1</v>
      </c>
      <c r="O247" s="742">
        <v>1</v>
      </c>
      <c r="P247" s="662">
        <v>212.59</v>
      </c>
      <c r="Q247" s="677">
        <v>1</v>
      </c>
      <c r="R247" s="661">
        <v>1</v>
      </c>
      <c r="S247" s="677">
        <v>1</v>
      </c>
      <c r="T247" s="742">
        <v>1</v>
      </c>
      <c r="U247" s="700">
        <v>1</v>
      </c>
    </row>
    <row r="248" spans="1:21" ht="14.4" customHeight="1" x14ac:dyDescent="0.3">
      <c r="A248" s="660">
        <v>4</v>
      </c>
      <c r="B248" s="661" t="s">
        <v>1905</v>
      </c>
      <c r="C248" s="661">
        <v>89301042</v>
      </c>
      <c r="D248" s="740" t="s">
        <v>3294</v>
      </c>
      <c r="E248" s="741" t="s">
        <v>2150</v>
      </c>
      <c r="F248" s="661" t="s">
        <v>2125</v>
      </c>
      <c r="G248" s="661" t="s">
        <v>2288</v>
      </c>
      <c r="H248" s="661" t="s">
        <v>969</v>
      </c>
      <c r="I248" s="661" t="s">
        <v>2310</v>
      </c>
      <c r="J248" s="661" t="s">
        <v>2311</v>
      </c>
      <c r="K248" s="661" t="s">
        <v>2312</v>
      </c>
      <c r="L248" s="662">
        <v>119.7</v>
      </c>
      <c r="M248" s="662">
        <v>239.4</v>
      </c>
      <c r="N248" s="661">
        <v>2</v>
      </c>
      <c r="O248" s="742">
        <v>2</v>
      </c>
      <c r="P248" s="662">
        <v>239.4</v>
      </c>
      <c r="Q248" s="677">
        <v>1</v>
      </c>
      <c r="R248" s="661">
        <v>2</v>
      </c>
      <c r="S248" s="677">
        <v>1</v>
      </c>
      <c r="T248" s="742">
        <v>2</v>
      </c>
      <c r="U248" s="700">
        <v>1</v>
      </c>
    </row>
    <row r="249" spans="1:21" ht="14.4" customHeight="1" x14ac:dyDescent="0.3">
      <c r="A249" s="660">
        <v>4</v>
      </c>
      <c r="B249" s="661" t="s">
        <v>1905</v>
      </c>
      <c r="C249" s="661">
        <v>89301042</v>
      </c>
      <c r="D249" s="740" t="s">
        <v>3294</v>
      </c>
      <c r="E249" s="741" t="s">
        <v>2150</v>
      </c>
      <c r="F249" s="661" t="s">
        <v>2125</v>
      </c>
      <c r="G249" s="661" t="s">
        <v>2646</v>
      </c>
      <c r="H249" s="661" t="s">
        <v>576</v>
      </c>
      <c r="I249" s="661" t="s">
        <v>1480</v>
      </c>
      <c r="J249" s="661" t="s">
        <v>1481</v>
      </c>
      <c r="K249" s="661" t="s">
        <v>2063</v>
      </c>
      <c r="L249" s="662">
        <v>170.52</v>
      </c>
      <c r="M249" s="662">
        <v>341.04</v>
      </c>
      <c r="N249" s="661">
        <v>2</v>
      </c>
      <c r="O249" s="742">
        <v>1</v>
      </c>
      <c r="P249" s="662">
        <v>341.04</v>
      </c>
      <c r="Q249" s="677">
        <v>1</v>
      </c>
      <c r="R249" s="661">
        <v>2</v>
      </c>
      <c r="S249" s="677">
        <v>1</v>
      </c>
      <c r="T249" s="742">
        <v>1</v>
      </c>
      <c r="U249" s="700">
        <v>1</v>
      </c>
    </row>
    <row r="250" spans="1:21" ht="14.4" customHeight="1" x14ac:dyDescent="0.3">
      <c r="A250" s="660">
        <v>4</v>
      </c>
      <c r="B250" s="661" t="s">
        <v>1905</v>
      </c>
      <c r="C250" s="661">
        <v>89301042</v>
      </c>
      <c r="D250" s="740" t="s">
        <v>3294</v>
      </c>
      <c r="E250" s="741" t="s">
        <v>2150</v>
      </c>
      <c r="F250" s="661" t="s">
        <v>2125</v>
      </c>
      <c r="G250" s="661" t="s">
        <v>2647</v>
      </c>
      <c r="H250" s="661" t="s">
        <v>969</v>
      </c>
      <c r="I250" s="661" t="s">
        <v>2648</v>
      </c>
      <c r="J250" s="661" t="s">
        <v>2649</v>
      </c>
      <c r="K250" s="661" t="s">
        <v>2650</v>
      </c>
      <c r="L250" s="662">
        <v>0</v>
      </c>
      <c r="M250" s="662">
        <v>0</v>
      </c>
      <c r="N250" s="661">
        <v>1</v>
      </c>
      <c r="O250" s="742">
        <v>0.5</v>
      </c>
      <c r="P250" s="662">
        <v>0</v>
      </c>
      <c r="Q250" s="677"/>
      <c r="R250" s="661">
        <v>1</v>
      </c>
      <c r="S250" s="677">
        <v>1</v>
      </c>
      <c r="T250" s="742">
        <v>0.5</v>
      </c>
      <c r="U250" s="700">
        <v>1</v>
      </c>
    </row>
    <row r="251" spans="1:21" ht="14.4" customHeight="1" x14ac:dyDescent="0.3">
      <c r="A251" s="660">
        <v>4</v>
      </c>
      <c r="B251" s="661" t="s">
        <v>1905</v>
      </c>
      <c r="C251" s="661">
        <v>89301042</v>
      </c>
      <c r="D251" s="740" t="s">
        <v>3294</v>
      </c>
      <c r="E251" s="741" t="s">
        <v>2150</v>
      </c>
      <c r="F251" s="661" t="s">
        <v>2125</v>
      </c>
      <c r="G251" s="661" t="s">
        <v>2313</v>
      </c>
      <c r="H251" s="661" t="s">
        <v>576</v>
      </c>
      <c r="I251" s="661" t="s">
        <v>2651</v>
      </c>
      <c r="J251" s="661" t="s">
        <v>2652</v>
      </c>
      <c r="K251" s="661" t="s">
        <v>2653</v>
      </c>
      <c r="L251" s="662">
        <v>340.97</v>
      </c>
      <c r="M251" s="662">
        <v>340.97</v>
      </c>
      <c r="N251" s="661">
        <v>1</v>
      </c>
      <c r="O251" s="742">
        <v>0.5</v>
      </c>
      <c r="P251" s="662"/>
      <c r="Q251" s="677">
        <v>0</v>
      </c>
      <c r="R251" s="661"/>
      <c r="S251" s="677">
        <v>0</v>
      </c>
      <c r="T251" s="742"/>
      <c r="U251" s="700">
        <v>0</v>
      </c>
    </row>
    <row r="252" spans="1:21" ht="14.4" customHeight="1" x14ac:dyDescent="0.3">
      <c r="A252" s="660">
        <v>4</v>
      </c>
      <c r="B252" s="661" t="s">
        <v>1905</v>
      </c>
      <c r="C252" s="661">
        <v>89301042</v>
      </c>
      <c r="D252" s="740" t="s">
        <v>3294</v>
      </c>
      <c r="E252" s="741" t="s">
        <v>2150</v>
      </c>
      <c r="F252" s="661" t="s">
        <v>2125</v>
      </c>
      <c r="G252" s="661" t="s">
        <v>2654</v>
      </c>
      <c r="H252" s="661" t="s">
        <v>576</v>
      </c>
      <c r="I252" s="661" t="s">
        <v>2655</v>
      </c>
      <c r="J252" s="661" t="s">
        <v>1255</v>
      </c>
      <c r="K252" s="661" t="s">
        <v>2097</v>
      </c>
      <c r="L252" s="662">
        <v>110.28</v>
      </c>
      <c r="M252" s="662">
        <v>110.28</v>
      </c>
      <c r="N252" s="661">
        <v>1</v>
      </c>
      <c r="O252" s="742">
        <v>1</v>
      </c>
      <c r="P252" s="662"/>
      <c r="Q252" s="677">
        <v>0</v>
      </c>
      <c r="R252" s="661"/>
      <c r="S252" s="677">
        <v>0</v>
      </c>
      <c r="T252" s="742"/>
      <c r="U252" s="700">
        <v>0</v>
      </c>
    </row>
    <row r="253" spans="1:21" ht="14.4" customHeight="1" x14ac:dyDescent="0.3">
      <c r="A253" s="660">
        <v>4</v>
      </c>
      <c r="B253" s="661" t="s">
        <v>1905</v>
      </c>
      <c r="C253" s="661">
        <v>89301042</v>
      </c>
      <c r="D253" s="740" t="s">
        <v>3294</v>
      </c>
      <c r="E253" s="741" t="s">
        <v>2150</v>
      </c>
      <c r="F253" s="661" t="s">
        <v>2125</v>
      </c>
      <c r="G253" s="661" t="s">
        <v>2656</v>
      </c>
      <c r="H253" s="661" t="s">
        <v>576</v>
      </c>
      <c r="I253" s="661" t="s">
        <v>1472</v>
      </c>
      <c r="J253" s="661" t="s">
        <v>1473</v>
      </c>
      <c r="K253" s="661" t="s">
        <v>2657</v>
      </c>
      <c r="L253" s="662">
        <v>48.09</v>
      </c>
      <c r="M253" s="662">
        <v>48.09</v>
      </c>
      <c r="N253" s="661">
        <v>1</v>
      </c>
      <c r="O253" s="742">
        <v>0.5</v>
      </c>
      <c r="P253" s="662">
        <v>48.09</v>
      </c>
      <c r="Q253" s="677">
        <v>1</v>
      </c>
      <c r="R253" s="661">
        <v>1</v>
      </c>
      <c r="S253" s="677">
        <v>1</v>
      </c>
      <c r="T253" s="742">
        <v>0.5</v>
      </c>
      <c r="U253" s="700">
        <v>1</v>
      </c>
    </row>
    <row r="254" spans="1:21" ht="14.4" customHeight="1" x14ac:dyDescent="0.3">
      <c r="A254" s="660">
        <v>4</v>
      </c>
      <c r="B254" s="661" t="s">
        <v>1905</v>
      </c>
      <c r="C254" s="661">
        <v>89301042</v>
      </c>
      <c r="D254" s="740" t="s">
        <v>3294</v>
      </c>
      <c r="E254" s="741" t="s">
        <v>2150</v>
      </c>
      <c r="F254" s="661" t="s">
        <v>2125</v>
      </c>
      <c r="G254" s="661" t="s">
        <v>2245</v>
      </c>
      <c r="H254" s="661" t="s">
        <v>576</v>
      </c>
      <c r="I254" s="661" t="s">
        <v>1600</v>
      </c>
      <c r="J254" s="661" t="s">
        <v>802</v>
      </c>
      <c r="K254" s="661" t="s">
        <v>1601</v>
      </c>
      <c r="L254" s="662">
        <v>0</v>
      </c>
      <c r="M254" s="662">
        <v>0</v>
      </c>
      <c r="N254" s="661">
        <v>2</v>
      </c>
      <c r="O254" s="742">
        <v>0.5</v>
      </c>
      <c r="P254" s="662"/>
      <c r="Q254" s="677"/>
      <c r="R254" s="661"/>
      <c r="S254" s="677">
        <v>0</v>
      </c>
      <c r="T254" s="742"/>
      <c r="U254" s="700">
        <v>0</v>
      </c>
    </row>
    <row r="255" spans="1:21" ht="14.4" customHeight="1" x14ac:dyDescent="0.3">
      <c r="A255" s="660">
        <v>4</v>
      </c>
      <c r="B255" s="661" t="s">
        <v>1905</v>
      </c>
      <c r="C255" s="661">
        <v>89301042</v>
      </c>
      <c r="D255" s="740" t="s">
        <v>3294</v>
      </c>
      <c r="E255" s="741" t="s">
        <v>2150</v>
      </c>
      <c r="F255" s="661" t="s">
        <v>2125</v>
      </c>
      <c r="G255" s="661" t="s">
        <v>2271</v>
      </c>
      <c r="H255" s="661" t="s">
        <v>576</v>
      </c>
      <c r="I255" s="661" t="s">
        <v>1106</v>
      </c>
      <c r="J255" s="661" t="s">
        <v>1107</v>
      </c>
      <c r="K255" s="661" t="s">
        <v>2658</v>
      </c>
      <c r="L255" s="662">
        <v>111.72</v>
      </c>
      <c r="M255" s="662">
        <v>335.15999999999997</v>
      </c>
      <c r="N255" s="661">
        <v>3</v>
      </c>
      <c r="O255" s="742">
        <v>1.5</v>
      </c>
      <c r="P255" s="662">
        <v>223.44</v>
      </c>
      <c r="Q255" s="677">
        <v>0.66666666666666674</v>
      </c>
      <c r="R255" s="661">
        <v>2</v>
      </c>
      <c r="S255" s="677">
        <v>0.66666666666666663</v>
      </c>
      <c r="T255" s="742">
        <v>1</v>
      </c>
      <c r="U255" s="700">
        <v>0.66666666666666663</v>
      </c>
    </row>
    <row r="256" spans="1:21" ht="14.4" customHeight="1" x14ac:dyDescent="0.3">
      <c r="A256" s="660">
        <v>4</v>
      </c>
      <c r="B256" s="661" t="s">
        <v>1905</v>
      </c>
      <c r="C256" s="661">
        <v>89301042</v>
      </c>
      <c r="D256" s="740" t="s">
        <v>3294</v>
      </c>
      <c r="E256" s="741" t="s">
        <v>2150</v>
      </c>
      <c r="F256" s="661" t="s">
        <v>2125</v>
      </c>
      <c r="G256" s="661" t="s">
        <v>2659</v>
      </c>
      <c r="H256" s="661" t="s">
        <v>969</v>
      </c>
      <c r="I256" s="661" t="s">
        <v>2660</v>
      </c>
      <c r="J256" s="661" t="s">
        <v>2079</v>
      </c>
      <c r="K256" s="661" t="s">
        <v>2661</v>
      </c>
      <c r="L256" s="662">
        <v>187.41</v>
      </c>
      <c r="M256" s="662">
        <v>562.23</v>
      </c>
      <c r="N256" s="661">
        <v>3</v>
      </c>
      <c r="O256" s="742">
        <v>1</v>
      </c>
      <c r="P256" s="662"/>
      <c r="Q256" s="677">
        <v>0</v>
      </c>
      <c r="R256" s="661"/>
      <c r="S256" s="677">
        <v>0</v>
      </c>
      <c r="T256" s="742"/>
      <c r="U256" s="700">
        <v>0</v>
      </c>
    </row>
    <row r="257" spans="1:21" ht="14.4" customHeight="1" x14ac:dyDescent="0.3">
      <c r="A257" s="660">
        <v>4</v>
      </c>
      <c r="B257" s="661" t="s">
        <v>1905</v>
      </c>
      <c r="C257" s="661">
        <v>89301042</v>
      </c>
      <c r="D257" s="740" t="s">
        <v>3294</v>
      </c>
      <c r="E257" s="741" t="s">
        <v>2150</v>
      </c>
      <c r="F257" s="661" t="s">
        <v>2125</v>
      </c>
      <c r="G257" s="661" t="s">
        <v>2662</v>
      </c>
      <c r="H257" s="661" t="s">
        <v>576</v>
      </c>
      <c r="I257" s="661" t="s">
        <v>2663</v>
      </c>
      <c r="J257" s="661" t="s">
        <v>2664</v>
      </c>
      <c r="K257" s="661" t="s">
        <v>2665</v>
      </c>
      <c r="L257" s="662">
        <v>82.99</v>
      </c>
      <c r="M257" s="662">
        <v>165.98</v>
      </c>
      <c r="N257" s="661">
        <v>2</v>
      </c>
      <c r="O257" s="742">
        <v>1</v>
      </c>
      <c r="P257" s="662"/>
      <c r="Q257" s="677">
        <v>0</v>
      </c>
      <c r="R257" s="661"/>
      <c r="S257" s="677">
        <v>0</v>
      </c>
      <c r="T257" s="742"/>
      <c r="U257" s="700">
        <v>0</v>
      </c>
    </row>
    <row r="258" spans="1:21" ht="14.4" customHeight="1" x14ac:dyDescent="0.3">
      <c r="A258" s="660">
        <v>4</v>
      </c>
      <c r="B258" s="661" t="s">
        <v>1905</v>
      </c>
      <c r="C258" s="661">
        <v>89301042</v>
      </c>
      <c r="D258" s="740" t="s">
        <v>3294</v>
      </c>
      <c r="E258" s="741" t="s">
        <v>2150</v>
      </c>
      <c r="F258" s="661" t="s">
        <v>2125</v>
      </c>
      <c r="G258" s="661" t="s">
        <v>2666</v>
      </c>
      <c r="H258" s="661" t="s">
        <v>576</v>
      </c>
      <c r="I258" s="661" t="s">
        <v>2667</v>
      </c>
      <c r="J258" s="661" t="s">
        <v>2668</v>
      </c>
      <c r="K258" s="661" t="s">
        <v>2669</v>
      </c>
      <c r="L258" s="662">
        <v>0</v>
      </c>
      <c r="M258" s="662">
        <v>0</v>
      </c>
      <c r="N258" s="661">
        <v>1</v>
      </c>
      <c r="O258" s="742">
        <v>0.5</v>
      </c>
      <c r="P258" s="662">
        <v>0</v>
      </c>
      <c r="Q258" s="677"/>
      <c r="R258" s="661">
        <v>1</v>
      </c>
      <c r="S258" s="677">
        <v>1</v>
      </c>
      <c r="T258" s="742">
        <v>0.5</v>
      </c>
      <c r="U258" s="700">
        <v>1</v>
      </c>
    </row>
    <row r="259" spans="1:21" ht="14.4" customHeight="1" x14ac:dyDescent="0.3">
      <c r="A259" s="660">
        <v>4</v>
      </c>
      <c r="B259" s="661" t="s">
        <v>1905</v>
      </c>
      <c r="C259" s="661">
        <v>89301042</v>
      </c>
      <c r="D259" s="740" t="s">
        <v>3294</v>
      </c>
      <c r="E259" s="741" t="s">
        <v>2150</v>
      </c>
      <c r="F259" s="661" t="s">
        <v>2125</v>
      </c>
      <c r="G259" s="661" t="s">
        <v>2292</v>
      </c>
      <c r="H259" s="661" t="s">
        <v>969</v>
      </c>
      <c r="I259" s="661" t="s">
        <v>2670</v>
      </c>
      <c r="J259" s="661" t="s">
        <v>2402</v>
      </c>
      <c r="K259" s="661" t="s">
        <v>2671</v>
      </c>
      <c r="L259" s="662">
        <v>0</v>
      </c>
      <c r="M259" s="662">
        <v>0</v>
      </c>
      <c r="N259" s="661">
        <v>1</v>
      </c>
      <c r="O259" s="742">
        <v>0.5</v>
      </c>
      <c r="P259" s="662">
        <v>0</v>
      </c>
      <c r="Q259" s="677"/>
      <c r="R259" s="661">
        <v>1</v>
      </c>
      <c r="S259" s="677">
        <v>1</v>
      </c>
      <c r="T259" s="742">
        <v>0.5</v>
      </c>
      <c r="U259" s="700">
        <v>1</v>
      </c>
    </row>
    <row r="260" spans="1:21" ht="14.4" customHeight="1" x14ac:dyDescent="0.3">
      <c r="A260" s="660">
        <v>4</v>
      </c>
      <c r="B260" s="661" t="s">
        <v>1905</v>
      </c>
      <c r="C260" s="661">
        <v>89301042</v>
      </c>
      <c r="D260" s="740" t="s">
        <v>3294</v>
      </c>
      <c r="E260" s="741" t="s">
        <v>2150</v>
      </c>
      <c r="F260" s="661" t="s">
        <v>2125</v>
      </c>
      <c r="G260" s="661" t="s">
        <v>2174</v>
      </c>
      <c r="H260" s="661" t="s">
        <v>576</v>
      </c>
      <c r="I260" s="661" t="s">
        <v>2189</v>
      </c>
      <c r="J260" s="661" t="s">
        <v>2176</v>
      </c>
      <c r="K260" s="661" t="s">
        <v>1217</v>
      </c>
      <c r="L260" s="662">
        <v>301.2</v>
      </c>
      <c r="M260" s="662">
        <v>1204.8</v>
      </c>
      <c r="N260" s="661">
        <v>4</v>
      </c>
      <c r="O260" s="742">
        <v>2</v>
      </c>
      <c r="P260" s="662">
        <v>301.2</v>
      </c>
      <c r="Q260" s="677">
        <v>0.25</v>
      </c>
      <c r="R260" s="661">
        <v>1</v>
      </c>
      <c r="S260" s="677">
        <v>0.25</v>
      </c>
      <c r="T260" s="742">
        <v>1</v>
      </c>
      <c r="U260" s="700">
        <v>0.5</v>
      </c>
    </row>
    <row r="261" spans="1:21" ht="14.4" customHeight="1" x14ac:dyDescent="0.3">
      <c r="A261" s="660">
        <v>4</v>
      </c>
      <c r="B261" s="661" t="s">
        <v>1905</v>
      </c>
      <c r="C261" s="661">
        <v>89301042</v>
      </c>
      <c r="D261" s="740" t="s">
        <v>3294</v>
      </c>
      <c r="E261" s="741" t="s">
        <v>2150</v>
      </c>
      <c r="F261" s="661" t="s">
        <v>2125</v>
      </c>
      <c r="G261" s="661" t="s">
        <v>2174</v>
      </c>
      <c r="H261" s="661" t="s">
        <v>576</v>
      </c>
      <c r="I261" s="661" t="s">
        <v>1216</v>
      </c>
      <c r="J261" s="661" t="s">
        <v>1213</v>
      </c>
      <c r="K261" s="661" t="s">
        <v>1217</v>
      </c>
      <c r="L261" s="662">
        <v>301.2</v>
      </c>
      <c r="M261" s="662">
        <v>602.4</v>
      </c>
      <c r="N261" s="661">
        <v>2</v>
      </c>
      <c r="O261" s="742">
        <v>1.5</v>
      </c>
      <c r="P261" s="662">
        <v>602.4</v>
      </c>
      <c r="Q261" s="677">
        <v>1</v>
      </c>
      <c r="R261" s="661">
        <v>2</v>
      </c>
      <c r="S261" s="677">
        <v>1</v>
      </c>
      <c r="T261" s="742">
        <v>1.5</v>
      </c>
      <c r="U261" s="700">
        <v>1</v>
      </c>
    </row>
    <row r="262" spans="1:21" ht="14.4" customHeight="1" x14ac:dyDescent="0.3">
      <c r="A262" s="660">
        <v>4</v>
      </c>
      <c r="B262" s="661" t="s">
        <v>1905</v>
      </c>
      <c r="C262" s="661">
        <v>89301042</v>
      </c>
      <c r="D262" s="740" t="s">
        <v>3294</v>
      </c>
      <c r="E262" s="741" t="s">
        <v>2150</v>
      </c>
      <c r="F262" s="661" t="s">
        <v>2125</v>
      </c>
      <c r="G262" s="661" t="s">
        <v>2281</v>
      </c>
      <c r="H262" s="661" t="s">
        <v>576</v>
      </c>
      <c r="I262" s="661" t="s">
        <v>2672</v>
      </c>
      <c r="J262" s="661" t="s">
        <v>1400</v>
      </c>
      <c r="K262" s="661" t="s">
        <v>2673</v>
      </c>
      <c r="L262" s="662">
        <v>54.23</v>
      </c>
      <c r="M262" s="662">
        <v>54.23</v>
      </c>
      <c r="N262" s="661">
        <v>1</v>
      </c>
      <c r="O262" s="742">
        <v>1</v>
      </c>
      <c r="P262" s="662"/>
      <c r="Q262" s="677">
        <v>0</v>
      </c>
      <c r="R262" s="661"/>
      <c r="S262" s="677">
        <v>0</v>
      </c>
      <c r="T262" s="742"/>
      <c r="U262" s="700">
        <v>0</v>
      </c>
    </row>
    <row r="263" spans="1:21" ht="14.4" customHeight="1" x14ac:dyDescent="0.3">
      <c r="A263" s="660">
        <v>4</v>
      </c>
      <c r="B263" s="661" t="s">
        <v>1905</v>
      </c>
      <c r="C263" s="661">
        <v>89301042</v>
      </c>
      <c r="D263" s="740" t="s">
        <v>3294</v>
      </c>
      <c r="E263" s="741" t="s">
        <v>2150</v>
      </c>
      <c r="F263" s="661" t="s">
        <v>2125</v>
      </c>
      <c r="G263" s="661" t="s">
        <v>2281</v>
      </c>
      <c r="H263" s="661" t="s">
        <v>576</v>
      </c>
      <c r="I263" s="661" t="s">
        <v>2334</v>
      </c>
      <c r="J263" s="661" t="s">
        <v>2335</v>
      </c>
      <c r="K263" s="661" t="s">
        <v>2336</v>
      </c>
      <c r="L263" s="662">
        <v>43.37</v>
      </c>
      <c r="M263" s="662">
        <v>43.37</v>
      </c>
      <c r="N263" s="661">
        <v>1</v>
      </c>
      <c r="O263" s="742">
        <v>1</v>
      </c>
      <c r="P263" s="662"/>
      <c r="Q263" s="677">
        <v>0</v>
      </c>
      <c r="R263" s="661"/>
      <c r="S263" s="677">
        <v>0</v>
      </c>
      <c r="T263" s="742"/>
      <c r="U263" s="700">
        <v>0</v>
      </c>
    </row>
    <row r="264" spans="1:21" ht="14.4" customHeight="1" x14ac:dyDescent="0.3">
      <c r="A264" s="660">
        <v>4</v>
      </c>
      <c r="B264" s="661" t="s">
        <v>1905</v>
      </c>
      <c r="C264" s="661">
        <v>89301042</v>
      </c>
      <c r="D264" s="740" t="s">
        <v>3294</v>
      </c>
      <c r="E264" s="741" t="s">
        <v>2150</v>
      </c>
      <c r="F264" s="661" t="s">
        <v>2125</v>
      </c>
      <c r="G264" s="661" t="s">
        <v>2674</v>
      </c>
      <c r="H264" s="661" t="s">
        <v>576</v>
      </c>
      <c r="I264" s="661" t="s">
        <v>2675</v>
      </c>
      <c r="J264" s="661" t="s">
        <v>2676</v>
      </c>
      <c r="K264" s="661" t="s">
        <v>2677</v>
      </c>
      <c r="L264" s="662">
        <v>0</v>
      </c>
      <c r="M264" s="662">
        <v>0</v>
      </c>
      <c r="N264" s="661">
        <v>1</v>
      </c>
      <c r="O264" s="742">
        <v>1</v>
      </c>
      <c r="P264" s="662">
        <v>0</v>
      </c>
      <c r="Q264" s="677"/>
      <c r="R264" s="661">
        <v>1</v>
      </c>
      <c r="S264" s="677">
        <v>1</v>
      </c>
      <c r="T264" s="742">
        <v>1</v>
      </c>
      <c r="U264" s="700">
        <v>1</v>
      </c>
    </row>
    <row r="265" spans="1:21" ht="14.4" customHeight="1" x14ac:dyDescent="0.3">
      <c r="A265" s="660">
        <v>4</v>
      </c>
      <c r="B265" s="661" t="s">
        <v>1905</v>
      </c>
      <c r="C265" s="661">
        <v>89301042</v>
      </c>
      <c r="D265" s="740" t="s">
        <v>3294</v>
      </c>
      <c r="E265" s="741" t="s">
        <v>2150</v>
      </c>
      <c r="F265" s="661" t="s">
        <v>2125</v>
      </c>
      <c r="G265" s="661" t="s">
        <v>2678</v>
      </c>
      <c r="H265" s="661" t="s">
        <v>576</v>
      </c>
      <c r="I265" s="661" t="s">
        <v>2679</v>
      </c>
      <c r="J265" s="661" t="s">
        <v>2680</v>
      </c>
      <c r="K265" s="661" t="s">
        <v>2681</v>
      </c>
      <c r="L265" s="662">
        <v>91.66</v>
      </c>
      <c r="M265" s="662">
        <v>183.32</v>
      </c>
      <c r="N265" s="661">
        <v>2</v>
      </c>
      <c r="O265" s="742">
        <v>0.5</v>
      </c>
      <c r="P265" s="662">
        <v>183.32</v>
      </c>
      <c r="Q265" s="677">
        <v>1</v>
      </c>
      <c r="R265" s="661">
        <v>2</v>
      </c>
      <c r="S265" s="677">
        <v>1</v>
      </c>
      <c r="T265" s="742">
        <v>0.5</v>
      </c>
      <c r="U265" s="700">
        <v>1</v>
      </c>
    </row>
    <row r="266" spans="1:21" ht="14.4" customHeight="1" x14ac:dyDescent="0.3">
      <c r="A266" s="660">
        <v>4</v>
      </c>
      <c r="B266" s="661" t="s">
        <v>1905</v>
      </c>
      <c r="C266" s="661">
        <v>89301042</v>
      </c>
      <c r="D266" s="740" t="s">
        <v>3294</v>
      </c>
      <c r="E266" s="741" t="s">
        <v>2150</v>
      </c>
      <c r="F266" s="661" t="s">
        <v>2125</v>
      </c>
      <c r="G266" s="661" t="s">
        <v>2209</v>
      </c>
      <c r="H266" s="661" t="s">
        <v>576</v>
      </c>
      <c r="I266" s="661" t="s">
        <v>2210</v>
      </c>
      <c r="J266" s="661" t="s">
        <v>1111</v>
      </c>
      <c r="K266" s="661" t="s">
        <v>2211</v>
      </c>
      <c r="L266" s="662">
        <v>22.44</v>
      </c>
      <c r="M266" s="662">
        <v>22.44</v>
      </c>
      <c r="N266" s="661">
        <v>1</v>
      </c>
      <c r="O266" s="742">
        <v>1</v>
      </c>
      <c r="P266" s="662">
        <v>22.44</v>
      </c>
      <c r="Q266" s="677">
        <v>1</v>
      </c>
      <c r="R266" s="661">
        <v>1</v>
      </c>
      <c r="S266" s="677">
        <v>1</v>
      </c>
      <c r="T266" s="742">
        <v>1</v>
      </c>
      <c r="U266" s="700">
        <v>1</v>
      </c>
    </row>
    <row r="267" spans="1:21" ht="14.4" customHeight="1" x14ac:dyDescent="0.3">
      <c r="A267" s="660">
        <v>4</v>
      </c>
      <c r="B267" s="661" t="s">
        <v>1905</v>
      </c>
      <c r="C267" s="661">
        <v>89301042</v>
      </c>
      <c r="D267" s="740" t="s">
        <v>3294</v>
      </c>
      <c r="E267" s="741" t="s">
        <v>2150</v>
      </c>
      <c r="F267" s="661" t="s">
        <v>2125</v>
      </c>
      <c r="G267" s="661" t="s">
        <v>2212</v>
      </c>
      <c r="H267" s="661" t="s">
        <v>969</v>
      </c>
      <c r="I267" s="661" t="s">
        <v>2282</v>
      </c>
      <c r="J267" s="661" t="s">
        <v>2283</v>
      </c>
      <c r="K267" s="661" t="s">
        <v>2284</v>
      </c>
      <c r="L267" s="662">
        <v>140.94999999999999</v>
      </c>
      <c r="M267" s="662">
        <v>281.89999999999998</v>
      </c>
      <c r="N267" s="661">
        <v>2</v>
      </c>
      <c r="O267" s="742">
        <v>1.5</v>
      </c>
      <c r="P267" s="662">
        <v>140.94999999999999</v>
      </c>
      <c r="Q267" s="677">
        <v>0.5</v>
      </c>
      <c r="R267" s="661">
        <v>1</v>
      </c>
      <c r="S267" s="677">
        <v>0.5</v>
      </c>
      <c r="T267" s="742">
        <v>0.5</v>
      </c>
      <c r="U267" s="700">
        <v>0.33333333333333331</v>
      </c>
    </row>
    <row r="268" spans="1:21" ht="14.4" customHeight="1" x14ac:dyDescent="0.3">
      <c r="A268" s="660">
        <v>4</v>
      </c>
      <c r="B268" s="661" t="s">
        <v>1905</v>
      </c>
      <c r="C268" s="661">
        <v>89301042</v>
      </c>
      <c r="D268" s="740" t="s">
        <v>3294</v>
      </c>
      <c r="E268" s="741" t="s">
        <v>2150</v>
      </c>
      <c r="F268" s="661" t="s">
        <v>2125</v>
      </c>
      <c r="G268" s="661" t="s">
        <v>2177</v>
      </c>
      <c r="H268" s="661" t="s">
        <v>969</v>
      </c>
      <c r="I268" s="661" t="s">
        <v>1047</v>
      </c>
      <c r="J268" s="661" t="s">
        <v>1048</v>
      </c>
      <c r="K268" s="661" t="s">
        <v>1049</v>
      </c>
      <c r="L268" s="662">
        <v>133.94</v>
      </c>
      <c r="M268" s="662">
        <v>803.64</v>
      </c>
      <c r="N268" s="661">
        <v>6</v>
      </c>
      <c r="O268" s="742">
        <v>1.5</v>
      </c>
      <c r="P268" s="662">
        <v>267.88</v>
      </c>
      <c r="Q268" s="677">
        <v>0.33333333333333331</v>
      </c>
      <c r="R268" s="661">
        <v>2</v>
      </c>
      <c r="S268" s="677">
        <v>0.33333333333333331</v>
      </c>
      <c r="T268" s="742">
        <v>0.5</v>
      </c>
      <c r="U268" s="700">
        <v>0.33333333333333331</v>
      </c>
    </row>
    <row r="269" spans="1:21" ht="14.4" customHeight="1" x14ac:dyDescent="0.3">
      <c r="A269" s="660">
        <v>4</v>
      </c>
      <c r="B269" s="661" t="s">
        <v>1905</v>
      </c>
      <c r="C269" s="661">
        <v>89301042</v>
      </c>
      <c r="D269" s="740" t="s">
        <v>3294</v>
      </c>
      <c r="E269" s="741" t="s">
        <v>2150</v>
      </c>
      <c r="F269" s="661" t="s">
        <v>2125</v>
      </c>
      <c r="G269" s="661" t="s">
        <v>2177</v>
      </c>
      <c r="H269" s="661" t="s">
        <v>576</v>
      </c>
      <c r="I269" s="661" t="s">
        <v>2682</v>
      </c>
      <c r="J269" s="661" t="s">
        <v>2683</v>
      </c>
      <c r="K269" s="661" t="s">
        <v>2684</v>
      </c>
      <c r="L269" s="662">
        <v>133.94</v>
      </c>
      <c r="M269" s="662">
        <v>401.82</v>
      </c>
      <c r="N269" s="661">
        <v>3</v>
      </c>
      <c r="O269" s="742">
        <v>2</v>
      </c>
      <c r="P269" s="662">
        <v>401.82</v>
      </c>
      <c r="Q269" s="677">
        <v>1</v>
      </c>
      <c r="R269" s="661">
        <v>3</v>
      </c>
      <c r="S269" s="677">
        <v>1</v>
      </c>
      <c r="T269" s="742">
        <v>2</v>
      </c>
      <c r="U269" s="700">
        <v>1</v>
      </c>
    </row>
    <row r="270" spans="1:21" ht="14.4" customHeight="1" x14ac:dyDescent="0.3">
      <c r="A270" s="660">
        <v>4</v>
      </c>
      <c r="B270" s="661" t="s">
        <v>1905</v>
      </c>
      <c r="C270" s="661">
        <v>89301042</v>
      </c>
      <c r="D270" s="740" t="s">
        <v>3294</v>
      </c>
      <c r="E270" s="741" t="s">
        <v>2150</v>
      </c>
      <c r="F270" s="661" t="s">
        <v>2126</v>
      </c>
      <c r="G270" s="661" t="s">
        <v>2230</v>
      </c>
      <c r="H270" s="661" t="s">
        <v>576</v>
      </c>
      <c r="I270" s="661" t="s">
        <v>2231</v>
      </c>
      <c r="J270" s="661" t="s">
        <v>2232</v>
      </c>
      <c r="K270" s="661"/>
      <c r="L270" s="662">
        <v>0</v>
      </c>
      <c r="M270" s="662">
        <v>0</v>
      </c>
      <c r="N270" s="661">
        <v>4</v>
      </c>
      <c r="O270" s="742">
        <v>4</v>
      </c>
      <c r="P270" s="662">
        <v>0</v>
      </c>
      <c r="Q270" s="677"/>
      <c r="R270" s="661">
        <v>3</v>
      </c>
      <c r="S270" s="677">
        <v>0.75</v>
      </c>
      <c r="T270" s="742">
        <v>3</v>
      </c>
      <c r="U270" s="700">
        <v>0.75</v>
      </c>
    </row>
    <row r="271" spans="1:21" ht="14.4" customHeight="1" x14ac:dyDescent="0.3">
      <c r="A271" s="660">
        <v>4</v>
      </c>
      <c r="B271" s="661" t="s">
        <v>1905</v>
      </c>
      <c r="C271" s="661">
        <v>89301042</v>
      </c>
      <c r="D271" s="740" t="s">
        <v>3294</v>
      </c>
      <c r="E271" s="741" t="s">
        <v>2150</v>
      </c>
      <c r="F271" s="661" t="s">
        <v>2127</v>
      </c>
      <c r="G271" s="661" t="s">
        <v>2361</v>
      </c>
      <c r="H271" s="661" t="s">
        <v>576</v>
      </c>
      <c r="I271" s="661" t="s">
        <v>2362</v>
      </c>
      <c r="J271" s="661" t="s">
        <v>2363</v>
      </c>
      <c r="K271" s="661" t="s">
        <v>2364</v>
      </c>
      <c r="L271" s="662">
        <v>410</v>
      </c>
      <c r="M271" s="662">
        <v>4100</v>
      </c>
      <c r="N271" s="661">
        <v>10</v>
      </c>
      <c r="O271" s="742">
        <v>10</v>
      </c>
      <c r="P271" s="662">
        <v>4100</v>
      </c>
      <c r="Q271" s="677">
        <v>1</v>
      </c>
      <c r="R271" s="661">
        <v>10</v>
      </c>
      <c r="S271" s="677">
        <v>1</v>
      </c>
      <c r="T271" s="742">
        <v>10</v>
      </c>
      <c r="U271" s="700">
        <v>1</v>
      </c>
    </row>
    <row r="272" spans="1:21" ht="14.4" customHeight="1" x14ac:dyDescent="0.3">
      <c r="A272" s="660">
        <v>4</v>
      </c>
      <c r="B272" s="661" t="s">
        <v>1905</v>
      </c>
      <c r="C272" s="661">
        <v>89301042</v>
      </c>
      <c r="D272" s="740" t="s">
        <v>3294</v>
      </c>
      <c r="E272" s="741" t="s">
        <v>2150</v>
      </c>
      <c r="F272" s="661" t="s">
        <v>2127</v>
      </c>
      <c r="G272" s="661" t="s">
        <v>2277</v>
      </c>
      <c r="H272" s="661" t="s">
        <v>576</v>
      </c>
      <c r="I272" s="661" t="s">
        <v>2368</v>
      </c>
      <c r="J272" s="661" t="s">
        <v>2369</v>
      </c>
      <c r="K272" s="661" t="s">
        <v>2370</v>
      </c>
      <c r="L272" s="662">
        <v>900</v>
      </c>
      <c r="M272" s="662">
        <v>1800</v>
      </c>
      <c r="N272" s="661">
        <v>2</v>
      </c>
      <c r="O272" s="742">
        <v>2</v>
      </c>
      <c r="P272" s="662"/>
      <c r="Q272" s="677">
        <v>0</v>
      </c>
      <c r="R272" s="661"/>
      <c r="S272" s="677">
        <v>0</v>
      </c>
      <c r="T272" s="742"/>
      <c r="U272" s="700">
        <v>0</v>
      </c>
    </row>
    <row r="273" spans="1:21" ht="14.4" customHeight="1" x14ac:dyDescent="0.3">
      <c r="A273" s="660">
        <v>4</v>
      </c>
      <c r="B273" s="661" t="s">
        <v>1905</v>
      </c>
      <c r="C273" s="661">
        <v>89301042</v>
      </c>
      <c r="D273" s="740" t="s">
        <v>3294</v>
      </c>
      <c r="E273" s="741" t="s">
        <v>2150</v>
      </c>
      <c r="F273" s="661" t="s">
        <v>2127</v>
      </c>
      <c r="G273" s="661" t="s">
        <v>2277</v>
      </c>
      <c r="H273" s="661" t="s">
        <v>576</v>
      </c>
      <c r="I273" s="661" t="s">
        <v>2278</v>
      </c>
      <c r="J273" s="661" t="s">
        <v>2279</v>
      </c>
      <c r="K273" s="661" t="s">
        <v>2280</v>
      </c>
      <c r="L273" s="662">
        <v>378.48</v>
      </c>
      <c r="M273" s="662">
        <v>756.96</v>
      </c>
      <c r="N273" s="661">
        <v>2</v>
      </c>
      <c r="O273" s="742">
        <v>2</v>
      </c>
      <c r="P273" s="662">
        <v>756.96</v>
      </c>
      <c r="Q273" s="677">
        <v>1</v>
      </c>
      <c r="R273" s="661">
        <v>2</v>
      </c>
      <c r="S273" s="677">
        <v>1</v>
      </c>
      <c r="T273" s="742">
        <v>2</v>
      </c>
      <c r="U273" s="700">
        <v>1</v>
      </c>
    </row>
    <row r="274" spans="1:21" ht="14.4" customHeight="1" x14ac:dyDescent="0.3">
      <c r="A274" s="660">
        <v>4</v>
      </c>
      <c r="B274" s="661" t="s">
        <v>1905</v>
      </c>
      <c r="C274" s="661">
        <v>89301042</v>
      </c>
      <c r="D274" s="740" t="s">
        <v>3294</v>
      </c>
      <c r="E274" s="741" t="s">
        <v>2150</v>
      </c>
      <c r="F274" s="661" t="s">
        <v>2127</v>
      </c>
      <c r="G274" s="661" t="s">
        <v>2277</v>
      </c>
      <c r="H274" s="661" t="s">
        <v>576</v>
      </c>
      <c r="I274" s="661" t="s">
        <v>2685</v>
      </c>
      <c r="J274" s="661" t="s">
        <v>2686</v>
      </c>
      <c r="K274" s="661"/>
      <c r="L274" s="662">
        <v>400</v>
      </c>
      <c r="M274" s="662">
        <v>400</v>
      </c>
      <c r="N274" s="661">
        <v>1</v>
      </c>
      <c r="O274" s="742">
        <v>1</v>
      </c>
      <c r="P274" s="662"/>
      <c r="Q274" s="677">
        <v>0</v>
      </c>
      <c r="R274" s="661"/>
      <c r="S274" s="677">
        <v>0</v>
      </c>
      <c r="T274" s="742"/>
      <c r="U274" s="700">
        <v>0</v>
      </c>
    </row>
    <row r="275" spans="1:21" ht="14.4" customHeight="1" x14ac:dyDescent="0.3">
      <c r="A275" s="660">
        <v>4</v>
      </c>
      <c r="B275" s="661" t="s">
        <v>1905</v>
      </c>
      <c r="C275" s="661">
        <v>89301042</v>
      </c>
      <c r="D275" s="740" t="s">
        <v>3294</v>
      </c>
      <c r="E275" s="741" t="s">
        <v>2151</v>
      </c>
      <c r="F275" s="661" t="s">
        <v>2125</v>
      </c>
      <c r="G275" s="661" t="s">
        <v>2258</v>
      </c>
      <c r="H275" s="661" t="s">
        <v>576</v>
      </c>
      <c r="I275" s="661" t="s">
        <v>2687</v>
      </c>
      <c r="J275" s="661" t="s">
        <v>2688</v>
      </c>
      <c r="K275" s="661" t="s">
        <v>2689</v>
      </c>
      <c r="L275" s="662">
        <v>0</v>
      </c>
      <c r="M275" s="662">
        <v>0</v>
      </c>
      <c r="N275" s="661">
        <v>1</v>
      </c>
      <c r="O275" s="742">
        <v>1</v>
      </c>
      <c r="P275" s="662">
        <v>0</v>
      </c>
      <c r="Q275" s="677"/>
      <c r="R275" s="661">
        <v>1</v>
      </c>
      <c r="S275" s="677">
        <v>1</v>
      </c>
      <c r="T275" s="742">
        <v>1</v>
      </c>
      <c r="U275" s="700">
        <v>1</v>
      </c>
    </row>
    <row r="276" spans="1:21" ht="14.4" customHeight="1" x14ac:dyDescent="0.3">
      <c r="A276" s="660">
        <v>4</v>
      </c>
      <c r="B276" s="661" t="s">
        <v>1905</v>
      </c>
      <c r="C276" s="661">
        <v>89301042</v>
      </c>
      <c r="D276" s="740" t="s">
        <v>3294</v>
      </c>
      <c r="E276" s="741" t="s">
        <v>2151</v>
      </c>
      <c r="F276" s="661" t="s">
        <v>2125</v>
      </c>
      <c r="G276" s="661" t="s">
        <v>2228</v>
      </c>
      <c r="H276" s="661" t="s">
        <v>969</v>
      </c>
      <c r="I276" s="661" t="s">
        <v>1117</v>
      </c>
      <c r="J276" s="661" t="s">
        <v>2010</v>
      </c>
      <c r="K276" s="661" t="s">
        <v>2011</v>
      </c>
      <c r="L276" s="662">
        <v>150.04</v>
      </c>
      <c r="M276" s="662">
        <v>150.04</v>
      </c>
      <c r="N276" s="661">
        <v>1</v>
      </c>
      <c r="O276" s="742">
        <v>1</v>
      </c>
      <c r="P276" s="662">
        <v>150.04</v>
      </c>
      <c r="Q276" s="677">
        <v>1</v>
      </c>
      <c r="R276" s="661">
        <v>1</v>
      </c>
      <c r="S276" s="677">
        <v>1</v>
      </c>
      <c r="T276" s="742">
        <v>1</v>
      </c>
      <c r="U276" s="700">
        <v>1</v>
      </c>
    </row>
    <row r="277" spans="1:21" ht="14.4" customHeight="1" x14ac:dyDescent="0.3">
      <c r="A277" s="660">
        <v>4</v>
      </c>
      <c r="B277" s="661" t="s">
        <v>1905</v>
      </c>
      <c r="C277" s="661">
        <v>89301042</v>
      </c>
      <c r="D277" s="740" t="s">
        <v>3294</v>
      </c>
      <c r="E277" s="741" t="s">
        <v>2151</v>
      </c>
      <c r="F277" s="661" t="s">
        <v>2125</v>
      </c>
      <c r="G277" s="661" t="s">
        <v>2228</v>
      </c>
      <c r="H277" s="661" t="s">
        <v>969</v>
      </c>
      <c r="I277" s="661" t="s">
        <v>1117</v>
      </c>
      <c r="J277" s="661" t="s">
        <v>2010</v>
      </c>
      <c r="K277" s="661" t="s">
        <v>2011</v>
      </c>
      <c r="L277" s="662">
        <v>154.36000000000001</v>
      </c>
      <c r="M277" s="662">
        <v>308.72000000000003</v>
      </c>
      <c r="N277" s="661">
        <v>2</v>
      </c>
      <c r="O277" s="742">
        <v>0.5</v>
      </c>
      <c r="P277" s="662">
        <v>308.72000000000003</v>
      </c>
      <c r="Q277" s="677">
        <v>1</v>
      </c>
      <c r="R277" s="661">
        <v>2</v>
      </c>
      <c r="S277" s="677">
        <v>1</v>
      </c>
      <c r="T277" s="742">
        <v>0.5</v>
      </c>
      <c r="U277" s="700">
        <v>1</v>
      </c>
    </row>
    <row r="278" spans="1:21" ht="14.4" customHeight="1" x14ac:dyDescent="0.3">
      <c r="A278" s="660">
        <v>4</v>
      </c>
      <c r="B278" s="661" t="s">
        <v>1905</v>
      </c>
      <c r="C278" s="661">
        <v>89301042</v>
      </c>
      <c r="D278" s="740" t="s">
        <v>3294</v>
      </c>
      <c r="E278" s="741" t="s">
        <v>2151</v>
      </c>
      <c r="F278" s="661" t="s">
        <v>2125</v>
      </c>
      <c r="G278" s="661" t="s">
        <v>2690</v>
      </c>
      <c r="H278" s="661" t="s">
        <v>576</v>
      </c>
      <c r="I278" s="661" t="s">
        <v>2691</v>
      </c>
      <c r="J278" s="661" t="s">
        <v>2692</v>
      </c>
      <c r="K278" s="661" t="s">
        <v>2693</v>
      </c>
      <c r="L278" s="662">
        <v>1116.03</v>
      </c>
      <c r="M278" s="662">
        <v>3348.09</v>
      </c>
      <c r="N278" s="661">
        <v>3</v>
      </c>
      <c r="O278" s="742">
        <v>0.5</v>
      </c>
      <c r="P278" s="662"/>
      <c r="Q278" s="677">
        <v>0</v>
      </c>
      <c r="R278" s="661"/>
      <c r="S278" s="677">
        <v>0</v>
      </c>
      <c r="T278" s="742"/>
      <c r="U278" s="700">
        <v>0</v>
      </c>
    </row>
    <row r="279" spans="1:21" ht="14.4" customHeight="1" x14ac:dyDescent="0.3">
      <c r="A279" s="660">
        <v>4</v>
      </c>
      <c r="B279" s="661" t="s">
        <v>1905</v>
      </c>
      <c r="C279" s="661">
        <v>89301042</v>
      </c>
      <c r="D279" s="740" t="s">
        <v>3294</v>
      </c>
      <c r="E279" s="741" t="s">
        <v>2151</v>
      </c>
      <c r="F279" s="661" t="s">
        <v>2125</v>
      </c>
      <c r="G279" s="661" t="s">
        <v>2646</v>
      </c>
      <c r="H279" s="661" t="s">
        <v>576</v>
      </c>
      <c r="I279" s="661" t="s">
        <v>1480</v>
      </c>
      <c r="J279" s="661" t="s">
        <v>1481</v>
      </c>
      <c r="K279" s="661" t="s">
        <v>2063</v>
      </c>
      <c r="L279" s="662">
        <v>170.52</v>
      </c>
      <c r="M279" s="662">
        <v>511.56000000000006</v>
      </c>
      <c r="N279" s="661">
        <v>3</v>
      </c>
      <c r="O279" s="742">
        <v>0.5</v>
      </c>
      <c r="P279" s="662"/>
      <c r="Q279" s="677">
        <v>0</v>
      </c>
      <c r="R279" s="661"/>
      <c r="S279" s="677">
        <v>0</v>
      </c>
      <c r="T279" s="742"/>
      <c r="U279" s="700">
        <v>0</v>
      </c>
    </row>
    <row r="280" spans="1:21" ht="14.4" customHeight="1" x14ac:dyDescent="0.3">
      <c r="A280" s="660">
        <v>4</v>
      </c>
      <c r="B280" s="661" t="s">
        <v>1905</v>
      </c>
      <c r="C280" s="661">
        <v>89301042</v>
      </c>
      <c r="D280" s="740" t="s">
        <v>3294</v>
      </c>
      <c r="E280" s="741" t="s">
        <v>2151</v>
      </c>
      <c r="F280" s="661" t="s">
        <v>2125</v>
      </c>
      <c r="G280" s="661" t="s">
        <v>2694</v>
      </c>
      <c r="H280" s="661" t="s">
        <v>576</v>
      </c>
      <c r="I280" s="661" t="s">
        <v>2695</v>
      </c>
      <c r="J280" s="661" t="s">
        <v>2696</v>
      </c>
      <c r="K280" s="661" t="s">
        <v>2697</v>
      </c>
      <c r="L280" s="662">
        <v>43.76</v>
      </c>
      <c r="M280" s="662">
        <v>87.52</v>
      </c>
      <c r="N280" s="661">
        <v>2</v>
      </c>
      <c r="O280" s="742">
        <v>0.5</v>
      </c>
      <c r="P280" s="662">
        <v>87.52</v>
      </c>
      <c r="Q280" s="677">
        <v>1</v>
      </c>
      <c r="R280" s="661">
        <v>2</v>
      </c>
      <c r="S280" s="677">
        <v>1</v>
      </c>
      <c r="T280" s="742">
        <v>0.5</v>
      </c>
      <c r="U280" s="700">
        <v>1</v>
      </c>
    </row>
    <row r="281" spans="1:21" ht="14.4" customHeight="1" x14ac:dyDescent="0.3">
      <c r="A281" s="660">
        <v>4</v>
      </c>
      <c r="B281" s="661" t="s">
        <v>1905</v>
      </c>
      <c r="C281" s="661">
        <v>89301042</v>
      </c>
      <c r="D281" s="740" t="s">
        <v>3294</v>
      </c>
      <c r="E281" s="741" t="s">
        <v>2151</v>
      </c>
      <c r="F281" s="661" t="s">
        <v>2125</v>
      </c>
      <c r="G281" s="661" t="s">
        <v>2698</v>
      </c>
      <c r="H281" s="661" t="s">
        <v>576</v>
      </c>
      <c r="I281" s="661" t="s">
        <v>2699</v>
      </c>
      <c r="J281" s="661" t="s">
        <v>2700</v>
      </c>
      <c r="K281" s="661" t="s">
        <v>2701</v>
      </c>
      <c r="L281" s="662">
        <v>156.77000000000001</v>
      </c>
      <c r="M281" s="662">
        <v>470.31000000000006</v>
      </c>
      <c r="N281" s="661">
        <v>3</v>
      </c>
      <c r="O281" s="742">
        <v>1</v>
      </c>
      <c r="P281" s="662">
        <v>470.31000000000006</v>
      </c>
      <c r="Q281" s="677">
        <v>1</v>
      </c>
      <c r="R281" s="661">
        <v>3</v>
      </c>
      <c r="S281" s="677">
        <v>1</v>
      </c>
      <c r="T281" s="742">
        <v>1</v>
      </c>
      <c r="U281" s="700">
        <v>1</v>
      </c>
    </row>
    <row r="282" spans="1:21" ht="14.4" customHeight="1" x14ac:dyDescent="0.3">
      <c r="A282" s="660">
        <v>4</v>
      </c>
      <c r="B282" s="661" t="s">
        <v>1905</v>
      </c>
      <c r="C282" s="661">
        <v>89301042</v>
      </c>
      <c r="D282" s="740" t="s">
        <v>3294</v>
      </c>
      <c r="E282" s="741" t="s">
        <v>2151</v>
      </c>
      <c r="F282" s="661" t="s">
        <v>2125</v>
      </c>
      <c r="G282" s="661" t="s">
        <v>2199</v>
      </c>
      <c r="H282" s="661" t="s">
        <v>576</v>
      </c>
      <c r="I282" s="661" t="s">
        <v>902</v>
      </c>
      <c r="J282" s="661" t="s">
        <v>2200</v>
      </c>
      <c r="K282" s="661" t="s">
        <v>2201</v>
      </c>
      <c r="L282" s="662">
        <v>0</v>
      </c>
      <c r="M282" s="662">
        <v>0</v>
      </c>
      <c r="N282" s="661">
        <v>1</v>
      </c>
      <c r="O282" s="742">
        <v>0.5</v>
      </c>
      <c r="P282" s="662"/>
      <c r="Q282" s="677"/>
      <c r="R282" s="661"/>
      <c r="S282" s="677">
        <v>0</v>
      </c>
      <c r="T282" s="742"/>
      <c r="U282" s="700">
        <v>0</v>
      </c>
    </row>
    <row r="283" spans="1:21" ht="14.4" customHeight="1" x14ac:dyDescent="0.3">
      <c r="A283" s="660">
        <v>4</v>
      </c>
      <c r="B283" s="661" t="s">
        <v>1905</v>
      </c>
      <c r="C283" s="661">
        <v>89301042</v>
      </c>
      <c r="D283" s="740" t="s">
        <v>3294</v>
      </c>
      <c r="E283" s="741" t="s">
        <v>2151</v>
      </c>
      <c r="F283" s="661" t="s">
        <v>2125</v>
      </c>
      <c r="G283" s="661" t="s">
        <v>2230</v>
      </c>
      <c r="H283" s="661" t="s">
        <v>576</v>
      </c>
      <c r="I283" s="661" t="s">
        <v>2702</v>
      </c>
      <c r="J283" s="661" t="s">
        <v>2232</v>
      </c>
      <c r="K283" s="661"/>
      <c r="L283" s="662">
        <v>0</v>
      </c>
      <c r="M283" s="662">
        <v>0</v>
      </c>
      <c r="N283" s="661">
        <v>1</v>
      </c>
      <c r="O283" s="742">
        <v>1</v>
      </c>
      <c r="P283" s="662">
        <v>0</v>
      </c>
      <c r="Q283" s="677"/>
      <c r="R283" s="661">
        <v>1</v>
      </c>
      <c r="S283" s="677">
        <v>1</v>
      </c>
      <c r="T283" s="742">
        <v>1</v>
      </c>
      <c r="U283" s="700">
        <v>1</v>
      </c>
    </row>
    <row r="284" spans="1:21" ht="14.4" customHeight="1" x14ac:dyDescent="0.3">
      <c r="A284" s="660">
        <v>4</v>
      </c>
      <c r="B284" s="661" t="s">
        <v>1905</v>
      </c>
      <c r="C284" s="661">
        <v>89301042</v>
      </c>
      <c r="D284" s="740" t="s">
        <v>3294</v>
      </c>
      <c r="E284" s="741" t="s">
        <v>2151</v>
      </c>
      <c r="F284" s="661" t="s">
        <v>2125</v>
      </c>
      <c r="G284" s="661" t="s">
        <v>2656</v>
      </c>
      <c r="H284" s="661" t="s">
        <v>576</v>
      </c>
      <c r="I284" s="661" t="s">
        <v>1472</v>
      </c>
      <c r="J284" s="661" t="s">
        <v>1473</v>
      </c>
      <c r="K284" s="661" t="s">
        <v>2657</v>
      </c>
      <c r="L284" s="662">
        <v>48.09</v>
      </c>
      <c r="M284" s="662">
        <v>48.09</v>
      </c>
      <c r="N284" s="661">
        <v>1</v>
      </c>
      <c r="O284" s="742">
        <v>1</v>
      </c>
      <c r="P284" s="662"/>
      <c r="Q284" s="677">
        <v>0</v>
      </c>
      <c r="R284" s="661"/>
      <c r="S284" s="677">
        <v>0</v>
      </c>
      <c r="T284" s="742"/>
      <c r="U284" s="700">
        <v>0</v>
      </c>
    </row>
    <row r="285" spans="1:21" ht="14.4" customHeight="1" x14ac:dyDescent="0.3">
      <c r="A285" s="660">
        <v>4</v>
      </c>
      <c r="B285" s="661" t="s">
        <v>1905</v>
      </c>
      <c r="C285" s="661">
        <v>89301042</v>
      </c>
      <c r="D285" s="740" t="s">
        <v>3294</v>
      </c>
      <c r="E285" s="741" t="s">
        <v>2151</v>
      </c>
      <c r="F285" s="661" t="s">
        <v>2125</v>
      </c>
      <c r="G285" s="661" t="s">
        <v>2703</v>
      </c>
      <c r="H285" s="661" t="s">
        <v>576</v>
      </c>
      <c r="I285" s="661" t="s">
        <v>2704</v>
      </c>
      <c r="J285" s="661" t="s">
        <v>2705</v>
      </c>
      <c r="K285" s="661" t="s">
        <v>1703</v>
      </c>
      <c r="L285" s="662">
        <v>362.49</v>
      </c>
      <c r="M285" s="662">
        <v>362.49</v>
      </c>
      <c r="N285" s="661">
        <v>1</v>
      </c>
      <c r="O285" s="742">
        <v>1</v>
      </c>
      <c r="P285" s="662">
        <v>362.49</v>
      </c>
      <c r="Q285" s="677">
        <v>1</v>
      </c>
      <c r="R285" s="661">
        <v>1</v>
      </c>
      <c r="S285" s="677">
        <v>1</v>
      </c>
      <c r="T285" s="742">
        <v>1</v>
      </c>
      <c r="U285" s="700">
        <v>1</v>
      </c>
    </row>
    <row r="286" spans="1:21" ht="14.4" customHeight="1" x14ac:dyDescent="0.3">
      <c r="A286" s="660">
        <v>4</v>
      </c>
      <c r="B286" s="661" t="s">
        <v>1905</v>
      </c>
      <c r="C286" s="661">
        <v>89301042</v>
      </c>
      <c r="D286" s="740" t="s">
        <v>3294</v>
      </c>
      <c r="E286" s="741" t="s">
        <v>2151</v>
      </c>
      <c r="F286" s="661" t="s">
        <v>2125</v>
      </c>
      <c r="G286" s="661" t="s">
        <v>2706</v>
      </c>
      <c r="H286" s="661" t="s">
        <v>576</v>
      </c>
      <c r="I286" s="661" t="s">
        <v>2707</v>
      </c>
      <c r="J286" s="661" t="s">
        <v>2708</v>
      </c>
      <c r="K286" s="661" t="s">
        <v>2709</v>
      </c>
      <c r="L286" s="662">
        <v>126.59</v>
      </c>
      <c r="M286" s="662">
        <v>126.59</v>
      </c>
      <c r="N286" s="661">
        <v>1</v>
      </c>
      <c r="O286" s="742">
        <v>0.5</v>
      </c>
      <c r="P286" s="662">
        <v>126.59</v>
      </c>
      <c r="Q286" s="677">
        <v>1</v>
      </c>
      <c r="R286" s="661">
        <v>1</v>
      </c>
      <c r="S286" s="677">
        <v>1</v>
      </c>
      <c r="T286" s="742">
        <v>0.5</v>
      </c>
      <c r="U286" s="700">
        <v>1</v>
      </c>
    </row>
    <row r="287" spans="1:21" ht="14.4" customHeight="1" x14ac:dyDescent="0.3">
      <c r="A287" s="660">
        <v>4</v>
      </c>
      <c r="B287" s="661" t="s">
        <v>1905</v>
      </c>
      <c r="C287" s="661">
        <v>89301042</v>
      </c>
      <c r="D287" s="740" t="s">
        <v>3294</v>
      </c>
      <c r="E287" s="741" t="s">
        <v>2151</v>
      </c>
      <c r="F287" s="661" t="s">
        <v>2125</v>
      </c>
      <c r="G287" s="661" t="s">
        <v>2196</v>
      </c>
      <c r="H287" s="661" t="s">
        <v>969</v>
      </c>
      <c r="I287" s="661" t="s">
        <v>1447</v>
      </c>
      <c r="J287" s="661" t="s">
        <v>1448</v>
      </c>
      <c r="K287" s="661" t="s">
        <v>1449</v>
      </c>
      <c r="L287" s="662">
        <v>0</v>
      </c>
      <c r="M287" s="662">
        <v>0</v>
      </c>
      <c r="N287" s="661">
        <v>1</v>
      </c>
      <c r="O287" s="742">
        <v>1</v>
      </c>
      <c r="P287" s="662">
        <v>0</v>
      </c>
      <c r="Q287" s="677"/>
      <c r="R287" s="661">
        <v>1</v>
      </c>
      <c r="S287" s="677">
        <v>1</v>
      </c>
      <c r="T287" s="742">
        <v>1</v>
      </c>
      <c r="U287" s="700">
        <v>1</v>
      </c>
    </row>
    <row r="288" spans="1:21" ht="14.4" customHeight="1" x14ac:dyDescent="0.3">
      <c r="A288" s="660">
        <v>4</v>
      </c>
      <c r="B288" s="661" t="s">
        <v>1905</v>
      </c>
      <c r="C288" s="661">
        <v>89301042</v>
      </c>
      <c r="D288" s="740" t="s">
        <v>3294</v>
      </c>
      <c r="E288" s="741" t="s">
        <v>2151</v>
      </c>
      <c r="F288" s="661" t="s">
        <v>2125</v>
      </c>
      <c r="G288" s="661" t="s">
        <v>2196</v>
      </c>
      <c r="H288" s="661" t="s">
        <v>969</v>
      </c>
      <c r="I288" s="661" t="s">
        <v>2197</v>
      </c>
      <c r="J288" s="661" t="s">
        <v>1448</v>
      </c>
      <c r="K288" s="661" t="s">
        <v>2198</v>
      </c>
      <c r="L288" s="662">
        <v>0</v>
      </c>
      <c r="M288" s="662">
        <v>0</v>
      </c>
      <c r="N288" s="661">
        <v>2</v>
      </c>
      <c r="O288" s="742">
        <v>1.5</v>
      </c>
      <c r="P288" s="662">
        <v>0</v>
      </c>
      <c r="Q288" s="677"/>
      <c r="R288" s="661">
        <v>1</v>
      </c>
      <c r="S288" s="677">
        <v>0.5</v>
      </c>
      <c r="T288" s="742">
        <v>0.5</v>
      </c>
      <c r="U288" s="700">
        <v>0.33333333333333331</v>
      </c>
    </row>
    <row r="289" spans="1:21" ht="14.4" customHeight="1" x14ac:dyDescent="0.3">
      <c r="A289" s="660">
        <v>4</v>
      </c>
      <c r="B289" s="661" t="s">
        <v>1905</v>
      </c>
      <c r="C289" s="661">
        <v>89301042</v>
      </c>
      <c r="D289" s="740" t="s">
        <v>3294</v>
      </c>
      <c r="E289" s="741" t="s">
        <v>2151</v>
      </c>
      <c r="F289" s="661" t="s">
        <v>2125</v>
      </c>
      <c r="G289" s="661" t="s">
        <v>2710</v>
      </c>
      <c r="H289" s="661" t="s">
        <v>576</v>
      </c>
      <c r="I289" s="661" t="s">
        <v>2711</v>
      </c>
      <c r="J289" s="661" t="s">
        <v>2712</v>
      </c>
      <c r="K289" s="661" t="s">
        <v>2713</v>
      </c>
      <c r="L289" s="662">
        <v>90.95</v>
      </c>
      <c r="M289" s="662">
        <v>181.9</v>
      </c>
      <c r="N289" s="661">
        <v>2</v>
      </c>
      <c r="O289" s="742">
        <v>1</v>
      </c>
      <c r="P289" s="662"/>
      <c r="Q289" s="677">
        <v>0</v>
      </c>
      <c r="R289" s="661"/>
      <c r="S289" s="677">
        <v>0</v>
      </c>
      <c r="T289" s="742"/>
      <c r="U289" s="700">
        <v>0</v>
      </c>
    </row>
    <row r="290" spans="1:21" ht="14.4" customHeight="1" x14ac:dyDescent="0.3">
      <c r="A290" s="660">
        <v>4</v>
      </c>
      <c r="B290" s="661" t="s">
        <v>1905</v>
      </c>
      <c r="C290" s="661">
        <v>89301042</v>
      </c>
      <c r="D290" s="740" t="s">
        <v>3294</v>
      </c>
      <c r="E290" s="741" t="s">
        <v>2151</v>
      </c>
      <c r="F290" s="661" t="s">
        <v>2125</v>
      </c>
      <c r="G290" s="661" t="s">
        <v>2714</v>
      </c>
      <c r="H290" s="661" t="s">
        <v>576</v>
      </c>
      <c r="I290" s="661" t="s">
        <v>2715</v>
      </c>
      <c r="J290" s="661" t="s">
        <v>2716</v>
      </c>
      <c r="K290" s="661" t="s">
        <v>2717</v>
      </c>
      <c r="L290" s="662">
        <v>0</v>
      </c>
      <c r="M290" s="662">
        <v>0</v>
      </c>
      <c r="N290" s="661">
        <v>2</v>
      </c>
      <c r="O290" s="742">
        <v>0.5</v>
      </c>
      <c r="P290" s="662"/>
      <c r="Q290" s="677"/>
      <c r="R290" s="661"/>
      <c r="S290" s="677">
        <v>0</v>
      </c>
      <c r="T290" s="742"/>
      <c r="U290" s="700">
        <v>0</v>
      </c>
    </row>
    <row r="291" spans="1:21" ht="14.4" customHeight="1" x14ac:dyDescent="0.3">
      <c r="A291" s="660">
        <v>4</v>
      </c>
      <c r="B291" s="661" t="s">
        <v>1905</v>
      </c>
      <c r="C291" s="661">
        <v>89301042</v>
      </c>
      <c r="D291" s="740" t="s">
        <v>3294</v>
      </c>
      <c r="E291" s="741" t="s">
        <v>2151</v>
      </c>
      <c r="F291" s="661" t="s">
        <v>2125</v>
      </c>
      <c r="G291" s="661" t="s">
        <v>2718</v>
      </c>
      <c r="H291" s="661" t="s">
        <v>576</v>
      </c>
      <c r="I291" s="661" t="s">
        <v>2719</v>
      </c>
      <c r="J291" s="661" t="s">
        <v>2720</v>
      </c>
      <c r="K291" s="661" t="s">
        <v>2721</v>
      </c>
      <c r="L291" s="662">
        <v>115.13</v>
      </c>
      <c r="M291" s="662">
        <v>115.13</v>
      </c>
      <c r="N291" s="661">
        <v>1</v>
      </c>
      <c r="O291" s="742">
        <v>1</v>
      </c>
      <c r="P291" s="662">
        <v>115.13</v>
      </c>
      <c r="Q291" s="677">
        <v>1</v>
      </c>
      <c r="R291" s="661">
        <v>1</v>
      </c>
      <c r="S291" s="677">
        <v>1</v>
      </c>
      <c r="T291" s="742">
        <v>1</v>
      </c>
      <c r="U291" s="700">
        <v>1</v>
      </c>
    </row>
    <row r="292" spans="1:21" ht="14.4" customHeight="1" x14ac:dyDescent="0.3">
      <c r="A292" s="660">
        <v>4</v>
      </c>
      <c r="B292" s="661" t="s">
        <v>1905</v>
      </c>
      <c r="C292" s="661">
        <v>89301042</v>
      </c>
      <c r="D292" s="740" t="s">
        <v>3294</v>
      </c>
      <c r="E292" s="741" t="s">
        <v>2151</v>
      </c>
      <c r="F292" s="661" t="s">
        <v>2125</v>
      </c>
      <c r="G292" s="661" t="s">
        <v>2174</v>
      </c>
      <c r="H292" s="661" t="s">
        <v>576</v>
      </c>
      <c r="I292" s="661" t="s">
        <v>1216</v>
      </c>
      <c r="J292" s="661" t="s">
        <v>1213</v>
      </c>
      <c r="K292" s="661" t="s">
        <v>1217</v>
      </c>
      <c r="L292" s="662">
        <v>301.2</v>
      </c>
      <c r="M292" s="662">
        <v>903.59999999999991</v>
      </c>
      <c r="N292" s="661">
        <v>3</v>
      </c>
      <c r="O292" s="742">
        <v>0.5</v>
      </c>
      <c r="P292" s="662"/>
      <c r="Q292" s="677">
        <v>0</v>
      </c>
      <c r="R292" s="661"/>
      <c r="S292" s="677">
        <v>0</v>
      </c>
      <c r="T292" s="742"/>
      <c r="U292" s="700">
        <v>0</v>
      </c>
    </row>
    <row r="293" spans="1:21" ht="14.4" customHeight="1" x14ac:dyDescent="0.3">
      <c r="A293" s="660">
        <v>4</v>
      </c>
      <c r="B293" s="661" t="s">
        <v>1905</v>
      </c>
      <c r="C293" s="661">
        <v>89301042</v>
      </c>
      <c r="D293" s="740" t="s">
        <v>3294</v>
      </c>
      <c r="E293" s="741" t="s">
        <v>2151</v>
      </c>
      <c r="F293" s="661" t="s">
        <v>2125</v>
      </c>
      <c r="G293" s="661" t="s">
        <v>2326</v>
      </c>
      <c r="H293" s="661" t="s">
        <v>576</v>
      </c>
      <c r="I293" s="661" t="s">
        <v>2327</v>
      </c>
      <c r="J293" s="661" t="s">
        <v>2328</v>
      </c>
      <c r="K293" s="661" t="s">
        <v>2329</v>
      </c>
      <c r="L293" s="662">
        <v>66.819999999999993</v>
      </c>
      <c r="M293" s="662">
        <v>66.819999999999993</v>
      </c>
      <c r="N293" s="661">
        <v>1</v>
      </c>
      <c r="O293" s="742">
        <v>1</v>
      </c>
      <c r="P293" s="662">
        <v>66.819999999999993</v>
      </c>
      <c r="Q293" s="677">
        <v>1</v>
      </c>
      <c r="R293" s="661">
        <v>1</v>
      </c>
      <c r="S293" s="677">
        <v>1</v>
      </c>
      <c r="T293" s="742">
        <v>1</v>
      </c>
      <c r="U293" s="700">
        <v>1</v>
      </c>
    </row>
    <row r="294" spans="1:21" ht="14.4" customHeight="1" x14ac:dyDescent="0.3">
      <c r="A294" s="660">
        <v>4</v>
      </c>
      <c r="B294" s="661" t="s">
        <v>1905</v>
      </c>
      <c r="C294" s="661">
        <v>89301042</v>
      </c>
      <c r="D294" s="740" t="s">
        <v>3294</v>
      </c>
      <c r="E294" s="741" t="s">
        <v>2151</v>
      </c>
      <c r="F294" s="661" t="s">
        <v>2125</v>
      </c>
      <c r="G294" s="661" t="s">
        <v>2409</v>
      </c>
      <c r="H294" s="661" t="s">
        <v>576</v>
      </c>
      <c r="I294" s="661" t="s">
        <v>2410</v>
      </c>
      <c r="J294" s="661" t="s">
        <v>2411</v>
      </c>
      <c r="K294" s="661" t="s">
        <v>2412</v>
      </c>
      <c r="L294" s="662">
        <v>215.12</v>
      </c>
      <c r="M294" s="662">
        <v>4087.2799999999988</v>
      </c>
      <c r="N294" s="661">
        <v>19</v>
      </c>
      <c r="O294" s="742">
        <v>17</v>
      </c>
      <c r="P294" s="662">
        <v>2151.1999999999994</v>
      </c>
      <c r="Q294" s="677">
        <v>0.52631578947368418</v>
      </c>
      <c r="R294" s="661">
        <v>10</v>
      </c>
      <c r="S294" s="677">
        <v>0.52631578947368418</v>
      </c>
      <c r="T294" s="742">
        <v>9</v>
      </c>
      <c r="U294" s="700">
        <v>0.52941176470588236</v>
      </c>
    </row>
    <row r="295" spans="1:21" ht="14.4" customHeight="1" x14ac:dyDescent="0.3">
      <c r="A295" s="660">
        <v>4</v>
      </c>
      <c r="B295" s="661" t="s">
        <v>1905</v>
      </c>
      <c r="C295" s="661">
        <v>89301042</v>
      </c>
      <c r="D295" s="740" t="s">
        <v>3294</v>
      </c>
      <c r="E295" s="741" t="s">
        <v>2151</v>
      </c>
      <c r="F295" s="661" t="s">
        <v>2125</v>
      </c>
      <c r="G295" s="661" t="s">
        <v>2722</v>
      </c>
      <c r="H295" s="661" t="s">
        <v>576</v>
      </c>
      <c r="I295" s="661" t="s">
        <v>682</v>
      </c>
      <c r="J295" s="661" t="s">
        <v>683</v>
      </c>
      <c r="K295" s="661" t="s">
        <v>2723</v>
      </c>
      <c r="L295" s="662">
        <v>0</v>
      </c>
      <c r="M295" s="662">
        <v>0</v>
      </c>
      <c r="N295" s="661">
        <v>1</v>
      </c>
      <c r="O295" s="742">
        <v>0.5</v>
      </c>
      <c r="P295" s="662">
        <v>0</v>
      </c>
      <c r="Q295" s="677"/>
      <c r="R295" s="661">
        <v>1</v>
      </c>
      <c r="S295" s="677">
        <v>1</v>
      </c>
      <c r="T295" s="742">
        <v>0.5</v>
      </c>
      <c r="U295" s="700">
        <v>1</v>
      </c>
    </row>
    <row r="296" spans="1:21" ht="14.4" customHeight="1" x14ac:dyDescent="0.3">
      <c r="A296" s="660">
        <v>4</v>
      </c>
      <c r="B296" s="661" t="s">
        <v>1905</v>
      </c>
      <c r="C296" s="661">
        <v>89301042</v>
      </c>
      <c r="D296" s="740" t="s">
        <v>3294</v>
      </c>
      <c r="E296" s="741" t="s">
        <v>2151</v>
      </c>
      <c r="F296" s="661" t="s">
        <v>2125</v>
      </c>
      <c r="G296" s="661" t="s">
        <v>2724</v>
      </c>
      <c r="H296" s="661" t="s">
        <v>576</v>
      </c>
      <c r="I296" s="661" t="s">
        <v>2725</v>
      </c>
      <c r="J296" s="661" t="s">
        <v>1224</v>
      </c>
      <c r="K296" s="661" t="s">
        <v>2726</v>
      </c>
      <c r="L296" s="662">
        <v>0</v>
      </c>
      <c r="M296" s="662">
        <v>0</v>
      </c>
      <c r="N296" s="661">
        <v>1</v>
      </c>
      <c r="O296" s="742">
        <v>1</v>
      </c>
      <c r="P296" s="662">
        <v>0</v>
      </c>
      <c r="Q296" s="677"/>
      <c r="R296" s="661">
        <v>1</v>
      </c>
      <c r="S296" s="677">
        <v>1</v>
      </c>
      <c r="T296" s="742">
        <v>1</v>
      </c>
      <c r="U296" s="700">
        <v>1</v>
      </c>
    </row>
    <row r="297" spans="1:21" ht="14.4" customHeight="1" x14ac:dyDescent="0.3">
      <c r="A297" s="660">
        <v>4</v>
      </c>
      <c r="B297" s="661" t="s">
        <v>1905</v>
      </c>
      <c r="C297" s="661">
        <v>89301042</v>
      </c>
      <c r="D297" s="740" t="s">
        <v>3294</v>
      </c>
      <c r="E297" s="741" t="s">
        <v>2151</v>
      </c>
      <c r="F297" s="661" t="s">
        <v>2125</v>
      </c>
      <c r="G297" s="661" t="s">
        <v>2337</v>
      </c>
      <c r="H297" s="661" t="s">
        <v>576</v>
      </c>
      <c r="I297" s="661" t="s">
        <v>2338</v>
      </c>
      <c r="J297" s="661" t="s">
        <v>1335</v>
      </c>
      <c r="K297" s="661" t="s">
        <v>2339</v>
      </c>
      <c r="L297" s="662">
        <v>121.96</v>
      </c>
      <c r="M297" s="662">
        <v>1219.6000000000001</v>
      </c>
      <c r="N297" s="661">
        <v>10</v>
      </c>
      <c r="O297" s="742">
        <v>7.5</v>
      </c>
      <c r="P297" s="662">
        <v>975.68000000000006</v>
      </c>
      <c r="Q297" s="677">
        <v>0.79999999999999993</v>
      </c>
      <c r="R297" s="661">
        <v>8</v>
      </c>
      <c r="S297" s="677">
        <v>0.8</v>
      </c>
      <c r="T297" s="742">
        <v>6</v>
      </c>
      <c r="U297" s="700">
        <v>0.8</v>
      </c>
    </row>
    <row r="298" spans="1:21" ht="14.4" customHeight="1" x14ac:dyDescent="0.3">
      <c r="A298" s="660">
        <v>4</v>
      </c>
      <c r="B298" s="661" t="s">
        <v>1905</v>
      </c>
      <c r="C298" s="661">
        <v>89301042</v>
      </c>
      <c r="D298" s="740" t="s">
        <v>3294</v>
      </c>
      <c r="E298" s="741" t="s">
        <v>2151</v>
      </c>
      <c r="F298" s="661" t="s">
        <v>2125</v>
      </c>
      <c r="G298" s="661" t="s">
        <v>2190</v>
      </c>
      <c r="H298" s="661" t="s">
        <v>576</v>
      </c>
      <c r="I298" s="661" t="s">
        <v>717</v>
      </c>
      <c r="J298" s="661" t="s">
        <v>2191</v>
      </c>
      <c r="K298" s="661" t="s">
        <v>2192</v>
      </c>
      <c r="L298" s="662">
        <v>0</v>
      </c>
      <c r="M298" s="662">
        <v>0</v>
      </c>
      <c r="N298" s="661">
        <v>2</v>
      </c>
      <c r="O298" s="742">
        <v>1</v>
      </c>
      <c r="P298" s="662"/>
      <c r="Q298" s="677"/>
      <c r="R298" s="661"/>
      <c r="S298" s="677">
        <v>0</v>
      </c>
      <c r="T298" s="742"/>
      <c r="U298" s="700">
        <v>0</v>
      </c>
    </row>
    <row r="299" spans="1:21" ht="14.4" customHeight="1" x14ac:dyDescent="0.3">
      <c r="A299" s="660">
        <v>4</v>
      </c>
      <c r="B299" s="661" t="s">
        <v>1905</v>
      </c>
      <c r="C299" s="661">
        <v>89301042</v>
      </c>
      <c r="D299" s="740" t="s">
        <v>3294</v>
      </c>
      <c r="E299" s="741" t="s">
        <v>2151</v>
      </c>
      <c r="F299" s="661" t="s">
        <v>2125</v>
      </c>
      <c r="G299" s="661" t="s">
        <v>2212</v>
      </c>
      <c r="H299" s="661" t="s">
        <v>969</v>
      </c>
      <c r="I299" s="661" t="s">
        <v>2727</v>
      </c>
      <c r="J299" s="661" t="s">
        <v>2214</v>
      </c>
      <c r="K299" s="661" t="s">
        <v>2728</v>
      </c>
      <c r="L299" s="662">
        <v>31.32</v>
      </c>
      <c r="M299" s="662">
        <v>31.32</v>
      </c>
      <c r="N299" s="661">
        <v>1</v>
      </c>
      <c r="O299" s="742">
        <v>1</v>
      </c>
      <c r="P299" s="662"/>
      <c r="Q299" s="677">
        <v>0</v>
      </c>
      <c r="R299" s="661"/>
      <c r="S299" s="677">
        <v>0</v>
      </c>
      <c r="T299" s="742"/>
      <c r="U299" s="700">
        <v>0</v>
      </c>
    </row>
    <row r="300" spans="1:21" ht="14.4" customHeight="1" x14ac:dyDescent="0.3">
      <c r="A300" s="660">
        <v>4</v>
      </c>
      <c r="B300" s="661" t="s">
        <v>1905</v>
      </c>
      <c r="C300" s="661">
        <v>89301042</v>
      </c>
      <c r="D300" s="740" t="s">
        <v>3294</v>
      </c>
      <c r="E300" s="741" t="s">
        <v>2151</v>
      </c>
      <c r="F300" s="661" t="s">
        <v>2125</v>
      </c>
      <c r="G300" s="661" t="s">
        <v>2212</v>
      </c>
      <c r="H300" s="661" t="s">
        <v>969</v>
      </c>
      <c r="I300" s="661" t="s">
        <v>2213</v>
      </c>
      <c r="J300" s="661" t="s">
        <v>2214</v>
      </c>
      <c r="K300" s="661" t="s">
        <v>2215</v>
      </c>
      <c r="L300" s="662">
        <v>300.68</v>
      </c>
      <c r="M300" s="662">
        <v>300.68</v>
      </c>
      <c r="N300" s="661">
        <v>1</v>
      </c>
      <c r="O300" s="742">
        <v>0.5</v>
      </c>
      <c r="P300" s="662"/>
      <c r="Q300" s="677">
        <v>0</v>
      </c>
      <c r="R300" s="661"/>
      <c r="S300" s="677">
        <v>0</v>
      </c>
      <c r="T300" s="742"/>
      <c r="U300" s="700">
        <v>0</v>
      </c>
    </row>
    <row r="301" spans="1:21" ht="14.4" customHeight="1" x14ac:dyDescent="0.3">
      <c r="A301" s="660">
        <v>4</v>
      </c>
      <c r="B301" s="661" t="s">
        <v>1905</v>
      </c>
      <c r="C301" s="661">
        <v>89301042</v>
      </c>
      <c r="D301" s="740" t="s">
        <v>3294</v>
      </c>
      <c r="E301" s="741" t="s">
        <v>2151</v>
      </c>
      <c r="F301" s="661" t="s">
        <v>2125</v>
      </c>
      <c r="G301" s="661" t="s">
        <v>2340</v>
      </c>
      <c r="H301" s="661" t="s">
        <v>576</v>
      </c>
      <c r="I301" s="661" t="s">
        <v>2729</v>
      </c>
      <c r="J301" s="661" t="s">
        <v>2730</v>
      </c>
      <c r="K301" s="661" t="s">
        <v>1408</v>
      </c>
      <c r="L301" s="662">
        <v>0</v>
      </c>
      <c r="M301" s="662">
        <v>0</v>
      </c>
      <c r="N301" s="661">
        <v>1</v>
      </c>
      <c r="O301" s="742">
        <v>1</v>
      </c>
      <c r="P301" s="662"/>
      <c r="Q301" s="677"/>
      <c r="R301" s="661"/>
      <c r="S301" s="677">
        <v>0</v>
      </c>
      <c r="T301" s="742"/>
      <c r="U301" s="700">
        <v>0</v>
      </c>
    </row>
    <row r="302" spans="1:21" ht="14.4" customHeight="1" x14ac:dyDescent="0.3">
      <c r="A302" s="660">
        <v>4</v>
      </c>
      <c r="B302" s="661" t="s">
        <v>1905</v>
      </c>
      <c r="C302" s="661">
        <v>89301042</v>
      </c>
      <c r="D302" s="740" t="s">
        <v>3294</v>
      </c>
      <c r="E302" s="741" t="s">
        <v>2151</v>
      </c>
      <c r="F302" s="661" t="s">
        <v>2125</v>
      </c>
      <c r="G302" s="661" t="s">
        <v>2731</v>
      </c>
      <c r="H302" s="661" t="s">
        <v>576</v>
      </c>
      <c r="I302" s="661" t="s">
        <v>2732</v>
      </c>
      <c r="J302" s="661" t="s">
        <v>2733</v>
      </c>
      <c r="K302" s="661" t="s">
        <v>2734</v>
      </c>
      <c r="L302" s="662">
        <v>0</v>
      </c>
      <c r="M302" s="662">
        <v>0</v>
      </c>
      <c r="N302" s="661">
        <v>1</v>
      </c>
      <c r="O302" s="742">
        <v>1</v>
      </c>
      <c r="P302" s="662">
        <v>0</v>
      </c>
      <c r="Q302" s="677"/>
      <c r="R302" s="661">
        <v>1</v>
      </c>
      <c r="S302" s="677">
        <v>1</v>
      </c>
      <c r="T302" s="742">
        <v>1</v>
      </c>
      <c r="U302" s="700">
        <v>1</v>
      </c>
    </row>
    <row r="303" spans="1:21" ht="14.4" customHeight="1" x14ac:dyDescent="0.3">
      <c r="A303" s="660">
        <v>4</v>
      </c>
      <c r="B303" s="661" t="s">
        <v>1905</v>
      </c>
      <c r="C303" s="661">
        <v>89301042</v>
      </c>
      <c r="D303" s="740" t="s">
        <v>3294</v>
      </c>
      <c r="E303" s="741" t="s">
        <v>2151</v>
      </c>
      <c r="F303" s="661" t="s">
        <v>2125</v>
      </c>
      <c r="G303" s="661" t="s">
        <v>2177</v>
      </c>
      <c r="H303" s="661" t="s">
        <v>969</v>
      </c>
      <c r="I303" s="661" t="s">
        <v>1047</v>
      </c>
      <c r="J303" s="661" t="s">
        <v>1048</v>
      </c>
      <c r="K303" s="661" t="s">
        <v>1049</v>
      </c>
      <c r="L303" s="662">
        <v>133.94</v>
      </c>
      <c r="M303" s="662">
        <v>401.82</v>
      </c>
      <c r="N303" s="661">
        <v>3</v>
      </c>
      <c r="O303" s="742">
        <v>0.5</v>
      </c>
      <c r="P303" s="662"/>
      <c r="Q303" s="677">
        <v>0</v>
      </c>
      <c r="R303" s="661"/>
      <c r="S303" s="677">
        <v>0</v>
      </c>
      <c r="T303" s="742"/>
      <c r="U303" s="700">
        <v>0</v>
      </c>
    </row>
    <row r="304" spans="1:21" ht="14.4" customHeight="1" x14ac:dyDescent="0.3">
      <c r="A304" s="660">
        <v>4</v>
      </c>
      <c r="B304" s="661" t="s">
        <v>1905</v>
      </c>
      <c r="C304" s="661">
        <v>89301042</v>
      </c>
      <c r="D304" s="740" t="s">
        <v>3294</v>
      </c>
      <c r="E304" s="741" t="s">
        <v>2151</v>
      </c>
      <c r="F304" s="661" t="s">
        <v>2126</v>
      </c>
      <c r="G304" s="661" t="s">
        <v>2230</v>
      </c>
      <c r="H304" s="661" t="s">
        <v>576</v>
      </c>
      <c r="I304" s="661" t="s">
        <v>2735</v>
      </c>
      <c r="J304" s="661" t="s">
        <v>2232</v>
      </c>
      <c r="K304" s="661"/>
      <c r="L304" s="662">
        <v>0</v>
      </c>
      <c r="M304" s="662">
        <v>0</v>
      </c>
      <c r="N304" s="661">
        <v>2</v>
      </c>
      <c r="O304" s="742">
        <v>2</v>
      </c>
      <c r="P304" s="662">
        <v>0</v>
      </c>
      <c r="Q304" s="677"/>
      <c r="R304" s="661">
        <v>1</v>
      </c>
      <c r="S304" s="677">
        <v>0.5</v>
      </c>
      <c r="T304" s="742">
        <v>1</v>
      </c>
      <c r="U304" s="700">
        <v>0.5</v>
      </c>
    </row>
    <row r="305" spans="1:21" ht="14.4" customHeight="1" x14ac:dyDescent="0.3">
      <c r="A305" s="660">
        <v>4</v>
      </c>
      <c r="B305" s="661" t="s">
        <v>1905</v>
      </c>
      <c r="C305" s="661">
        <v>89301042</v>
      </c>
      <c r="D305" s="740" t="s">
        <v>3294</v>
      </c>
      <c r="E305" s="741" t="s">
        <v>2151</v>
      </c>
      <c r="F305" s="661" t="s">
        <v>2126</v>
      </c>
      <c r="G305" s="661" t="s">
        <v>2230</v>
      </c>
      <c r="H305" s="661" t="s">
        <v>576</v>
      </c>
      <c r="I305" s="661" t="s">
        <v>2231</v>
      </c>
      <c r="J305" s="661" t="s">
        <v>2232</v>
      </c>
      <c r="K305" s="661"/>
      <c r="L305" s="662">
        <v>0</v>
      </c>
      <c r="M305" s="662">
        <v>0</v>
      </c>
      <c r="N305" s="661">
        <v>2</v>
      </c>
      <c r="O305" s="742">
        <v>1.5</v>
      </c>
      <c r="P305" s="662">
        <v>0</v>
      </c>
      <c r="Q305" s="677"/>
      <c r="R305" s="661">
        <v>2</v>
      </c>
      <c r="S305" s="677">
        <v>1</v>
      </c>
      <c r="T305" s="742">
        <v>1.5</v>
      </c>
      <c r="U305" s="700">
        <v>1</v>
      </c>
    </row>
    <row r="306" spans="1:21" ht="14.4" customHeight="1" x14ac:dyDescent="0.3">
      <c r="A306" s="660">
        <v>4</v>
      </c>
      <c r="B306" s="661" t="s">
        <v>1905</v>
      </c>
      <c r="C306" s="661">
        <v>89301042</v>
      </c>
      <c r="D306" s="740" t="s">
        <v>3294</v>
      </c>
      <c r="E306" s="741" t="s">
        <v>2151</v>
      </c>
      <c r="F306" s="661" t="s">
        <v>2127</v>
      </c>
      <c r="G306" s="661" t="s">
        <v>2421</v>
      </c>
      <c r="H306" s="661" t="s">
        <v>576</v>
      </c>
      <c r="I306" s="661" t="s">
        <v>2428</v>
      </c>
      <c r="J306" s="661" t="s">
        <v>2429</v>
      </c>
      <c r="K306" s="661" t="s">
        <v>2430</v>
      </c>
      <c r="L306" s="662">
        <v>287</v>
      </c>
      <c r="M306" s="662">
        <v>5166</v>
      </c>
      <c r="N306" s="661">
        <v>18</v>
      </c>
      <c r="O306" s="742">
        <v>11</v>
      </c>
      <c r="P306" s="662">
        <v>4879</v>
      </c>
      <c r="Q306" s="677">
        <v>0.94444444444444442</v>
      </c>
      <c r="R306" s="661">
        <v>17</v>
      </c>
      <c r="S306" s="677">
        <v>0.94444444444444442</v>
      </c>
      <c r="T306" s="742">
        <v>10</v>
      </c>
      <c r="U306" s="700">
        <v>0.90909090909090906</v>
      </c>
    </row>
    <row r="307" spans="1:21" ht="14.4" customHeight="1" x14ac:dyDescent="0.3">
      <c r="A307" s="660">
        <v>4</v>
      </c>
      <c r="B307" s="661" t="s">
        <v>1905</v>
      </c>
      <c r="C307" s="661">
        <v>89301042</v>
      </c>
      <c r="D307" s="740" t="s">
        <v>3294</v>
      </c>
      <c r="E307" s="741" t="s">
        <v>2151</v>
      </c>
      <c r="F307" s="661" t="s">
        <v>2127</v>
      </c>
      <c r="G307" s="661" t="s">
        <v>2421</v>
      </c>
      <c r="H307" s="661" t="s">
        <v>576</v>
      </c>
      <c r="I307" s="661" t="s">
        <v>2431</v>
      </c>
      <c r="J307" s="661" t="s">
        <v>2432</v>
      </c>
      <c r="K307" s="661" t="s">
        <v>2433</v>
      </c>
      <c r="L307" s="662">
        <v>253</v>
      </c>
      <c r="M307" s="662">
        <v>506</v>
      </c>
      <c r="N307" s="661">
        <v>2</v>
      </c>
      <c r="O307" s="742">
        <v>2</v>
      </c>
      <c r="P307" s="662">
        <v>506</v>
      </c>
      <c r="Q307" s="677">
        <v>1</v>
      </c>
      <c r="R307" s="661">
        <v>2</v>
      </c>
      <c r="S307" s="677">
        <v>1</v>
      </c>
      <c r="T307" s="742">
        <v>2</v>
      </c>
      <c r="U307" s="700">
        <v>1</v>
      </c>
    </row>
    <row r="308" spans="1:21" ht="14.4" customHeight="1" x14ac:dyDescent="0.3">
      <c r="A308" s="660">
        <v>4</v>
      </c>
      <c r="B308" s="661" t="s">
        <v>1905</v>
      </c>
      <c r="C308" s="661">
        <v>89301042</v>
      </c>
      <c r="D308" s="740" t="s">
        <v>3294</v>
      </c>
      <c r="E308" s="741" t="s">
        <v>2151</v>
      </c>
      <c r="F308" s="661" t="s">
        <v>2127</v>
      </c>
      <c r="G308" s="661" t="s">
        <v>2421</v>
      </c>
      <c r="H308" s="661" t="s">
        <v>576</v>
      </c>
      <c r="I308" s="661" t="s">
        <v>2736</v>
      </c>
      <c r="J308" s="661" t="s">
        <v>2737</v>
      </c>
      <c r="K308" s="661" t="s">
        <v>2738</v>
      </c>
      <c r="L308" s="662">
        <v>124</v>
      </c>
      <c r="M308" s="662">
        <v>124</v>
      </c>
      <c r="N308" s="661">
        <v>1</v>
      </c>
      <c r="O308" s="742">
        <v>1</v>
      </c>
      <c r="P308" s="662"/>
      <c r="Q308" s="677">
        <v>0</v>
      </c>
      <c r="R308" s="661"/>
      <c r="S308" s="677">
        <v>0</v>
      </c>
      <c r="T308" s="742"/>
      <c r="U308" s="700">
        <v>0</v>
      </c>
    </row>
    <row r="309" spans="1:21" ht="14.4" customHeight="1" x14ac:dyDescent="0.3">
      <c r="A309" s="660">
        <v>4</v>
      </c>
      <c r="B309" s="661" t="s">
        <v>1905</v>
      </c>
      <c r="C309" s="661">
        <v>89301042</v>
      </c>
      <c r="D309" s="740" t="s">
        <v>3294</v>
      </c>
      <c r="E309" s="741" t="s">
        <v>2151</v>
      </c>
      <c r="F309" s="661" t="s">
        <v>2127</v>
      </c>
      <c r="G309" s="661" t="s">
        <v>2421</v>
      </c>
      <c r="H309" s="661" t="s">
        <v>576</v>
      </c>
      <c r="I309" s="661" t="s">
        <v>2434</v>
      </c>
      <c r="J309" s="661" t="s">
        <v>2435</v>
      </c>
      <c r="K309" s="661" t="s">
        <v>2436</v>
      </c>
      <c r="L309" s="662">
        <v>2304</v>
      </c>
      <c r="M309" s="662">
        <v>4608</v>
      </c>
      <c r="N309" s="661">
        <v>2</v>
      </c>
      <c r="O309" s="742">
        <v>1</v>
      </c>
      <c r="P309" s="662">
        <v>4608</v>
      </c>
      <c r="Q309" s="677">
        <v>1</v>
      </c>
      <c r="R309" s="661">
        <v>2</v>
      </c>
      <c r="S309" s="677">
        <v>1</v>
      </c>
      <c r="T309" s="742">
        <v>1</v>
      </c>
      <c r="U309" s="700">
        <v>1</v>
      </c>
    </row>
    <row r="310" spans="1:21" ht="14.4" customHeight="1" x14ac:dyDescent="0.3">
      <c r="A310" s="660">
        <v>4</v>
      </c>
      <c r="B310" s="661" t="s">
        <v>1905</v>
      </c>
      <c r="C310" s="661">
        <v>89301042</v>
      </c>
      <c r="D310" s="740" t="s">
        <v>3294</v>
      </c>
      <c r="E310" s="741" t="s">
        <v>2151</v>
      </c>
      <c r="F310" s="661" t="s">
        <v>2127</v>
      </c>
      <c r="G310" s="661" t="s">
        <v>2421</v>
      </c>
      <c r="H310" s="661" t="s">
        <v>576</v>
      </c>
      <c r="I310" s="661" t="s">
        <v>2437</v>
      </c>
      <c r="J310" s="661" t="s">
        <v>2438</v>
      </c>
      <c r="K310" s="661" t="s">
        <v>2439</v>
      </c>
      <c r="L310" s="662">
        <v>2094.4899999999998</v>
      </c>
      <c r="M310" s="662">
        <v>10472.449999999999</v>
      </c>
      <c r="N310" s="661">
        <v>5</v>
      </c>
      <c r="O310" s="742">
        <v>1</v>
      </c>
      <c r="P310" s="662">
        <v>10472.449999999999</v>
      </c>
      <c r="Q310" s="677">
        <v>1</v>
      </c>
      <c r="R310" s="661">
        <v>5</v>
      </c>
      <c r="S310" s="677">
        <v>1</v>
      </c>
      <c r="T310" s="742">
        <v>1</v>
      </c>
      <c r="U310" s="700">
        <v>1</v>
      </c>
    </row>
    <row r="311" spans="1:21" ht="14.4" customHeight="1" x14ac:dyDescent="0.3">
      <c r="A311" s="660">
        <v>4</v>
      </c>
      <c r="B311" s="661" t="s">
        <v>1905</v>
      </c>
      <c r="C311" s="661">
        <v>89301042</v>
      </c>
      <c r="D311" s="740" t="s">
        <v>3294</v>
      </c>
      <c r="E311" s="741" t="s">
        <v>2151</v>
      </c>
      <c r="F311" s="661" t="s">
        <v>2127</v>
      </c>
      <c r="G311" s="661" t="s">
        <v>2421</v>
      </c>
      <c r="H311" s="661" t="s">
        <v>576</v>
      </c>
      <c r="I311" s="661" t="s">
        <v>2440</v>
      </c>
      <c r="J311" s="661" t="s">
        <v>2441</v>
      </c>
      <c r="K311" s="661" t="s">
        <v>2442</v>
      </c>
      <c r="L311" s="662">
        <v>315.5</v>
      </c>
      <c r="M311" s="662">
        <v>1262</v>
      </c>
      <c r="N311" s="661">
        <v>4</v>
      </c>
      <c r="O311" s="742">
        <v>4</v>
      </c>
      <c r="P311" s="662">
        <v>315.5</v>
      </c>
      <c r="Q311" s="677">
        <v>0.25</v>
      </c>
      <c r="R311" s="661">
        <v>1</v>
      </c>
      <c r="S311" s="677">
        <v>0.25</v>
      </c>
      <c r="T311" s="742">
        <v>1</v>
      </c>
      <c r="U311" s="700">
        <v>0.25</v>
      </c>
    </row>
    <row r="312" spans="1:21" ht="14.4" customHeight="1" x14ac:dyDescent="0.3">
      <c r="A312" s="660">
        <v>4</v>
      </c>
      <c r="B312" s="661" t="s">
        <v>1905</v>
      </c>
      <c r="C312" s="661">
        <v>89301042</v>
      </c>
      <c r="D312" s="740" t="s">
        <v>3294</v>
      </c>
      <c r="E312" s="741" t="s">
        <v>2151</v>
      </c>
      <c r="F312" s="661" t="s">
        <v>2127</v>
      </c>
      <c r="G312" s="661" t="s">
        <v>2421</v>
      </c>
      <c r="H312" s="661" t="s">
        <v>576</v>
      </c>
      <c r="I312" s="661" t="s">
        <v>2739</v>
      </c>
      <c r="J312" s="661" t="s">
        <v>2740</v>
      </c>
      <c r="K312" s="661" t="s">
        <v>2741</v>
      </c>
      <c r="L312" s="662">
        <v>484.6</v>
      </c>
      <c r="M312" s="662">
        <v>969.2</v>
      </c>
      <c r="N312" s="661">
        <v>2</v>
      </c>
      <c r="O312" s="742">
        <v>1</v>
      </c>
      <c r="P312" s="662">
        <v>969.2</v>
      </c>
      <c r="Q312" s="677">
        <v>1</v>
      </c>
      <c r="R312" s="661">
        <v>2</v>
      </c>
      <c r="S312" s="677">
        <v>1</v>
      </c>
      <c r="T312" s="742">
        <v>1</v>
      </c>
      <c r="U312" s="700">
        <v>1</v>
      </c>
    </row>
    <row r="313" spans="1:21" ht="14.4" customHeight="1" x14ac:dyDescent="0.3">
      <c r="A313" s="660">
        <v>4</v>
      </c>
      <c r="B313" s="661" t="s">
        <v>1905</v>
      </c>
      <c r="C313" s="661">
        <v>89301042</v>
      </c>
      <c r="D313" s="740" t="s">
        <v>3294</v>
      </c>
      <c r="E313" s="741" t="s">
        <v>2151</v>
      </c>
      <c r="F313" s="661" t="s">
        <v>2127</v>
      </c>
      <c r="G313" s="661" t="s">
        <v>2421</v>
      </c>
      <c r="H313" s="661" t="s">
        <v>576</v>
      </c>
      <c r="I313" s="661" t="s">
        <v>2742</v>
      </c>
      <c r="J313" s="661" t="s">
        <v>2743</v>
      </c>
      <c r="K313" s="661" t="s">
        <v>2744</v>
      </c>
      <c r="L313" s="662">
        <v>2444.8000000000002</v>
      </c>
      <c r="M313" s="662">
        <v>7334.4000000000005</v>
      </c>
      <c r="N313" s="661">
        <v>3</v>
      </c>
      <c r="O313" s="742">
        <v>1</v>
      </c>
      <c r="P313" s="662"/>
      <c r="Q313" s="677">
        <v>0</v>
      </c>
      <c r="R313" s="661"/>
      <c r="S313" s="677">
        <v>0</v>
      </c>
      <c r="T313" s="742"/>
      <c r="U313" s="700">
        <v>0</v>
      </c>
    </row>
    <row r="314" spans="1:21" ht="14.4" customHeight="1" x14ac:dyDescent="0.3">
      <c r="A314" s="660">
        <v>4</v>
      </c>
      <c r="B314" s="661" t="s">
        <v>1905</v>
      </c>
      <c r="C314" s="661">
        <v>89301042</v>
      </c>
      <c r="D314" s="740" t="s">
        <v>3294</v>
      </c>
      <c r="E314" s="741" t="s">
        <v>2151</v>
      </c>
      <c r="F314" s="661" t="s">
        <v>2127</v>
      </c>
      <c r="G314" s="661" t="s">
        <v>2421</v>
      </c>
      <c r="H314" s="661" t="s">
        <v>576</v>
      </c>
      <c r="I314" s="661" t="s">
        <v>2745</v>
      </c>
      <c r="J314" s="661" t="s">
        <v>2746</v>
      </c>
      <c r="K314" s="661" t="s">
        <v>2747</v>
      </c>
      <c r="L314" s="662">
        <v>291.2</v>
      </c>
      <c r="M314" s="662">
        <v>291.2</v>
      </c>
      <c r="N314" s="661">
        <v>1</v>
      </c>
      <c r="O314" s="742">
        <v>1</v>
      </c>
      <c r="P314" s="662"/>
      <c r="Q314" s="677">
        <v>0</v>
      </c>
      <c r="R314" s="661"/>
      <c r="S314" s="677">
        <v>0</v>
      </c>
      <c r="T314" s="742"/>
      <c r="U314" s="700">
        <v>0</v>
      </c>
    </row>
    <row r="315" spans="1:21" ht="14.4" customHeight="1" x14ac:dyDescent="0.3">
      <c r="A315" s="660">
        <v>4</v>
      </c>
      <c r="B315" s="661" t="s">
        <v>1905</v>
      </c>
      <c r="C315" s="661">
        <v>89301042</v>
      </c>
      <c r="D315" s="740" t="s">
        <v>3294</v>
      </c>
      <c r="E315" s="741" t="s">
        <v>2151</v>
      </c>
      <c r="F315" s="661" t="s">
        <v>2127</v>
      </c>
      <c r="G315" s="661" t="s">
        <v>2421</v>
      </c>
      <c r="H315" s="661" t="s">
        <v>576</v>
      </c>
      <c r="I315" s="661" t="s">
        <v>2449</v>
      </c>
      <c r="J315" s="661" t="s">
        <v>2450</v>
      </c>
      <c r="K315" s="661" t="s">
        <v>2451</v>
      </c>
      <c r="L315" s="662">
        <v>180.25</v>
      </c>
      <c r="M315" s="662">
        <v>180.25</v>
      </c>
      <c r="N315" s="661">
        <v>1</v>
      </c>
      <c r="O315" s="742">
        <v>1</v>
      </c>
      <c r="P315" s="662">
        <v>180.25</v>
      </c>
      <c r="Q315" s="677">
        <v>1</v>
      </c>
      <c r="R315" s="661">
        <v>1</v>
      </c>
      <c r="S315" s="677">
        <v>1</v>
      </c>
      <c r="T315" s="742">
        <v>1</v>
      </c>
      <c r="U315" s="700">
        <v>1</v>
      </c>
    </row>
    <row r="316" spans="1:21" ht="14.4" customHeight="1" x14ac:dyDescent="0.3">
      <c r="A316" s="660">
        <v>4</v>
      </c>
      <c r="B316" s="661" t="s">
        <v>1905</v>
      </c>
      <c r="C316" s="661">
        <v>89301042</v>
      </c>
      <c r="D316" s="740" t="s">
        <v>3294</v>
      </c>
      <c r="E316" s="741" t="s">
        <v>2151</v>
      </c>
      <c r="F316" s="661" t="s">
        <v>2127</v>
      </c>
      <c r="G316" s="661" t="s">
        <v>2421</v>
      </c>
      <c r="H316" s="661" t="s">
        <v>576</v>
      </c>
      <c r="I316" s="661" t="s">
        <v>2452</v>
      </c>
      <c r="J316" s="661" t="s">
        <v>2453</v>
      </c>
      <c r="K316" s="661" t="s">
        <v>2454</v>
      </c>
      <c r="L316" s="662">
        <v>5343.9</v>
      </c>
      <c r="M316" s="662">
        <v>48095.100000000006</v>
      </c>
      <c r="N316" s="661">
        <v>9</v>
      </c>
      <c r="O316" s="742">
        <v>4</v>
      </c>
      <c r="P316" s="662">
        <v>48095.100000000006</v>
      </c>
      <c r="Q316" s="677">
        <v>1</v>
      </c>
      <c r="R316" s="661">
        <v>9</v>
      </c>
      <c r="S316" s="677">
        <v>1</v>
      </c>
      <c r="T316" s="742">
        <v>4</v>
      </c>
      <c r="U316" s="700">
        <v>1</v>
      </c>
    </row>
    <row r="317" spans="1:21" ht="14.4" customHeight="1" x14ac:dyDescent="0.3">
      <c r="A317" s="660">
        <v>4</v>
      </c>
      <c r="B317" s="661" t="s">
        <v>1905</v>
      </c>
      <c r="C317" s="661">
        <v>89301042</v>
      </c>
      <c r="D317" s="740" t="s">
        <v>3294</v>
      </c>
      <c r="E317" s="741" t="s">
        <v>2151</v>
      </c>
      <c r="F317" s="661" t="s">
        <v>2127</v>
      </c>
      <c r="G317" s="661" t="s">
        <v>2421</v>
      </c>
      <c r="H317" s="661" t="s">
        <v>576</v>
      </c>
      <c r="I317" s="661" t="s">
        <v>2455</v>
      </c>
      <c r="J317" s="661" t="s">
        <v>2456</v>
      </c>
      <c r="K317" s="661" t="s">
        <v>2457</v>
      </c>
      <c r="L317" s="662">
        <v>5343.9</v>
      </c>
      <c r="M317" s="662">
        <v>26719.5</v>
      </c>
      <c r="N317" s="661">
        <v>5</v>
      </c>
      <c r="O317" s="742">
        <v>2</v>
      </c>
      <c r="P317" s="662">
        <v>26719.5</v>
      </c>
      <c r="Q317" s="677">
        <v>1</v>
      </c>
      <c r="R317" s="661">
        <v>5</v>
      </c>
      <c r="S317" s="677">
        <v>1</v>
      </c>
      <c r="T317" s="742">
        <v>2</v>
      </c>
      <c r="U317" s="700">
        <v>1</v>
      </c>
    </row>
    <row r="318" spans="1:21" ht="14.4" customHeight="1" x14ac:dyDescent="0.3">
      <c r="A318" s="660">
        <v>4</v>
      </c>
      <c r="B318" s="661" t="s">
        <v>1905</v>
      </c>
      <c r="C318" s="661">
        <v>89301042</v>
      </c>
      <c r="D318" s="740" t="s">
        <v>3294</v>
      </c>
      <c r="E318" s="741" t="s">
        <v>2151</v>
      </c>
      <c r="F318" s="661" t="s">
        <v>2127</v>
      </c>
      <c r="G318" s="661" t="s">
        <v>2421</v>
      </c>
      <c r="H318" s="661" t="s">
        <v>576</v>
      </c>
      <c r="I318" s="661" t="s">
        <v>2748</v>
      </c>
      <c r="J318" s="661" t="s">
        <v>2749</v>
      </c>
      <c r="K318" s="661" t="s">
        <v>2750</v>
      </c>
      <c r="L318" s="662">
        <v>2816</v>
      </c>
      <c r="M318" s="662">
        <v>25344</v>
      </c>
      <c r="N318" s="661">
        <v>9</v>
      </c>
      <c r="O318" s="742">
        <v>1</v>
      </c>
      <c r="P318" s="662">
        <v>25344</v>
      </c>
      <c r="Q318" s="677">
        <v>1</v>
      </c>
      <c r="R318" s="661">
        <v>9</v>
      </c>
      <c r="S318" s="677">
        <v>1</v>
      </c>
      <c r="T318" s="742">
        <v>1</v>
      </c>
      <c r="U318" s="700">
        <v>1</v>
      </c>
    </row>
    <row r="319" spans="1:21" ht="14.4" customHeight="1" x14ac:dyDescent="0.3">
      <c r="A319" s="660">
        <v>4</v>
      </c>
      <c r="B319" s="661" t="s">
        <v>1905</v>
      </c>
      <c r="C319" s="661">
        <v>89301042</v>
      </c>
      <c r="D319" s="740" t="s">
        <v>3294</v>
      </c>
      <c r="E319" s="741" t="s">
        <v>2151</v>
      </c>
      <c r="F319" s="661" t="s">
        <v>2127</v>
      </c>
      <c r="G319" s="661" t="s">
        <v>2421</v>
      </c>
      <c r="H319" s="661" t="s">
        <v>576</v>
      </c>
      <c r="I319" s="661" t="s">
        <v>2751</v>
      </c>
      <c r="J319" s="661" t="s">
        <v>2752</v>
      </c>
      <c r="K319" s="661" t="s">
        <v>2460</v>
      </c>
      <c r="L319" s="662">
        <v>1526.74</v>
      </c>
      <c r="M319" s="662">
        <v>3053.48</v>
      </c>
      <c r="N319" s="661">
        <v>2</v>
      </c>
      <c r="O319" s="742">
        <v>1</v>
      </c>
      <c r="P319" s="662">
        <v>3053.48</v>
      </c>
      <c r="Q319" s="677">
        <v>1</v>
      </c>
      <c r="R319" s="661">
        <v>2</v>
      </c>
      <c r="S319" s="677">
        <v>1</v>
      </c>
      <c r="T319" s="742">
        <v>1</v>
      </c>
      <c r="U319" s="700">
        <v>1</v>
      </c>
    </row>
    <row r="320" spans="1:21" ht="14.4" customHeight="1" x14ac:dyDescent="0.3">
      <c r="A320" s="660">
        <v>4</v>
      </c>
      <c r="B320" s="661" t="s">
        <v>1905</v>
      </c>
      <c r="C320" s="661">
        <v>89301042</v>
      </c>
      <c r="D320" s="740" t="s">
        <v>3294</v>
      </c>
      <c r="E320" s="741" t="s">
        <v>2151</v>
      </c>
      <c r="F320" s="661" t="s">
        <v>2127</v>
      </c>
      <c r="G320" s="661" t="s">
        <v>2421</v>
      </c>
      <c r="H320" s="661" t="s">
        <v>576</v>
      </c>
      <c r="I320" s="661" t="s">
        <v>2458</v>
      </c>
      <c r="J320" s="661" t="s">
        <v>2459</v>
      </c>
      <c r="K320" s="661" t="s">
        <v>2460</v>
      </c>
      <c r="L320" s="662">
        <v>1832.09</v>
      </c>
      <c r="M320" s="662">
        <v>5496.2699999999995</v>
      </c>
      <c r="N320" s="661">
        <v>3</v>
      </c>
      <c r="O320" s="742">
        <v>1</v>
      </c>
      <c r="P320" s="662">
        <v>5496.2699999999995</v>
      </c>
      <c r="Q320" s="677">
        <v>1</v>
      </c>
      <c r="R320" s="661">
        <v>3</v>
      </c>
      <c r="S320" s="677">
        <v>1</v>
      </c>
      <c r="T320" s="742">
        <v>1</v>
      </c>
      <c r="U320" s="700">
        <v>1</v>
      </c>
    </row>
    <row r="321" spans="1:21" ht="14.4" customHeight="1" x14ac:dyDescent="0.3">
      <c r="A321" s="660">
        <v>4</v>
      </c>
      <c r="B321" s="661" t="s">
        <v>1905</v>
      </c>
      <c r="C321" s="661">
        <v>89301042</v>
      </c>
      <c r="D321" s="740" t="s">
        <v>3294</v>
      </c>
      <c r="E321" s="741" t="s">
        <v>2151</v>
      </c>
      <c r="F321" s="661" t="s">
        <v>2127</v>
      </c>
      <c r="G321" s="661" t="s">
        <v>2421</v>
      </c>
      <c r="H321" s="661" t="s">
        <v>576</v>
      </c>
      <c r="I321" s="661" t="s">
        <v>2461</v>
      </c>
      <c r="J321" s="661" t="s">
        <v>2462</v>
      </c>
      <c r="K321" s="661" t="s">
        <v>2463</v>
      </c>
      <c r="L321" s="662">
        <v>2473.21</v>
      </c>
      <c r="M321" s="662">
        <v>17312.47</v>
      </c>
      <c r="N321" s="661">
        <v>7</v>
      </c>
      <c r="O321" s="742">
        <v>3</v>
      </c>
      <c r="P321" s="662">
        <v>7419.63</v>
      </c>
      <c r="Q321" s="677">
        <v>0.42857142857142855</v>
      </c>
      <c r="R321" s="661">
        <v>3</v>
      </c>
      <c r="S321" s="677">
        <v>0.42857142857142855</v>
      </c>
      <c r="T321" s="742">
        <v>1</v>
      </c>
      <c r="U321" s="700">
        <v>0.33333333333333331</v>
      </c>
    </row>
    <row r="322" spans="1:21" ht="14.4" customHeight="1" x14ac:dyDescent="0.3">
      <c r="A322" s="660">
        <v>4</v>
      </c>
      <c r="B322" s="661" t="s">
        <v>1905</v>
      </c>
      <c r="C322" s="661">
        <v>89301042</v>
      </c>
      <c r="D322" s="740" t="s">
        <v>3294</v>
      </c>
      <c r="E322" s="741" t="s">
        <v>2151</v>
      </c>
      <c r="F322" s="661" t="s">
        <v>2127</v>
      </c>
      <c r="G322" s="661" t="s">
        <v>2421</v>
      </c>
      <c r="H322" s="661" t="s">
        <v>576</v>
      </c>
      <c r="I322" s="661" t="s">
        <v>2753</v>
      </c>
      <c r="J322" s="661" t="s">
        <v>2462</v>
      </c>
      <c r="K322" s="661" t="s">
        <v>2754</v>
      </c>
      <c r="L322" s="662">
        <v>1221.4000000000001</v>
      </c>
      <c r="M322" s="662">
        <v>3664.2000000000003</v>
      </c>
      <c r="N322" s="661">
        <v>3</v>
      </c>
      <c r="O322" s="742">
        <v>1</v>
      </c>
      <c r="P322" s="662"/>
      <c r="Q322" s="677">
        <v>0</v>
      </c>
      <c r="R322" s="661"/>
      <c r="S322" s="677">
        <v>0</v>
      </c>
      <c r="T322" s="742"/>
      <c r="U322" s="700">
        <v>0</v>
      </c>
    </row>
    <row r="323" spans="1:21" ht="14.4" customHeight="1" x14ac:dyDescent="0.3">
      <c r="A323" s="660">
        <v>4</v>
      </c>
      <c r="B323" s="661" t="s">
        <v>1905</v>
      </c>
      <c r="C323" s="661">
        <v>89301042</v>
      </c>
      <c r="D323" s="740" t="s">
        <v>3294</v>
      </c>
      <c r="E323" s="741" t="s">
        <v>2151</v>
      </c>
      <c r="F323" s="661" t="s">
        <v>2127</v>
      </c>
      <c r="G323" s="661" t="s">
        <v>2421</v>
      </c>
      <c r="H323" s="661" t="s">
        <v>576</v>
      </c>
      <c r="I323" s="661" t="s">
        <v>2755</v>
      </c>
      <c r="J323" s="661" t="s">
        <v>2756</v>
      </c>
      <c r="K323" s="661" t="s">
        <v>2460</v>
      </c>
      <c r="L323" s="662">
        <v>485.63</v>
      </c>
      <c r="M323" s="662">
        <v>1456.8899999999999</v>
      </c>
      <c r="N323" s="661">
        <v>3</v>
      </c>
      <c r="O323" s="742">
        <v>2</v>
      </c>
      <c r="P323" s="662">
        <v>1456.8899999999999</v>
      </c>
      <c r="Q323" s="677">
        <v>1</v>
      </c>
      <c r="R323" s="661">
        <v>3</v>
      </c>
      <c r="S323" s="677">
        <v>1</v>
      </c>
      <c r="T323" s="742">
        <v>2</v>
      </c>
      <c r="U323" s="700">
        <v>1</v>
      </c>
    </row>
    <row r="324" spans="1:21" ht="14.4" customHeight="1" x14ac:dyDescent="0.3">
      <c r="A324" s="660">
        <v>4</v>
      </c>
      <c r="B324" s="661" t="s">
        <v>1905</v>
      </c>
      <c r="C324" s="661">
        <v>89301042</v>
      </c>
      <c r="D324" s="740" t="s">
        <v>3294</v>
      </c>
      <c r="E324" s="741" t="s">
        <v>2151</v>
      </c>
      <c r="F324" s="661" t="s">
        <v>2127</v>
      </c>
      <c r="G324" s="661" t="s">
        <v>2421</v>
      </c>
      <c r="H324" s="661" t="s">
        <v>576</v>
      </c>
      <c r="I324" s="661" t="s">
        <v>2757</v>
      </c>
      <c r="J324" s="661" t="s">
        <v>2758</v>
      </c>
      <c r="K324" s="661" t="s">
        <v>2510</v>
      </c>
      <c r="L324" s="662">
        <v>300</v>
      </c>
      <c r="M324" s="662">
        <v>600</v>
      </c>
      <c r="N324" s="661">
        <v>2</v>
      </c>
      <c r="O324" s="742">
        <v>2</v>
      </c>
      <c r="P324" s="662">
        <v>600</v>
      </c>
      <c r="Q324" s="677">
        <v>1</v>
      </c>
      <c r="R324" s="661">
        <v>2</v>
      </c>
      <c r="S324" s="677">
        <v>1</v>
      </c>
      <c r="T324" s="742">
        <v>2</v>
      </c>
      <c r="U324" s="700">
        <v>1</v>
      </c>
    </row>
    <row r="325" spans="1:21" ht="14.4" customHeight="1" x14ac:dyDescent="0.3">
      <c r="A325" s="660">
        <v>4</v>
      </c>
      <c r="B325" s="661" t="s">
        <v>1905</v>
      </c>
      <c r="C325" s="661">
        <v>89301042</v>
      </c>
      <c r="D325" s="740" t="s">
        <v>3294</v>
      </c>
      <c r="E325" s="741" t="s">
        <v>2151</v>
      </c>
      <c r="F325" s="661" t="s">
        <v>2127</v>
      </c>
      <c r="G325" s="661" t="s">
        <v>2421</v>
      </c>
      <c r="H325" s="661" t="s">
        <v>576</v>
      </c>
      <c r="I325" s="661" t="s">
        <v>2759</v>
      </c>
      <c r="J325" s="661" t="s">
        <v>2760</v>
      </c>
      <c r="K325" s="661" t="s">
        <v>2761</v>
      </c>
      <c r="L325" s="662">
        <v>196.43</v>
      </c>
      <c r="M325" s="662">
        <v>196.43</v>
      </c>
      <c r="N325" s="661">
        <v>1</v>
      </c>
      <c r="O325" s="742">
        <v>1</v>
      </c>
      <c r="P325" s="662">
        <v>196.43</v>
      </c>
      <c r="Q325" s="677">
        <v>1</v>
      </c>
      <c r="R325" s="661">
        <v>1</v>
      </c>
      <c r="S325" s="677">
        <v>1</v>
      </c>
      <c r="T325" s="742">
        <v>1</v>
      </c>
      <c r="U325" s="700">
        <v>1</v>
      </c>
    </row>
    <row r="326" spans="1:21" ht="14.4" customHeight="1" x14ac:dyDescent="0.3">
      <c r="A326" s="660">
        <v>4</v>
      </c>
      <c r="B326" s="661" t="s">
        <v>1905</v>
      </c>
      <c r="C326" s="661">
        <v>89301042</v>
      </c>
      <c r="D326" s="740" t="s">
        <v>3294</v>
      </c>
      <c r="E326" s="741" t="s">
        <v>2151</v>
      </c>
      <c r="F326" s="661" t="s">
        <v>2127</v>
      </c>
      <c r="G326" s="661" t="s">
        <v>2421</v>
      </c>
      <c r="H326" s="661" t="s">
        <v>576</v>
      </c>
      <c r="I326" s="661" t="s">
        <v>2762</v>
      </c>
      <c r="J326" s="661" t="s">
        <v>2763</v>
      </c>
      <c r="K326" s="661" t="s">
        <v>2764</v>
      </c>
      <c r="L326" s="662">
        <v>210.33</v>
      </c>
      <c r="M326" s="662">
        <v>210.33</v>
      </c>
      <c r="N326" s="661">
        <v>1</v>
      </c>
      <c r="O326" s="742">
        <v>1</v>
      </c>
      <c r="P326" s="662"/>
      <c r="Q326" s="677">
        <v>0</v>
      </c>
      <c r="R326" s="661"/>
      <c r="S326" s="677">
        <v>0</v>
      </c>
      <c r="T326" s="742"/>
      <c r="U326" s="700">
        <v>0</v>
      </c>
    </row>
    <row r="327" spans="1:21" ht="14.4" customHeight="1" x14ac:dyDescent="0.3">
      <c r="A327" s="660">
        <v>4</v>
      </c>
      <c r="B327" s="661" t="s">
        <v>1905</v>
      </c>
      <c r="C327" s="661">
        <v>89301042</v>
      </c>
      <c r="D327" s="740" t="s">
        <v>3294</v>
      </c>
      <c r="E327" s="741" t="s">
        <v>2151</v>
      </c>
      <c r="F327" s="661" t="s">
        <v>2127</v>
      </c>
      <c r="G327" s="661" t="s">
        <v>2421</v>
      </c>
      <c r="H327" s="661" t="s">
        <v>576</v>
      </c>
      <c r="I327" s="661" t="s">
        <v>2765</v>
      </c>
      <c r="J327" s="661" t="s">
        <v>2766</v>
      </c>
      <c r="K327" s="661" t="s">
        <v>2747</v>
      </c>
      <c r="L327" s="662">
        <v>299</v>
      </c>
      <c r="M327" s="662">
        <v>299</v>
      </c>
      <c r="N327" s="661">
        <v>1</v>
      </c>
      <c r="O327" s="742">
        <v>1</v>
      </c>
      <c r="P327" s="662"/>
      <c r="Q327" s="677">
        <v>0</v>
      </c>
      <c r="R327" s="661"/>
      <c r="S327" s="677">
        <v>0</v>
      </c>
      <c r="T327" s="742"/>
      <c r="U327" s="700">
        <v>0</v>
      </c>
    </row>
    <row r="328" spans="1:21" ht="14.4" customHeight="1" x14ac:dyDescent="0.3">
      <c r="A328" s="660">
        <v>4</v>
      </c>
      <c r="B328" s="661" t="s">
        <v>1905</v>
      </c>
      <c r="C328" s="661">
        <v>89301042</v>
      </c>
      <c r="D328" s="740" t="s">
        <v>3294</v>
      </c>
      <c r="E328" s="741" t="s">
        <v>2151</v>
      </c>
      <c r="F328" s="661" t="s">
        <v>2127</v>
      </c>
      <c r="G328" s="661" t="s">
        <v>2421</v>
      </c>
      <c r="H328" s="661" t="s">
        <v>576</v>
      </c>
      <c r="I328" s="661" t="s">
        <v>2464</v>
      </c>
      <c r="J328" s="661" t="s">
        <v>2465</v>
      </c>
      <c r="K328" s="661" t="s">
        <v>2466</v>
      </c>
      <c r="L328" s="662">
        <v>2816</v>
      </c>
      <c r="M328" s="662">
        <v>92928</v>
      </c>
      <c r="N328" s="661">
        <v>33</v>
      </c>
      <c r="O328" s="742">
        <v>4</v>
      </c>
      <c r="P328" s="662">
        <v>92928</v>
      </c>
      <c r="Q328" s="677">
        <v>1</v>
      </c>
      <c r="R328" s="661">
        <v>33</v>
      </c>
      <c r="S328" s="677">
        <v>1</v>
      </c>
      <c r="T328" s="742">
        <v>4</v>
      </c>
      <c r="U328" s="700">
        <v>1</v>
      </c>
    </row>
    <row r="329" spans="1:21" ht="14.4" customHeight="1" x14ac:dyDescent="0.3">
      <c r="A329" s="660">
        <v>4</v>
      </c>
      <c r="B329" s="661" t="s">
        <v>1905</v>
      </c>
      <c r="C329" s="661">
        <v>89301042</v>
      </c>
      <c r="D329" s="740" t="s">
        <v>3294</v>
      </c>
      <c r="E329" s="741" t="s">
        <v>2151</v>
      </c>
      <c r="F329" s="661" t="s">
        <v>2127</v>
      </c>
      <c r="G329" s="661" t="s">
        <v>2421</v>
      </c>
      <c r="H329" s="661" t="s">
        <v>576</v>
      </c>
      <c r="I329" s="661" t="s">
        <v>2767</v>
      </c>
      <c r="J329" s="661" t="s">
        <v>2768</v>
      </c>
      <c r="K329" s="661" t="s">
        <v>2769</v>
      </c>
      <c r="L329" s="662">
        <v>2412.9</v>
      </c>
      <c r="M329" s="662">
        <v>21716.100000000002</v>
      </c>
      <c r="N329" s="661">
        <v>9</v>
      </c>
      <c r="O329" s="742">
        <v>2</v>
      </c>
      <c r="P329" s="662">
        <v>21716.100000000002</v>
      </c>
      <c r="Q329" s="677">
        <v>1</v>
      </c>
      <c r="R329" s="661">
        <v>9</v>
      </c>
      <c r="S329" s="677">
        <v>1</v>
      </c>
      <c r="T329" s="742">
        <v>2</v>
      </c>
      <c r="U329" s="700">
        <v>1</v>
      </c>
    </row>
    <row r="330" spans="1:21" ht="14.4" customHeight="1" x14ac:dyDescent="0.3">
      <c r="A330" s="660">
        <v>4</v>
      </c>
      <c r="B330" s="661" t="s">
        <v>1905</v>
      </c>
      <c r="C330" s="661">
        <v>89301042</v>
      </c>
      <c r="D330" s="740" t="s">
        <v>3294</v>
      </c>
      <c r="E330" s="741" t="s">
        <v>2151</v>
      </c>
      <c r="F330" s="661" t="s">
        <v>2127</v>
      </c>
      <c r="G330" s="661" t="s">
        <v>2421</v>
      </c>
      <c r="H330" s="661" t="s">
        <v>576</v>
      </c>
      <c r="I330" s="661" t="s">
        <v>2770</v>
      </c>
      <c r="J330" s="661" t="s">
        <v>2768</v>
      </c>
      <c r="K330" s="661" t="s">
        <v>2771</v>
      </c>
      <c r="L330" s="662">
        <v>2412.9</v>
      </c>
      <c r="M330" s="662">
        <v>7238.7000000000007</v>
      </c>
      <c r="N330" s="661">
        <v>3</v>
      </c>
      <c r="O330" s="742">
        <v>1</v>
      </c>
      <c r="P330" s="662"/>
      <c r="Q330" s="677">
        <v>0</v>
      </c>
      <c r="R330" s="661"/>
      <c r="S330" s="677">
        <v>0</v>
      </c>
      <c r="T330" s="742"/>
      <c r="U330" s="700">
        <v>0</v>
      </c>
    </row>
    <row r="331" spans="1:21" ht="14.4" customHeight="1" x14ac:dyDescent="0.3">
      <c r="A331" s="660">
        <v>4</v>
      </c>
      <c r="B331" s="661" t="s">
        <v>1905</v>
      </c>
      <c r="C331" s="661">
        <v>89301042</v>
      </c>
      <c r="D331" s="740" t="s">
        <v>3294</v>
      </c>
      <c r="E331" s="741" t="s">
        <v>2151</v>
      </c>
      <c r="F331" s="661" t="s">
        <v>2127</v>
      </c>
      <c r="G331" s="661" t="s">
        <v>2421</v>
      </c>
      <c r="H331" s="661" t="s">
        <v>576</v>
      </c>
      <c r="I331" s="661" t="s">
        <v>2467</v>
      </c>
      <c r="J331" s="661" t="s">
        <v>2468</v>
      </c>
      <c r="K331" s="661" t="s">
        <v>2469</v>
      </c>
      <c r="L331" s="662">
        <v>1500.3</v>
      </c>
      <c r="M331" s="662">
        <v>9001.7999999999993</v>
      </c>
      <c r="N331" s="661">
        <v>6</v>
      </c>
      <c r="O331" s="742">
        <v>1</v>
      </c>
      <c r="P331" s="662">
        <v>9001.7999999999993</v>
      </c>
      <c r="Q331" s="677">
        <v>1</v>
      </c>
      <c r="R331" s="661">
        <v>6</v>
      </c>
      <c r="S331" s="677">
        <v>1</v>
      </c>
      <c r="T331" s="742">
        <v>1</v>
      </c>
      <c r="U331" s="700">
        <v>1</v>
      </c>
    </row>
    <row r="332" spans="1:21" ht="14.4" customHeight="1" x14ac:dyDescent="0.3">
      <c r="A332" s="660">
        <v>4</v>
      </c>
      <c r="B332" s="661" t="s">
        <v>1905</v>
      </c>
      <c r="C332" s="661">
        <v>89301042</v>
      </c>
      <c r="D332" s="740" t="s">
        <v>3294</v>
      </c>
      <c r="E332" s="741" t="s">
        <v>2151</v>
      </c>
      <c r="F332" s="661" t="s">
        <v>2127</v>
      </c>
      <c r="G332" s="661" t="s">
        <v>2421</v>
      </c>
      <c r="H332" s="661" t="s">
        <v>576</v>
      </c>
      <c r="I332" s="661" t="s">
        <v>2772</v>
      </c>
      <c r="J332" s="661" t="s">
        <v>2773</v>
      </c>
      <c r="K332" s="661" t="s">
        <v>2774</v>
      </c>
      <c r="L332" s="662">
        <v>2412.9</v>
      </c>
      <c r="M332" s="662">
        <v>28954.800000000003</v>
      </c>
      <c r="N332" s="661">
        <v>12</v>
      </c>
      <c r="O332" s="742">
        <v>2</v>
      </c>
      <c r="P332" s="662">
        <v>28954.800000000003</v>
      </c>
      <c r="Q332" s="677">
        <v>1</v>
      </c>
      <c r="R332" s="661">
        <v>12</v>
      </c>
      <c r="S332" s="677">
        <v>1</v>
      </c>
      <c r="T332" s="742">
        <v>2</v>
      </c>
      <c r="U332" s="700">
        <v>1</v>
      </c>
    </row>
    <row r="333" spans="1:21" ht="14.4" customHeight="1" x14ac:dyDescent="0.3">
      <c r="A333" s="660">
        <v>4</v>
      </c>
      <c r="B333" s="661" t="s">
        <v>1905</v>
      </c>
      <c r="C333" s="661">
        <v>89301042</v>
      </c>
      <c r="D333" s="740" t="s">
        <v>3294</v>
      </c>
      <c r="E333" s="741" t="s">
        <v>2151</v>
      </c>
      <c r="F333" s="661" t="s">
        <v>2127</v>
      </c>
      <c r="G333" s="661" t="s">
        <v>2421</v>
      </c>
      <c r="H333" s="661" t="s">
        <v>576</v>
      </c>
      <c r="I333" s="661" t="s">
        <v>2475</v>
      </c>
      <c r="J333" s="661" t="s">
        <v>2476</v>
      </c>
      <c r="K333" s="661" t="s">
        <v>2477</v>
      </c>
      <c r="L333" s="662">
        <v>1987.45</v>
      </c>
      <c r="M333" s="662">
        <v>5962.35</v>
      </c>
      <c r="N333" s="661">
        <v>3</v>
      </c>
      <c r="O333" s="742">
        <v>1</v>
      </c>
      <c r="P333" s="662">
        <v>5962.35</v>
      </c>
      <c r="Q333" s="677">
        <v>1</v>
      </c>
      <c r="R333" s="661">
        <v>3</v>
      </c>
      <c r="S333" s="677">
        <v>1</v>
      </c>
      <c r="T333" s="742">
        <v>1</v>
      </c>
      <c r="U333" s="700">
        <v>1</v>
      </c>
    </row>
    <row r="334" spans="1:21" ht="14.4" customHeight="1" x14ac:dyDescent="0.3">
      <c r="A334" s="660">
        <v>4</v>
      </c>
      <c r="B334" s="661" t="s">
        <v>1905</v>
      </c>
      <c r="C334" s="661">
        <v>89301042</v>
      </c>
      <c r="D334" s="740" t="s">
        <v>3294</v>
      </c>
      <c r="E334" s="741" t="s">
        <v>2151</v>
      </c>
      <c r="F334" s="661" t="s">
        <v>2127</v>
      </c>
      <c r="G334" s="661" t="s">
        <v>2421</v>
      </c>
      <c r="H334" s="661" t="s">
        <v>576</v>
      </c>
      <c r="I334" s="661" t="s">
        <v>2775</v>
      </c>
      <c r="J334" s="661" t="s">
        <v>2476</v>
      </c>
      <c r="K334" s="661" t="s">
        <v>2776</v>
      </c>
      <c r="L334" s="662">
        <v>1987.45</v>
      </c>
      <c r="M334" s="662">
        <v>5962.35</v>
      </c>
      <c r="N334" s="661">
        <v>3</v>
      </c>
      <c r="O334" s="742">
        <v>1</v>
      </c>
      <c r="P334" s="662">
        <v>5962.35</v>
      </c>
      <c r="Q334" s="677">
        <v>1</v>
      </c>
      <c r="R334" s="661">
        <v>3</v>
      </c>
      <c r="S334" s="677">
        <v>1</v>
      </c>
      <c r="T334" s="742">
        <v>1</v>
      </c>
      <c r="U334" s="700">
        <v>1</v>
      </c>
    </row>
    <row r="335" spans="1:21" ht="14.4" customHeight="1" x14ac:dyDescent="0.3">
      <c r="A335" s="660">
        <v>4</v>
      </c>
      <c r="B335" s="661" t="s">
        <v>1905</v>
      </c>
      <c r="C335" s="661">
        <v>89301042</v>
      </c>
      <c r="D335" s="740" t="s">
        <v>3294</v>
      </c>
      <c r="E335" s="741" t="s">
        <v>2151</v>
      </c>
      <c r="F335" s="661" t="s">
        <v>2127</v>
      </c>
      <c r="G335" s="661" t="s">
        <v>2421</v>
      </c>
      <c r="H335" s="661" t="s">
        <v>576</v>
      </c>
      <c r="I335" s="661" t="s">
        <v>2777</v>
      </c>
      <c r="J335" s="661" t="s">
        <v>2479</v>
      </c>
      <c r="K335" s="661" t="s">
        <v>2778</v>
      </c>
      <c r="L335" s="662">
        <v>711.08</v>
      </c>
      <c r="M335" s="662">
        <v>6399.72</v>
      </c>
      <c r="N335" s="661">
        <v>9</v>
      </c>
      <c r="O335" s="742">
        <v>1</v>
      </c>
      <c r="P335" s="662"/>
      <c r="Q335" s="677">
        <v>0</v>
      </c>
      <c r="R335" s="661"/>
      <c r="S335" s="677">
        <v>0</v>
      </c>
      <c r="T335" s="742"/>
      <c r="U335" s="700">
        <v>0</v>
      </c>
    </row>
    <row r="336" spans="1:21" ht="14.4" customHeight="1" x14ac:dyDescent="0.3">
      <c r="A336" s="660">
        <v>4</v>
      </c>
      <c r="B336" s="661" t="s">
        <v>1905</v>
      </c>
      <c r="C336" s="661">
        <v>89301042</v>
      </c>
      <c r="D336" s="740" t="s">
        <v>3294</v>
      </c>
      <c r="E336" s="741" t="s">
        <v>2151</v>
      </c>
      <c r="F336" s="661" t="s">
        <v>2127</v>
      </c>
      <c r="G336" s="661" t="s">
        <v>2421</v>
      </c>
      <c r="H336" s="661" t="s">
        <v>576</v>
      </c>
      <c r="I336" s="661" t="s">
        <v>2779</v>
      </c>
      <c r="J336" s="661" t="s">
        <v>2482</v>
      </c>
      <c r="K336" s="661" t="s">
        <v>2780</v>
      </c>
      <c r="L336" s="662">
        <v>1074.31</v>
      </c>
      <c r="M336" s="662">
        <v>9668.7899999999991</v>
      </c>
      <c r="N336" s="661">
        <v>9</v>
      </c>
      <c r="O336" s="742">
        <v>1</v>
      </c>
      <c r="P336" s="662">
        <v>9668.7899999999991</v>
      </c>
      <c r="Q336" s="677">
        <v>1</v>
      </c>
      <c r="R336" s="661">
        <v>9</v>
      </c>
      <c r="S336" s="677">
        <v>1</v>
      </c>
      <c r="T336" s="742">
        <v>1</v>
      </c>
      <c r="U336" s="700">
        <v>1</v>
      </c>
    </row>
    <row r="337" spans="1:21" ht="14.4" customHeight="1" x14ac:dyDescent="0.3">
      <c r="A337" s="660">
        <v>4</v>
      </c>
      <c r="B337" s="661" t="s">
        <v>1905</v>
      </c>
      <c r="C337" s="661">
        <v>89301042</v>
      </c>
      <c r="D337" s="740" t="s">
        <v>3294</v>
      </c>
      <c r="E337" s="741" t="s">
        <v>2151</v>
      </c>
      <c r="F337" s="661" t="s">
        <v>2127</v>
      </c>
      <c r="G337" s="661" t="s">
        <v>2421</v>
      </c>
      <c r="H337" s="661" t="s">
        <v>576</v>
      </c>
      <c r="I337" s="661" t="s">
        <v>2781</v>
      </c>
      <c r="J337" s="661" t="s">
        <v>2482</v>
      </c>
      <c r="K337" s="661" t="s">
        <v>2782</v>
      </c>
      <c r="L337" s="662">
        <v>1074.31</v>
      </c>
      <c r="M337" s="662">
        <v>9668.7899999999991</v>
      </c>
      <c r="N337" s="661">
        <v>9</v>
      </c>
      <c r="O337" s="742">
        <v>1</v>
      </c>
      <c r="P337" s="662">
        <v>9668.7899999999991</v>
      </c>
      <c r="Q337" s="677">
        <v>1</v>
      </c>
      <c r="R337" s="661">
        <v>9</v>
      </c>
      <c r="S337" s="677">
        <v>1</v>
      </c>
      <c r="T337" s="742">
        <v>1</v>
      </c>
      <c r="U337" s="700">
        <v>1</v>
      </c>
    </row>
    <row r="338" spans="1:21" ht="14.4" customHeight="1" x14ac:dyDescent="0.3">
      <c r="A338" s="660">
        <v>4</v>
      </c>
      <c r="B338" s="661" t="s">
        <v>1905</v>
      </c>
      <c r="C338" s="661">
        <v>89301042</v>
      </c>
      <c r="D338" s="740" t="s">
        <v>3294</v>
      </c>
      <c r="E338" s="741" t="s">
        <v>2151</v>
      </c>
      <c r="F338" s="661" t="s">
        <v>2127</v>
      </c>
      <c r="G338" s="661" t="s">
        <v>2421</v>
      </c>
      <c r="H338" s="661" t="s">
        <v>576</v>
      </c>
      <c r="I338" s="661" t="s">
        <v>1488</v>
      </c>
      <c r="J338" s="661" t="s">
        <v>2484</v>
      </c>
      <c r="K338" s="661" t="s">
        <v>2485</v>
      </c>
      <c r="L338" s="662">
        <v>1430.6</v>
      </c>
      <c r="M338" s="662">
        <v>2861.2</v>
      </c>
      <c r="N338" s="661">
        <v>2</v>
      </c>
      <c r="O338" s="742">
        <v>1</v>
      </c>
      <c r="P338" s="662"/>
      <c r="Q338" s="677">
        <v>0</v>
      </c>
      <c r="R338" s="661"/>
      <c r="S338" s="677">
        <v>0</v>
      </c>
      <c r="T338" s="742"/>
      <c r="U338" s="700">
        <v>0</v>
      </c>
    </row>
    <row r="339" spans="1:21" ht="14.4" customHeight="1" x14ac:dyDescent="0.3">
      <c r="A339" s="660">
        <v>4</v>
      </c>
      <c r="B339" s="661" t="s">
        <v>1905</v>
      </c>
      <c r="C339" s="661">
        <v>89301042</v>
      </c>
      <c r="D339" s="740" t="s">
        <v>3294</v>
      </c>
      <c r="E339" s="741" t="s">
        <v>2151</v>
      </c>
      <c r="F339" s="661" t="s">
        <v>2127</v>
      </c>
      <c r="G339" s="661" t="s">
        <v>2421</v>
      </c>
      <c r="H339" s="661" t="s">
        <v>576</v>
      </c>
      <c r="I339" s="661" t="s">
        <v>2489</v>
      </c>
      <c r="J339" s="661" t="s">
        <v>2490</v>
      </c>
      <c r="K339" s="661" t="s">
        <v>2442</v>
      </c>
      <c r="L339" s="662">
        <v>500</v>
      </c>
      <c r="M339" s="662">
        <v>500</v>
      </c>
      <c r="N339" s="661">
        <v>1</v>
      </c>
      <c r="O339" s="742">
        <v>1</v>
      </c>
      <c r="P339" s="662">
        <v>500</v>
      </c>
      <c r="Q339" s="677">
        <v>1</v>
      </c>
      <c r="R339" s="661">
        <v>1</v>
      </c>
      <c r="S339" s="677">
        <v>1</v>
      </c>
      <c r="T339" s="742">
        <v>1</v>
      </c>
      <c r="U339" s="700">
        <v>1</v>
      </c>
    </row>
    <row r="340" spans="1:21" ht="14.4" customHeight="1" x14ac:dyDescent="0.3">
      <c r="A340" s="660">
        <v>4</v>
      </c>
      <c r="B340" s="661" t="s">
        <v>1905</v>
      </c>
      <c r="C340" s="661">
        <v>89301042</v>
      </c>
      <c r="D340" s="740" t="s">
        <v>3294</v>
      </c>
      <c r="E340" s="741" t="s">
        <v>2151</v>
      </c>
      <c r="F340" s="661" t="s">
        <v>2127</v>
      </c>
      <c r="G340" s="661" t="s">
        <v>2421</v>
      </c>
      <c r="H340" s="661" t="s">
        <v>576</v>
      </c>
      <c r="I340" s="661" t="s">
        <v>2491</v>
      </c>
      <c r="J340" s="661" t="s">
        <v>2492</v>
      </c>
      <c r="K340" s="661" t="s">
        <v>2493</v>
      </c>
      <c r="L340" s="662">
        <v>556</v>
      </c>
      <c r="M340" s="662">
        <v>8896</v>
      </c>
      <c r="N340" s="661">
        <v>16</v>
      </c>
      <c r="O340" s="742">
        <v>6</v>
      </c>
      <c r="P340" s="662">
        <v>8896</v>
      </c>
      <c r="Q340" s="677">
        <v>1</v>
      </c>
      <c r="R340" s="661">
        <v>16</v>
      </c>
      <c r="S340" s="677">
        <v>1</v>
      </c>
      <c r="T340" s="742">
        <v>6</v>
      </c>
      <c r="U340" s="700">
        <v>1</v>
      </c>
    </row>
    <row r="341" spans="1:21" ht="14.4" customHeight="1" x14ac:dyDescent="0.3">
      <c r="A341" s="660">
        <v>4</v>
      </c>
      <c r="B341" s="661" t="s">
        <v>1905</v>
      </c>
      <c r="C341" s="661">
        <v>89301042</v>
      </c>
      <c r="D341" s="740" t="s">
        <v>3294</v>
      </c>
      <c r="E341" s="741" t="s">
        <v>2151</v>
      </c>
      <c r="F341" s="661" t="s">
        <v>2127</v>
      </c>
      <c r="G341" s="661" t="s">
        <v>2421</v>
      </c>
      <c r="H341" s="661" t="s">
        <v>576</v>
      </c>
      <c r="I341" s="661" t="s">
        <v>2494</v>
      </c>
      <c r="J341" s="661" t="s">
        <v>2495</v>
      </c>
      <c r="K341" s="661" t="s">
        <v>2496</v>
      </c>
      <c r="L341" s="662">
        <v>2939</v>
      </c>
      <c r="M341" s="662">
        <v>14695</v>
      </c>
      <c r="N341" s="661">
        <v>5</v>
      </c>
      <c r="O341" s="742">
        <v>2</v>
      </c>
      <c r="P341" s="662">
        <v>14695</v>
      </c>
      <c r="Q341" s="677">
        <v>1</v>
      </c>
      <c r="R341" s="661">
        <v>5</v>
      </c>
      <c r="S341" s="677">
        <v>1</v>
      </c>
      <c r="T341" s="742">
        <v>2</v>
      </c>
      <c r="U341" s="700">
        <v>1</v>
      </c>
    </row>
    <row r="342" spans="1:21" ht="14.4" customHeight="1" x14ac:dyDescent="0.3">
      <c r="A342" s="660">
        <v>4</v>
      </c>
      <c r="B342" s="661" t="s">
        <v>1905</v>
      </c>
      <c r="C342" s="661">
        <v>89301042</v>
      </c>
      <c r="D342" s="740" t="s">
        <v>3294</v>
      </c>
      <c r="E342" s="741" t="s">
        <v>2151</v>
      </c>
      <c r="F342" s="661" t="s">
        <v>2127</v>
      </c>
      <c r="G342" s="661" t="s">
        <v>2421</v>
      </c>
      <c r="H342" s="661" t="s">
        <v>576</v>
      </c>
      <c r="I342" s="661" t="s">
        <v>2497</v>
      </c>
      <c r="J342" s="661" t="s">
        <v>2498</v>
      </c>
      <c r="K342" s="661" t="s">
        <v>2499</v>
      </c>
      <c r="L342" s="662">
        <v>5343.9</v>
      </c>
      <c r="M342" s="662">
        <v>32063.399999999998</v>
      </c>
      <c r="N342" s="661">
        <v>6</v>
      </c>
      <c r="O342" s="742">
        <v>2</v>
      </c>
      <c r="P342" s="662">
        <v>32063.399999999998</v>
      </c>
      <c r="Q342" s="677">
        <v>1</v>
      </c>
      <c r="R342" s="661">
        <v>6</v>
      </c>
      <c r="S342" s="677">
        <v>1</v>
      </c>
      <c r="T342" s="742">
        <v>2</v>
      </c>
      <c r="U342" s="700">
        <v>1</v>
      </c>
    </row>
    <row r="343" spans="1:21" ht="14.4" customHeight="1" x14ac:dyDescent="0.3">
      <c r="A343" s="660">
        <v>4</v>
      </c>
      <c r="B343" s="661" t="s">
        <v>1905</v>
      </c>
      <c r="C343" s="661">
        <v>89301042</v>
      </c>
      <c r="D343" s="740" t="s">
        <v>3294</v>
      </c>
      <c r="E343" s="741" t="s">
        <v>2151</v>
      </c>
      <c r="F343" s="661" t="s">
        <v>2127</v>
      </c>
      <c r="G343" s="661" t="s">
        <v>2421</v>
      </c>
      <c r="H343" s="661" t="s">
        <v>576</v>
      </c>
      <c r="I343" s="661" t="s">
        <v>2506</v>
      </c>
      <c r="J343" s="661" t="s">
        <v>2507</v>
      </c>
      <c r="K343" s="661" t="s">
        <v>2424</v>
      </c>
      <c r="L343" s="662">
        <v>1080</v>
      </c>
      <c r="M343" s="662">
        <v>2160</v>
      </c>
      <c r="N343" s="661">
        <v>2</v>
      </c>
      <c r="O343" s="742">
        <v>2</v>
      </c>
      <c r="P343" s="662"/>
      <c r="Q343" s="677">
        <v>0</v>
      </c>
      <c r="R343" s="661"/>
      <c r="S343" s="677">
        <v>0</v>
      </c>
      <c r="T343" s="742"/>
      <c r="U343" s="700">
        <v>0</v>
      </c>
    </row>
    <row r="344" spans="1:21" ht="14.4" customHeight="1" x14ac:dyDescent="0.3">
      <c r="A344" s="660">
        <v>4</v>
      </c>
      <c r="B344" s="661" t="s">
        <v>1905</v>
      </c>
      <c r="C344" s="661">
        <v>89301042</v>
      </c>
      <c r="D344" s="740" t="s">
        <v>3294</v>
      </c>
      <c r="E344" s="741" t="s">
        <v>2151</v>
      </c>
      <c r="F344" s="661" t="s">
        <v>2127</v>
      </c>
      <c r="G344" s="661" t="s">
        <v>2421</v>
      </c>
      <c r="H344" s="661" t="s">
        <v>576</v>
      </c>
      <c r="I344" s="661" t="s">
        <v>2508</v>
      </c>
      <c r="J344" s="661" t="s">
        <v>2509</v>
      </c>
      <c r="K344" s="661" t="s">
        <v>2510</v>
      </c>
      <c r="L344" s="662">
        <v>600</v>
      </c>
      <c r="M344" s="662">
        <v>4200</v>
      </c>
      <c r="N344" s="661">
        <v>7</v>
      </c>
      <c r="O344" s="742">
        <v>5</v>
      </c>
      <c r="P344" s="662">
        <v>4200</v>
      </c>
      <c r="Q344" s="677">
        <v>1</v>
      </c>
      <c r="R344" s="661">
        <v>7</v>
      </c>
      <c r="S344" s="677">
        <v>1</v>
      </c>
      <c r="T344" s="742">
        <v>5</v>
      </c>
      <c r="U344" s="700">
        <v>1</v>
      </c>
    </row>
    <row r="345" spans="1:21" ht="14.4" customHeight="1" x14ac:dyDescent="0.3">
      <c r="A345" s="660">
        <v>4</v>
      </c>
      <c r="B345" s="661" t="s">
        <v>1905</v>
      </c>
      <c r="C345" s="661">
        <v>89301042</v>
      </c>
      <c r="D345" s="740" t="s">
        <v>3294</v>
      </c>
      <c r="E345" s="741" t="s">
        <v>2151</v>
      </c>
      <c r="F345" s="661" t="s">
        <v>2127</v>
      </c>
      <c r="G345" s="661" t="s">
        <v>2421</v>
      </c>
      <c r="H345" s="661" t="s">
        <v>576</v>
      </c>
      <c r="I345" s="661" t="s">
        <v>2511</v>
      </c>
      <c r="J345" s="661" t="s">
        <v>2512</v>
      </c>
      <c r="K345" s="661" t="s">
        <v>2513</v>
      </c>
      <c r="L345" s="662">
        <v>500</v>
      </c>
      <c r="M345" s="662">
        <v>3000</v>
      </c>
      <c r="N345" s="661">
        <v>6</v>
      </c>
      <c r="O345" s="742">
        <v>5</v>
      </c>
      <c r="P345" s="662">
        <v>3000</v>
      </c>
      <c r="Q345" s="677">
        <v>1</v>
      </c>
      <c r="R345" s="661">
        <v>6</v>
      </c>
      <c r="S345" s="677">
        <v>1</v>
      </c>
      <c r="T345" s="742">
        <v>5</v>
      </c>
      <c r="U345" s="700">
        <v>1</v>
      </c>
    </row>
    <row r="346" spans="1:21" ht="14.4" customHeight="1" x14ac:dyDescent="0.3">
      <c r="A346" s="660">
        <v>4</v>
      </c>
      <c r="B346" s="661" t="s">
        <v>1905</v>
      </c>
      <c r="C346" s="661">
        <v>89301042</v>
      </c>
      <c r="D346" s="740" t="s">
        <v>3294</v>
      </c>
      <c r="E346" s="741" t="s">
        <v>2151</v>
      </c>
      <c r="F346" s="661" t="s">
        <v>2127</v>
      </c>
      <c r="G346" s="661" t="s">
        <v>2421</v>
      </c>
      <c r="H346" s="661" t="s">
        <v>576</v>
      </c>
      <c r="I346" s="661" t="s">
        <v>2514</v>
      </c>
      <c r="J346" s="661" t="s">
        <v>2515</v>
      </c>
      <c r="K346" s="661" t="s">
        <v>2510</v>
      </c>
      <c r="L346" s="662">
        <v>1000</v>
      </c>
      <c r="M346" s="662">
        <v>13000</v>
      </c>
      <c r="N346" s="661">
        <v>13</v>
      </c>
      <c r="O346" s="742">
        <v>8</v>
      </c>
      <c r="P346" s="662">
        <v>11000</v>
      </c>
      <c r="Q346" s="677">
        <v>0.84615384615384615</v>
      </c>
      <c r="R346" s="661">
        <v>11</v>
      </c>
      <c r="S346" s="677">
        <v>0.84615384615384615</v>
      </c>
      <c r="T346" s="742">
        <v>7</v>
      </c>
      <c r="U346" s="700">
        <v>0.875</v>
      </c>
    </row>
    <row r="347" spans="1:21" ht="14.4" customHeight="1" x14ac:dyDescent="0.3">
      <c r="A347" s="660">
        <v>4</v>
      </c>
      <c r="B347" s="661" t="s">
        <v>1905</v>
      </c>
      <c r="C347" s="661">
        <v>89301042</v>
      </c>
      <c r="D347" s="740" t="s">
        <v>3294</v>
      </c>
      <c r="E347" s="741" t="s">
        <v>2151</v>
      </c>
      <c r="F347" s="661" t="s">
        <v>2127</v>
      </c>
      <c r="G347" s="661" t="s">
        <v>2421</v>
      </c>
      <c r="H347" s="661" t="s">
        <v>576</v>
      </c>
      <c r="I347" s="661" t="s">
        <v>2516</v>
      </c>
      <c r="J347" s="661" t="s">
        <v>2517</v>
      </c>
      <c r="K347" s="661" t="s">
        <v>2518</v>
      </c>
      <c r="L347" s="662">
        <v>3000</v>
      </c>
      <c r="M347" s="662">
        <v>18000</v>
      </c>
      <c r="N347" s="661">
        <v>6</v>
      </c>
      <c r="O347" s="742">
        <v>2</v>
      </c>
      <c r="P347" s="662">
        <v>9000</v>
      </c>
      <c r="Q347" s="677">
        <v>0.5</v>
      </c>
      <c r="R347" s="661">
        <v>3</v>
      </c>
      <c r="S347" s="677">
        <v>0.5</v>
      </c>
      <c r="T347" s="742">
        <v>1</v>
      </c>
      <c r="U347" s="700">
        <v>0.5</v>
      </c>
    </row>
    <row r="348" spans="1:21" ht="14.4" customHeight="1" x14ac:dyDescent="0.3">
      <c r="A348" s="660">
        <v>4</v>
      </c>
      <c r="B348" s="661" t="s">
        <v>1905</v>
      </c>
      <c r="C348" s="661">
        <v>89301042</v>
      </c>
      <c r="D348" s="740" t="s">
        <v>3294</v>
      </c>
      <c r="E348" s="741" t="s">
        <v>2151</v>
      </c>
      <c r="F348" s="661" t="s">
        <v>2127</v>
      </c>
      <c r="G348" s="661" t="s">
        <v>2421</v>
      </c>
      <c r="H348" s="661" t="s">
        <v>576</v>
      </c>
      <c r="I348" s="661" t="s">
        <v>2519</v>
      </c>
      <c r="J348" s="661" t="s">
        <v>2520</v>
      </c>
      <c r="K348" s="661" t="s">
        <v>2513</v>
      </c>
      <c r="L348" s="662">
        <v>300</v>
      </c>
      <c r="M348" s="662">
        <v>2700</v>
      </c>
      <c r="N348" s="661">
        <v>9</v>
      </c>
      <c r="O348" s="742">
        <v>6</v>
      </c>
      <c r="P348" s="662">
        <v>900</v>
      </c>
      <c r="Q348" s="677">
        <v>0.33333333333333331</v>
      </c>
      <c r="R348" s="661">
        <v>3</v>
      </c>
      <c r="S348" s="677">
        <v>0.33333333333333331</v>
      </c>
      <c r="T348" s="742">
        <v>3</v>
      </c>
      <c r="U348" s="700">
        <v>0.5</v>
      </c>
    </row>
    <row r="349" spans="1:21" ht="14.4" customHeight="1" x14ac:dyDescent="0.3">
      <c r="A349" s="660">
        <v>4</v>
      </c>
      <c r="B349" s="661" t="s">
        <v>1905</v>
      </c>
      <c r="C349" s="661">
        <v>89301042</v>
      </c>
      <c r="D349" s="740" t="s">
        <v>3294</v>
      </c>
      <c r="E349" s="741" t="s">
        <v>2151</v>
      </c>
      <c r="F349" s="661" t="s">
        <v>2127</v>
      </c>
      <c r="G349" s="661" t="s">
        <v>2421</v>
      </c>
      <c r="H349" s="661" t="s">
        <v>576</v>
      </c>
      <c r="I349" s="661" t="s">
        <v>2783</v>
      </c>
      <c r="J349" s="661" t="s">
        <v>2784</v>
      </c>
      <c r="K349" s="661" t="s">
        <v>2513</v>
      </c>
      <c r="L349" s="662">
        <v>300</v>
      </c>
      <c r="M349" s="662">
        <v>600</v>
      </c>
      <c r="N349" s="661">
        <v>2</v>
      </c>
      <c r="O349" s="742">
        <v>1</v>
      </c>
      <c r="P349" s="662">
        <v>600</v>
      </c>
      <c r="Q349" s="677">
        <v>1</v>
      </c>
      <c r="R349" s="661">
        <v>2</v>
      </c>
      <c r="S349" s="677">
        <v>1</v>
      </c>
      <c r="T349" s="742">
        <v>1</v>
      </c>
      <c r="U349" s="700">
        <v>1</v>
      </c>
    </row>
    <row r="350" spans="1:21" ht="14.4" customHeight="1" x14ac:dyDescent="0.3">
      <c r="A350" s="660">
        <v>4</v>
      </c>
      <c r="B350" s="661" t="s">
        <v>1905</v>
      </c>
      <c r="C350" s="661">
        <v>89301042</v>
      </c>
      <c r="D350" s="740" t="s">
        <v>3294</v>
      </c>
      <c r="E350" s="741" t="s">
        <v>2151</v>
      </c>
      <c r="F350" s="661" t="s">
        <v>2127</v>
      </c>
      <c r="G350" s="661" t="s">
        <v>2421</v>
      </c>
      <c r="H350" s="661" t="s">
        <v>576</v>
      </c>
      <c r="I350" s="661" t="s">
        <v>2785</v>
      </c>
      <c r="J350" s="661" t="s">
        <v>2786</v>
      </c>
      <c r="K350" s="661" t="s">
        <v>2787</v>
      </c>
      <c r="L350" s="662">
        <v>856.97</v>
      </c>
      <c r="M350" s="662">
        <v>3427.88</v>
      </c>
      <c r="N350" s="661">
        <v>4</v>
      </c>
      <c r="O350" s="742">
        <v>1</v>
      </c>
      <c r="P350" s="662">
        <v>3427.88</v>
      </c>
      <c r="Q350" s="677">
        <v>1</v>
      </c>
      <c r="R350" s="661">
        <v>4</v>
      </c>
      <c r="S350" s="677">
        <v>1</v>
      </c>
      <c r="T350" s="742">
        <v>1</v>
      </c>
      <c r="U350" s="700">
        <v>1</v>
      </c>
    </row>
    <row r="351" spans="1:21" ht="14.4" customHeight="1" x14ac:dyDescent="0.3">
      <c r="A351" s="660">
        <v>4</v>
      </c>
      <c r="B351" s="661" t="s">
        <v>1905</v>
      </c>
      <c r="C351" s="661">
        <v>89301042</v>
      </c>
      <c r="D351" s="740" t="s">
        <v>3294</v>
      </c>
      <c r="E351" s="741" t="s">
        <v>2151</v>
      </c>
      <c r="F351" s="661" t="s">
        <v>2127</v>
      </c>
      <c r="G351" s="661" t="s">
        <v>2421</v>
      </c>
      <c r="H351" s="661" t="s">
        <v>576</v>
      </c>
      <c r="I351" s="661" t="s">
        <v>2521</v>
      </c>
      <c r="J351" s="661" t="s">
        <v>2522</v>
      </c>
      <c r="K351" s="661" t="s">
        <v>2523</v>
      </c>
      <c r="L351" s="662">
        <v>370.4</v>
      </c>
      <c r="M351" s="662">
        <v>1481.6</v>
      </c>
      <c r="N351" s="661">
        <v>4</v>
      </c>
      <c r="O351" s="742">
        <v>2</v>
      </c>
      <c r="P351" s="662">
        <v>1481.6</v>
      </c>
      <c r="Q351" s="677">
        <v>1</v>
      </c>
      <c r="R351" s="661">
        <v>4</v>
      </c>
      <c r="S351" s="677">
        <v>1</v>
      </c>
      <c r="T351" s="742">
        <v>2</v>
      </c>
      <c r="U351" s="700">
        <v>1</v>
      </c>
    </row>
    <row r="352" spans="1:21" ht="14.4" customHeight="1" x14ac:dyDescent="0.3">
      <c r="A352" s="660">
        <v>4</v>
      </c>
      <c r="B352" s="661" t="s">
        <v>1905</v>
      </c>
      <c r="C352" s="661">
        <v>89301042</v>
      </c>
      <c r="D352" s="740" t="s">
        <v>3294</v>
      </c>
      <c r="E352" s="741" t="s">
        <v>2151</v>
      </c>
      <c r="F352" s="661" t="s">
        <v>2127</v>
      </c>
      <c r="G352" s="661" t="s">
        <v>2421</v>
      </c>
      <c r="H352" s="661" t="s">
        <v>576</v>
      </c>
      <c r="I352" s="661" t="s">
        <v>2524</v>
      </c>
      <c r="J352" s="661" t="s">
        <v>2525</v>
      </c>
      <c r="K352" s="661" t="s">
        <v>2526</v>
      </c>
      <c r="L352" s="662">
        <v>453.2</v>
      </c>
      <c r="M352" s="662">
        <v>2266</v>
      </c>
      <c r="N352" s="661">
        <v>5</v>
      </c>
      <c r="O352" s="742">
        <v>2</v>
      </c>
      <c r="P352" s="662">
        <v>2266</v>
      </c>
      <c r="Q352" s="677">
        <v>1</v>
      </c>
      <c r="R352" s="661">
        <v>5</v>
      </c>
      <c r="S352" s="677">
        <v>1</v>
      </c>
      <c r="T352" s="742">
        <v>2</v>
      </c>
      <c r="U352" s="700">
        <v>1</v>
      </c>
    </row>
    <row r="353" spans="1:21" ht="14.4" customHeight="1" x14ac:dyDescent="0.3">
      <c r="A353" s="660">
        <v>4</v>
      </c>
      <c r="B353" s="661" t="s">
        <v>1905</v>
      </c>
      <c r="C353" s="661">
        <v>89301042</v>
      </c>
      <c r="D353" s="740" t="s">
        <v>3294</v>
      </c>
      <c r="E353" s="741" t="s">
        <v>2151</v>
      </c>
      <c r="F353" s="661" t="s">
        <v>2127</v>
      </c>
      <c r="G353" s="661" t="s">
        <v>2421</v>
      </c>
      <c r="H353" s="661" t="s">
        <v>576</v>
      </c>
      <c r="I353" s="661" t="s">
        <v>2527</v>
      </c>
      <c r="J353" s="661" t="s">
        <v>2528</v>
      </c>
      <c r="K353" s="661" t="s">
        <v>2529</v>
      </c>
      <c r="L353" s="662">
        <v>5343.9</v>
      </c>
      <c r="M353" s="662">
        <v>16031.699999999999</v>
      </c>
      <c r="N353" s="661">
        <v>3</v>
      </c>
      <c r="O353" s="742">
        <v>1</v>
      </c>
      <c r="P353" s="662">
        <v>16031.699999999999</v>
      </c>
      <c r="Q353" s="677">
        <v>1</v>
      </c>
      <c r="R353" s="661">
        <v>3</v>
      </c>
      <c r="S353" s="677">
        <v>1</v>
      </c>
      <c r="T353" s="742">
        <v>1</v>
      </c>
      <c r="U353" s="700">
        <v>1</v>
      </c>
    </row>
    <row r="354" spans="1:21" ht="14.4" customHeight="1" x14ac:dyDescent="0.3">
      <c r="A354" s="660">
        <v>4</v>
      </c>
      <c r="B354" s="661" t="s">
        <v>1905</v>
      </c>
      <c r="C354" s="661">
        <v>89301042</v>
      </c>
      <c r="D354" s="740" t="s">
        <v>3294</v>
      </c>
      <c r="E354" s="741" t="s">
        <v>2151</v>
      </c>
      <c r="F354" s="661" t="s">
        <v>2127</v>
      </c>
      <c r="G354" s="661" t="s">
        <v>2421</v>
      </c>
      <c r="H354" s="661" t="s">
        <v>576</v>
      </c>
      <c r="I354" s="661" t="s">
        <v>2788</v>
      </c>
      <c r="J354" s="661" t="s">
        <v>2789</v>
      </c>
      <c r="K354" s="661" t="s">
        <v>2790</v>
      </c>
      <c r="L354" s="662">
        <v>2412.9</v>
      </c>
      <c r="M354" s="662">
        <v>14477.400000000001</v>
      </c>
      <c r="N354" s="661">
        <v>6</v>
      </c>
      <c r="O354" s="742">
        <v>1</v>
      </c>
      <c r="P354" s="662">
        <v>14477.400000000001</v>
      </c>
      <c r="Q354" s="677">
        <v>1</v>
      </c>
      <c r="R354" s="661">
        <v>6</v>
      </c>
      <c r="S354" s="677">
        <v>1</v>
      </c>
      <c r="T354" s="742">
        <v>1</v>
      </c>
      <c r="U354" s="700">
        <v>1</v>
      </c>
    </row>
    <row r="355" spans="1:21" ht="14.4" customHeight="1" x14ac:dyDescent="0.3">
      <c r="A355" s="660">
        <v>4</v>
      </c>
      <c r="B355" s="661" t="s">
        <v>1905</v>
      </c>
      <c r="C355" s="661">
        <v>89301042</v>
      </c>
      <c r="D355" s="740" t="s">
        <v>3294</v>
      </c>
      <c r="E355" s="741" t="s">
        <v>2151</v>
      </c>
      <c r="F355" s="661" t="s">
        <v>2127</v>
      </c>
      <c r="G355" s="661" t="s">
        <v>2421</v>
      </c>
      <c r="H355" s="661" t="s">
        <v>576</v>
      </c>
      <c r="I355" s="661" t="s">
        <v>2530</v>
      </c>
      <c r="J355" s="661" t="s">
        <v>2531</v>
      </c>
      <c r="K355" s="661" t="s">
        <v>2532</v>
      </c>
      <c r="L355" s="662">
        <v>5343.9</v>
      </c>
      <c r="M355" s="662">
        <v>21375.599999999999</v>
      </c>
      <c r="N355" s="661">
        <v>4</v>
      </c>
      <c r="O355" s="742">
        <v>3</v>
      </c>
      <c r="P355" s="662">
        <v>21375.599999999999</v>
      </c>
      <c r="Q355" s="677">
        <v>1</v>
      </c>
      <c r="R355" s="661">
        <v>4</v>
      </c>
      <c r="S355" s="677">
        <v>1</v>
      </c>
      <c r="T355" s="742">
        <v>3</v>
      </c>
      <c r="U355" s="700">
        <v>1</v>
      </c>
    </row>
    <row r="356" spans="1:21" ht="14.4" customHeight="1" x14ac:dyDescent="0.3">
      <c r="A356" s="660">
        <v>4</v>
      </c>
      <c r="B356" s="661" t="s">
        <v>1905</v>
      </c>
      <c r="C356" s="661">
        <v>89301042</v>
      </c>
      <c r="D356" s="740" t="s">
        <v>3294</v>
      </c>
      <c r="E356" s="741" t="s">
        <v>2151</v>
      </c>
      <c r="F356" s="661" t="s">
        <v>2127</v>
      </c>
      <c r="G356" s="661" t="s">
        <v>2421</v>
      </c>
      <c r="H356" s="661" t="s">
        <v>576</v>
      </c>
      <c r="I356" s="661" t="s">
        <v>2536</v>
      </c>
      <c r="J356" s="661" t="s">
        <v>2537</v>
      </c>
      <c r="K356" s="661" t="s">
        <v>2538</v>
      </c>
      <c r="L356" s="662">
        <v>2284</v>
      </c>
      <c r="M356" s="662">
        <v>6852</v>
      </c>
      <c r="N356" s="661">
        <v>3</v>
      </c>
      <c r="O356" s="742">
        <v>1</v>
      </c>
      <c r="P356" s="662">
        <v>6852</v>
      </c>
      <c r="Q356" s="677">
        <v>1</v>
      </c>
      <c r="R356" s="661">
        <v>3</v>
      </c>
      <c r="S356" s="677">
        <v>1</v>
      </c>
      <c r="T356" s="742">
        <v>1</v>
      </c>
      <c r="U356" s="700">
        <v>1</v>
      </c>
    </row>
    <row r="357" spans="1:21" ht="14.4" customHeight="1" x14ac:dyDescent="0.3">
      <c r="A357" s="660">
        <v>4</v>
      </c>
      <c r="B357" s="661" t="s">
        <v>1905</v>
      </c>
      <c r="C357" s="661">
        <v>89301042</v>
      </c>
      <c r="D357" s="740" t="s">
        <v>3294</v>
      </c>
      <c r="E357" s="741" t="s">
        <v>2151</v>
      </c>
      <c r="F357" s="661" t="s">
        <v>2127</v>
      </c>
      <c r="G357" s="661" t="s">
        <v>2421</v>
      </c>
      <c r="H357" s="661" t="s">
        <v>576</v>
      </c>
      <c r="I357" s="661" t="s">
        <v>2791</v>
      </c>
      <c r="J357" s="661" t="s">
        <v>2792</v>
      </c>
      <c r="K357" s="661" t="s">
        <v>2793</v>
      </c>
      <c r="L357" s="662">
        <v>761.3</v>
      </c>
      <c r="M357" s="662">
        <v>6851.7</v>
      </c>
      <c r="N357" s="661">
        <v>9</v>
      </c>
      <c r="O357" s="742">
        <v>1</v>
      </c>
      <c r="P357" s="662">
        <v>6851.7</v>
      </c>
      <c r="Q357" s="677">
        <v>1</v>
      </c>
      <c r="R357" s="661">
        <v>9</v>
      </c>
      <c r="S357" s="677">
        <v>1</v>
      </c>
      <c r="T357" s="742">
        <v>1</v>
      </c>
      <c r="U357" s="700">
        <v>1</v>
      </c>
    </row>
    <row r="358" spans="1:21" ht="14.4" customHeight="1" x14ac:dyDescent="0.3">
      <c r="A358" s="660">
        <v>4</v>
      </c>
      <c r="B358" s="661" t="s">
        <v>1905</v>
      </c>
      <c r="C358" s="661">
        <v>89301042</v>
      </c>
      <c r="D358" s="740" t="s">
        <v>3294</v>
      </c>
      <c r="E358" s="741" t="s">
        <v>2151</v>
      </c>
      <c r="F358" s="661" t="s">
        <v>2127</v>
      </c>
      <c r="G358" s="661" t="s">
        <v>2421</v>
      </c>
      <c r="H358" s="661" t="s">
        <v>576</v>
      </c>
      <c r="I358" s="661" t="s">
        <v>2545</v>
      </c>
      <c r="J358" s="661" t="s">
        <v>2546</v>
      </c>
      <c r="K358" s="661" t="s">
        <v>2547</v>
      </c>
      <c r="L358" s="662">
        <v>198.08</v>
      </c>
      <c r="M358" s="662">
        <v>594.24</v>
      </c>
      <c r="N358" s="661">
        <v>3</v>
      </c>
      <c r="O358" s="742">
        <v>3</v>
      </c>
      <c r="P358" s="662">
        <v>198.08</v>
      </c>
      <c r="Q358" s="677">
        <v>0.33333333333333337</v>
      </c>
      <c r="R358" s="661">
        <v>1</v>
      </c>
      <c r="S358" s="677">
        <v>0.33333333333333331</v>
      </c>
      <c r="T358" s="742">
        <v>1</v>
      </c>
      <c r="U358" s="700">
        <v>0.33333333333333331</v>
      </c>
    </row>
    <row r="359" spans="1:21" ht="14.4" customHeight="1" x14ac:dyDescent="0.3">
      <c r="A359" s="660">
        <v>4</v>
      </c>
      <c r="B359" s="661" t="s">
        <v>1905</v>
      </c>
      <c r="C359" s="661">
        <v>89301042</v>
      </c>
      <c r="D359" s="740" t="s">
        <v>3294</v>
      </c>
      <c r="E359" s="741" t="s">
        <v>2151</v>
      </c>
      <c r="F359" s="661" t="s">
        <v>2127</v>
      </c>
      <c r="G359" s="661" t="s">
        <v>2421</v>
      </c>
      <c r="H359" s="661" t="s">
        <v>576</v>
      </c>
      <c r="I359" s="661" t="s">
        <v>2548</v>
      </c>
      <c r="J359" s="661" t="s">
        <v>2549</v>
      </c>
      <c r="K359" s="661" t="s">
        <v>2550</v>
      </c>
      <c r="L359" s="662">
        <v>1500</v>
      </c>
      <c r="M359" s="662">
        <v>19500</v>
      </c>
      <c r="N359" s="661">
        <v>13</v>
      </c>
      <c r="O359" s="742">
        <v>2</v>
      </c>
      <c r="P359" s="662">
        <v>19500</v>
      </c>
      <c r="Q359" s="677">
        <v>1</v>
      </c>
      <c r="R359" s="661">
        <v>13</v>
      </c>
      <c r="S359" s="677">
        <v>1</v>
      </c>
      <c r="T359" s="742">
        <v>2</v>
      </c>
      <c r="U359" s="700">
        <v>1</v>
      </c>
    </row>
    <row r="360" spans="1:21" ht="14.4" customHeight="1" x14ac:dyDescent="0.3">
      <c r="A360" s="660">
        <v>4</v>
      </c>
      <c r="B360" s="661" t="s">
        <v>1905</v>
      </c>
      <c r="C360" s="661">
        <v>89301042</v>
      </c>
      <c r="D360" s="740" t="s">
        <v>3294</v>
      </c>
      <c r="E360" s="741" t="s">
        <v>2151</v>
      </c>
      <c r="F360" s="661" t="s">
        <v>2127</v>
      </c>
      <c r="G360" s="661" t="s">
        <v>2421</v>
      </c>
      <c r="H360" s="661" t="s">
        <v>576</v>
      </c>
      <c r="I360" s="661" t="s">
        <v>2794</v>
      </c>
      <c r="J360" s="661" t="s">
        <v>2549</v>
      </c>
      <c r="K360" s="661" t="s">
        <v>2795</v>
      </c>
      <c r="L360" s="662">
        <v>1500</v>
      </c>
      <c r="M360" s="662">
        <v>13500</v>
      </c>
      <c r="N360" s="661">
        <v>9</v>
      </c>
      <c r="O360" s="742">
        <v>1</v>
      </c>
      <c r="P360" s="662">
        <v>13500</v>
      </c>
      <c r="Q360" s="677">
        <v>1</v>
      </c>
      <c r="R360" s="661">
        <v>9</v>
      </c>
      <c r="S360" s="677">
        <v>1</v>
      </c>
      <c r="T360" s="742">
        <v>1</v>
      </c>
      <c r="U360" s="700">
        <v>1</v>
      </c>
    </row>
    <row r="361" spans="1:21" ht="14.4" customHeight="1" x14ac:dyDescent="0.3">
      <c r="A361" s="660">
        <v>4</v>
      </c>
      <c r="B361" s="661" t="s">
        <v>1905</v>
      </c>
      <c r="C361" s="661">
        <v>89301042</v>
      </c>
      <c r="D361" s="740" t="s">
        <v>3294</v>
      </c>
      <c r="E361" s="741" t="s">
        <v>2151</v>
      </c>
      <c r="F361" s="661" t="s">
        <v>2127</v>
      </c>
      <c r="G361" s="661" t="s">
        <v>2421</v>
      </c>
      <c r="H361" s="661" t="s">
        <v>576</v>
      </c>
      <c r="I361" s="661" t="s">
        <v>2796</v>
      </c>
      <c r="J361" s="661" t="s">
        <v>2797</v>
      </c>
      <c r="K361" s="661" t="s">
        <v>2798</v>
      </c>
      <c r="L361" s="662">
        <v>5343.9</v>
      </c>
      <c r="M361" s="662">
        <v>16031.699999999999</v>
      </c>
      <c r="N361" s="661">
        <v>3</v>
      </c>
      <c r="O361" s="742">
        <v>1</v>
      </c>
      <c r="P361" s="662"/>
      <c r="Q361" s="677">
        <v>0</v>
      </c>
      <c r="R361" s="661"/>
      <c r="S361" s="677">
        <v>0</v>
      </c>
      <c r="T361" s="742"/>
      <c r="U361" s="700">
        <v>0</v>
      </c>
    </row>
    <row r="362" spans="1:21" ht="14.4" customHeight="1" x14ac:dyDescent="0.3">
      <c r="A362" s="660">
        <v>4</v>
      </c>
      <c r="B362" s="661" t="s">
        <v>1905</v>
      </c>
      <c r="C362" s="661">
        <v>89301042</v>
      </c>
      <c r="D362" s="740" t="s">
        <v>3294</v>
      </c>
      <c r="E362" s="741" t="s">
        <v>2151</v>
      </c>
      <c r="F362" s="661" t="s">
        <v>2127</v>
      </c>
      <c r="G362" s="661" t="s">
        <v>2421</v>
      </c>
      <c r="H362" s="661" t="s">
        <v>576</v>
      </c>
      <c r="I362" s="661" t="s">
        <v>2551</v>
      </c>
      <c r="J362" s="661" t="s">
        <v>2552</v>
      </c>
      <c r="K362" s="661" t="s">
        <v>2553</v>
      </c>
      <c r="L362" s="662">
        <v>159.5</v>
      </c>
      <c r="M362" s="662">
        <v>159.5</v>
      </c>
      <c r="N362" s="661">
        <v>1</v>
      </c>
      <c r="O362" s="742">
        <v>1</v>
      </c>
      <c r="P362" s="662"/>
      <c r="Q362" s="677">
        <v>0</v>
      </c>
      <c r="R362" s="661"/>
      <c r="S362" s="677">
        <v>0</v>
      </c>
      <c r="T362" s="742"/>
      <c r="U362" s="700">
        <v>0</v>
      </c>
    </row>
    <row r="363" spans="1:21" ht="14.4" customHeight="1" x14ac:dyDescent="0.3">
      <c r="A363" s="660">
        <v>4</v>
      </c>
      <c r="B363" s="661" t="s">
        <v>1905</v>
      </c>
      <c r="C363" s="661">
        <v>89301042</v>
      </c>
      <c r="D363" s="740" t="s">
        <v>3294</v>
      </c>
      <c r="E363" s="741" t="s">
        <v>2151</v>
      </c>
      <c r="F363" s="661" t="s">
        <v>2127</v>
      </c>
      <c r="G363" s="661" t="s">
        <v>2421</v>
      </c>
      <c r="H363" s="661" t="s">
        <v>576</v>
      </c>
      <c r="I363" s="661" t="s">
        <v>2560</v>
      </c>
      <c r="J363" s="661" t="s">
        <v>2561</v>
      </c>
      <c r="K363" s="661" t="s">
        <v>2562</v>
      </c>
      <c r="L363" s="662">
        <v>2304</v>
      </c>
      <c r="M363" s="662">
        <v>2304</v>
      </c>
      <c r="N363" s="661">
        <v>1</v>
      </c>
      <c r="O363" s="742">
        <v>1</v>
      </c>
      <c r="P363" s="662"/>
      <c r="Q363" s="677">
        <v>0</v>
      </c>
      <c r="R363" s="661"/>
      <c r="S363" s="677">
        <v>0</v>
      </c>
      <c r="T363" s="742"/>
      <c r="U363" s="700">
        <v>0</v>
      </c>
    </row>
    <row r="364" spans="1:21" ht="14.4" customHeight="1" x14ac:dyDescent="0.3">
      <c r="A364" s="660">
        <v>4</v>
      </c>
      <c r="B364" s="661" t="s">
        <v>1905</v>
      </c>
      <c r="C364" s="661">
        <v>89301042</v>
      </c>
      <c r="D364" s="740" t="s">
        <v>3294</v>
      </c>
      <c r="E364" s="741" t="s">
        <v>2151</v>
      </c>
      <c r="F364" s="661" t="s">
        <v>2127</v>
      </c>
      <c r="G364" s="661" t="s">
        <v>2421</v>
      </c>
      <c r="H364" s="661" t="s">
        <v>576</v>
      </c>
      <c r="I364" s="661" t="s">
        <v>2563</v>
      </c>
      <c r="J364" s="661" t="s">
        <v>2564</v>
      </c>
      <c r="K364" s="661" t="s">
        <v>2565</v>
      </c>
      <c r="L364" s="662">
        <v>540</v>
      </c>
      <c r="M364" s="662">
        <v>540</v>
      </c>
      <c r="N364" s="661">
        <v>1</v>
      </c>
      <c r="O364" s="742">
        <v>1</v>
      </c>
      <c r="P364" s="662"/>
      <c r="Q364" s="677">
        <v>0</v>
      </c>
      <c r="R364" s="661"/>
      <c r="S364" s="677">
        <v>0</v>
      </c>
      <c r="T364" s="742"/>
      <c r="U364" s="700">
        <v>0</v>
      </c>
    </row>
    <row r="365" spans="1:21" ht="14.4" customHeight="1" x14ac:dyDescent="0.3">
      <c r="A365" s="660">
        <v>4</v>
      </c>
      <c r="B365" s="661" t="s">
        <v>1905</v>
      </c>
      <c r="C365" s="661">
        <v>89301042</v>
      </c>
      <c r="D365" s="740" t="s">
        <v>3294</v>
      </c>
      <c r="E365" s="741" t="s">
        <v>2151</v>
      </c>
      <c r="F365" s="661" t="s">
        <v>2127</v>
      </c>
      <c r="G365" s="661" t="s">
        <v>2421</v>
      </c>
      <c r="H365" s="661" t="s">
        <v>576</v>
      </c>
      <c r="I365" s="661" t="s">
        <v>2799</v>
      </c>
      <c r="J365" s="661" t="s">
        <v>2800</v>
      </c>
      <c r="K365" s="661" t="s">
        <v>2801</v>
      </c>
      <c r="L365" s="662">
        <v>2816</v>
      </c>
      <c r="M365" s="662">
        <v>36608</v>
      </c>
      <c r="N365" s="661">
        <v>13</v>
      </c>
      <c r="O365" s="742">
        <v>3</v>
      </c>
      <c r="P365" s="662">
        <v>36608</v>
      </c>
      <c r="Q365" s="677">
        <v>1</v>
      </c>
      <c r="R365" s="661">
        <v>13</v>
      </c>
      <c r="S365" s="677">
        <v>1</v>
      </c>
      <c r="T365" s="742">
        <v>3</v>
      </c>
      <c r="U365" s="700">
        <v>1</v>
      </c>
    </row>
    <row r="366" spans="1:21" ht="14.4" customHeight="1" x14ac:dyDescent="0.3">
      <c r="A366" s="660">
        <v>4</v>
      </c>
      <c r="B366" s="661" t="s">
        <v>1905</v>
      </c>
      <c r="C366" s="661">
        <v>89301042</v>
      </c>
      <c r="D366" s="740" t="s">
        <v>3294</v>
      </c>
      <c r="E366" s="741" t="s">
        <v>2151</v>
      </c>
      <c r="F366" s="661" t="s">
        <v>2127</v>
      </c>
      <c r="G366" s="661" t="s">
        <v>2421</v>
      </c>
      <c r="H366" s="661" t="s">
        <v>576</v>
      </c>
      <c r="I366" s="661" t="s">
        <v>2566</v>
      </c>
      <c r="J366" s="661" t="s">
        <v>2567</v>
      </c>
      <c r="K366" s="661" t="s">
        <v>2568</v>
      </c>
      <c r="L366" s="662">
        <v>319</v>
      </c>
      <c r="M366" s="662">
        <v>1276</v>
      </c>
      <c r="N366" s="661">
        <v>4</v>
      </c>
      <c r="O366" s="742">
        <v>3</v>
      </c>
      <c r="P366" s="662">
        <v>1276</v>
      </c>
      <c r="Q366" s="677">
        <v>1</v>
      </c>
      <c r="R366" s="661">
        <v>4</v>
      </c>
      <c r="S366" s="677">
        <v>1</v>
      </c>
      <c r="T366" s="742">
        <v>3</v>
      </c>
      <c r="U366" s="700">
        <v>1</v>
      </c>
    </row>
    <row r="367" spans="1:21" ht="14.4" customHeight="1" x14ac:dyDescent="0.3">
      <c r="A367" s="660">
        <v>4</v>
      </c>
      <c r="B367" s="661" t="s">
        <v>1905</v>
      </c>
      <c r="C367" s="661">
        <v>89301042</v>
      </c>
      <c r="D367" s="740" t="s">
        <v>3294</v>
      </c>
      <c r="E367" s="741" t="s">
        <v>2151</v>
      </c>
      <c r="F367" s="661" t="s">
        <v>2127</v>
      </c>
      <c r="G367" s="661" t="s">
        <v>2421</v>
      </c>
      <c r="H367" s="661" t="s">
        <v>576</v>
      </c>
      <c r="I367" s="661" t="s">
        <v>2802</v>
      </c>
      <c r="J367" s="661" t="s">
        <v>2803</v>
      </c>
      <c r="K367" s="661" t="s">
        <v>2804</v>
      </c>
      <c r="L367" s="662">
        <v>479.84</v>
      </c>
      <c r="M367" s="662">
        <v>1439.52</v>
      </c>
      <c r="N367" s="661">
        <v>3</v>
      </c>
      <c r="O367" s="742">
        <v>1</v>
      </c>
      <c r="P367" s="662">
        <v>1439.52</v>
      </c>
      <c r="Q367" s="677">
        <v>1</v>
      </c>
      <c r="R367" s="661">
        <v>3</v>
      </c>
      <c r="S367" s="677">
        <v>1</v>
      </c>
      <c r="T367" s="742">
        <v>1</v>
      </c>
      <c r="U367" s="700">
        <v>1</v>
      </c>
    </row>
    <row r="368" spans="1:21" ht="14.4" customHeight="1" x14ac:dyDescent="0.3">
      <c r="A368" s="660">
        <v>4</v>
      </c>
      <c r="B368" s="661" t="s">
        <v>1905</v>
      </c>
      <c r="C368" s="661">
        <v>89301042</v>
      </c>
      <c r="D368" s="740" t="s">
        <v>3294</v>
      </c>
      <c r="E368" s="741" t="s">
        <v>2151</v>
      </c>
      <c r="F368" s="661" t="s">
        <v>2127</v>
      </c>
      <c r="G368" s="661" t="s">
        <v>2421</v>
      </c>
      <c r="H368" s="661" t="s">
        <v>576</v>
      </c>
      <c r="I368" s="661" t="s">
        <v>2571</v>
      </c>
      <c r="J368" s="661" t="s">
        <v>2561</v>
      </c>
      <c r="K368" s="661" t="s">
        <v>2572</v>
      </c>
      <c r="L368" s="662">
        <v>1781.3</v>
      </c>
      <c r="M368" s="662">
        <v>8906.5</v>
      </c>
      <c r="N368" s="661">
        <v>5</v>
      </c>
      <c r="O368" s="742">
        <v>1</v>
      </c>
      <c r="P368" s="662"/>
      <c r="Q368" s="677">
        <v>0</v>
      </c>
      <c r="R368" s="661"/>
      <c r="S368" s="677">
        <v>0</v>
      </c>
      <c r="T368" s="742"/>
      <c r="U368" s="700">
        <v>0</v>
      </c>
    </row>
    <row r="369" spans="1:21" ht="14.4" customHeight="1" x14ac:dyDescent="0.3">
      <c r="A369" s="660">
        <v>4</v>
      </c>
      <c r="B369" s="661" t="s">
        <v>1905</v>
      </c>
      <c r="C369" s="661">
        <v>89301042</v>
      </c>
      <c r="D369" s="740" t="s">
        <v>3294</v>
      </c>
      <c r="E369" s="741" t="s">
        <v>2151</v>
      </c>
      <c r="F369" s="661" t="s">
        <v>2127</v>
      </c>
      <c r="G369" s="661" t="s">
        <v>2421</v>
      </c>
      <c r="H369" s="661" t="s">
        <v>576</v>
      </c>
      <c r="I369" s="661" t="s">
        <v>2573</v>
      </c>
      <c r="J369" s="661" t="s">
        <v>2476</v>
      </c>
      <c r="K369" s="661" t="s">
        <v>2574</v>
      </c>
      <c r="L369" s="662">
        <v>1987.45</v>
      </c>
      <c r="M369" s="662">
        <v>5962.35</v>
      </c>
      <c r="N369" s="661">
        <v>3</v>
      </c>
      <c r="O369" s="742">
        <v>1</v>
      </c>
      <c r="P369" s="662">
        <v>5962.35</v>
      </c>
      <c r="Q369" s="677">
        <v>1</v>
      </c>
      <c r="R369" s="661">
        <v>3</v>
      </c>
      <c r="S369" s="677">
        <v>1</v>
      </c>
      <c r="T369" s="742">
        <v>1</v>
      </c>
      <c r="U369" s="700">
        <v>1</v>
      </c>
    </row>
    <row r="370" spans="1:21" ht="14.4" customHeight="1" x14ac:dyDescent="0.3">
      <c r="A370" s="660">
        <v>4</v>
      </c>
      <c r="B370" s="661" t="s">
        <v>1905</v>
      </c>
      <c r="C370" s="661">
        <v>89301042</v>
      </c>
      <c r="D370" s="740" t="s">
        <v>3294</v>
      </c>
      <c r="E370" s="741" t="s">
        <v>2151</v>
      </c>
      <c r="F370" s="661" t="s">
        <v>2127</v>
      </c>
      <c r="G370" s="661" t="s">
        <v>2421</v>
      </c>
      <c r="H370" s="661" t="s">
        <v>576</v>
      </c>
      <c r="I370" s="661" t="s">
        <v>2575</v>
      </c>
      <c r="J370" s="661" t="s">
        <v>2576</v>
      </c>
      <c r="K370" s="661" t="s">
        <v>2577</v>
      </c>
      <c r="L370" s="662">
        <v>720</v>
      </c>
      <c r="M370" s="662">
        <v>2160</v>
      </c>
      <c r="N370" s="661">
        <v>3</v>
      </c>
      <c r="O370" s="742">
        <v>3</v>
      </c>
      <c r="P370" s="662">
        <v>720</v>
      </c>
      <c r="Q370" s="677">
        <v>0.33333333333333331</v>
      </c>
      <c r="R370" s="661">
        <v>1</v>
      </c>
      <c r="S370" s="677">
        <v>0.33333333333333331</v>
      </c>
      <c r="T370" s="742">
        <v>1</v>
      </c>
      <c r="U370" s="700">
        <v>0.33333333333333331</v>
      </c>
    </row>
    <row r="371" spans="1:21" ht="14.4" customHeight="1" x14ac:dyDescent="0.3">
      <c r="A371" s="660">
        <v>4</v>
      </c>
      <c r="B371" s="661" t="s">
        <v>1905</v>
      </c>
      <c r="C371" s="661">
        <v>89301042</v>
      </c>
      <c r="D371" s="740" t="s">
        <v>3294</v>
      </c>
      <c r="E371" s="741" t="s">
        <v>2151</v>
      </c>
      <c r="F371" s="661" t="s">
        <v>2127</v>
      </c>
      <c r="G371" s="661" t="s">
        <v>2421</v>
      </c>
      <c r="H371" s="661" t="s">
        <v>576</v>
      </c>
      <c r="I371" s="661" t="s">
        <v>2805</v>
      </c>
      <c r="J371" s="661" t="s">
        <v>2806</v>
      </c>
      <c r="K371" s="661" t="s">
        <v>2807</v>
      </c>
      <c r="L371" s="662">
        <v>761.3</v>
      </c>
      <c r="M371" s="662">
        <v>3806.4999999999995</v>
      </c>
      <c r="N371" s="661">
        <v>5</v>
      </c>
      <c r="O371" s="742">
        <v>2</v>
      </c>
      <c r="P371" s="662">
        <v>3806.4999999999995</v>
      </c>
      <c r="Q371" s="677">
        <v>1</v>
      </c>
      <c r="R371" s="661">
        <v>5</v>
      </c>
      <c r="S371" s="677">
        <v>1</v>
      </c>
      <c r="T371" s="742">
        <v>2</v>
      </c>
      <c r="U371" s="700">
        <v>1</v>
      </c>
    </row>
    <row r="372" spans="1:21" ht="14.4" customHeight="1" x14ac:dyDescent="0.3">
      <c r="A372" s="660">
        <v>4</v>
      </c>
      <c r="B372" s="661" t="s">
        <v>1905</v>
      </c>
      <c r="C372" s="661">
        <v>89301042</v>
      </c>
      <c r="D372" s="740" t="s">
        <v>3294</v>
      </c>
      <c r="E372" s="741" t="s">
        <v>2151</v>
      </c>
      <c r="F372" s="661" t="s">
        <v>2127</v>
      </c>
      <c r="G372" s="661" t="s">
        <v>2421</v>
      </c>
      <c r="H372" s="661" t="s">
        <v>576</v>
      </c>
      <c r="I372" s="661" t="s">
        <v>2583</v>
      </c>
      <c r="J372" s="661" t="s">
        <v>2584</v>
      </c>
      <c r="K372" s="661" t="s">
        <v>2585</v>
      </c>
      <c r="L372" s="662">
        <v>556.46</v>
      </c>
      <c r="M372" s="662">
        <v>2225.84</v>
      </c>
      <c r="N372" s="661">
        <v>4</v>
      </c>
      <c r="O372" s="742">
        <v>2</v>
      </c>
      <c r="P372" s="662">
        <v>1112.92</v>
      </c>
      <c r="Q372" s="677">
        <v>0.5</v>
      </c>
      <c r="R372" s="661">
        <v>2</v>
      </c>
      <c r="S372" s="677">
        <v>0.5</v>
      </c>
      <c r="T372" s="742">
        <v>1</v>
      </c>
      <c r="U372" s="700">
        <v>0.5</v>
      </c>
    </row>
    <row r="373" spans="1:21" ht="14.4" customHeight="1" x14ac:dyDescent="0.3">
      <c r="A373" s="660">
        <v>4</v>
      </c>
      <c r="B373" s="661" t="s">
        <v>1905</v>
      </c>
      <c r="C373" s="661">
        <v>89301042</v>
      </c>
      <c r="D373" s="740" t="s">
        <v>3294</v>
      </c>
      <c r="E373" s="741" t="s">
        <v>2151</v>
      </c>
      <c r="F373" s="661" t="s">
        <v>2127</v>
      </c>
      <c r="G373" s="661" t="s">
        <v>2421</v>
      </c>
      <c r="H373" s="661" t="s">
        <v>576</v>
      </c>
      <c r="I373" s="661" t="s">
        <v>2586</v>
      </c>
      <c r="J373" s="661" t="s">
        <v>2587</v>
      </c>
      <c r="K373" s="661" t="s">
        <v>2588</v>
      </c>
      <c r="L373" s="662">
        <v>1248</v>
      </c>
      <c r="M373" s="662">
        <v>4992</v>
      </c>
      <c r="N373" s="661">
        <v>4</v>
      </c>
      <c r="O373" s="742">
        <v>1</v>
      </c>
      <c r="P373" s="662">
        <v>4992</v>
      </c>
      <c r="Q373" s="677">
        <v>1</v>
      </c>
      <c r="R373" s="661">
        <v>4</v>
      </c>
      <c r="S373" s="677">
        <v>1</v>
      </c>
      <c r="T373" s="742">
        <v>1</v>
      </c>
      <c r="U373" s="700">
        <v>1</v>
      </c>
    </row>
    <row r="374" spans="1:21" ht="14.4" customHeight="1" x14ac:dyDescent="0.3">
      <c r="A374" s="660">
        <v>4</v>
      </c>
      <c r="B374" s="661" t="s">
        <v>1905</v>
      </c>
      <c r="C374" s="661">
        <v>89301042</v>
      </c>
      <c r="D374" s="740" t="s">
        <v>3294</v>
      </c>
      <c r="E374" s="741" t="s">
        <v>2151</v>
      </c>
      <c r="F374" s="661" t="s">
        <v>2127</v>
      </c>
      <c r="G374" s="661" t="s">
        <v>2421</v>
      </c>
      <c r="H374" s="661" t="s">
        <v>576</v>
      </c>
      <c r="I374" s="661" t="s">
        <v>2808</v>
      </c>
      <c r="J374" s="661" t="s">
        <v>2809</v>
      </c>
      <c r="K374" s="661" t="s">
        <v>2810</v>
      </c>
      <c r="L374" s="662">
        <v>4748.2</v>
      </c>
      <c r="M374" s="662">
        <v>18992.8</v>
      </c>
      <c r="N374" s="661">
        <v>4</v>
      </c>
      <c r="O374" s="742">
        <v>2</v>
      </c>
      <c r="P374" s="662">
        <v>18992.8</v>
      </c>
      <c r="Q374" s="677">
        <v>1</v>
      </c>
      <c r="R374" s="661">
        <v>4</v>
      </c>
      <c r="S374" s="677">
        <v>1</v>
      </c>
      <c r="T374" s="742">
        <v>2</v>
      </c>
      <c r="U374" s="700">
        <v>1</v>
      </c>
    </row>
    <row r="375" spans="1:21" ht="14.4" customHeight="1" x14ac:dyDescent="0.3">
      <c r="A375" s="660">
        <v>4</v>
      </c>
      <c r="B375" s="661" t="s">
        <v>1905</v>
      </c>
      <c r="C375" s="661">
        <v>89301042</v>
      </c>
      <c r="D375" s="740" t="s">
        <v>3294</v>
      </c>
      <c r="E375" s="741" t="s">
        <v>2151</v>
      </c>
      <c r="F375" s="661" t="s">
        <v>2127</v>
      </c>
      <c r="G375" s="661" t="s">
        <v>2421</v>
      </c>
      <c r="H375" s="661" t="s">
        <v>576</v>
      </c>
      <c r="I375" s="661" t="s">
        <v>2591</v>
      </c>
      <c r="J375" s="661" t="s">
        <v>2592</v>
      </c>
      <c r="K375" s="661" t="s">
        <v>2593</v>
      </c>
      <c r="L375" s="662">
        <v>3000</v>
      </c>
      <c r="M375" s="662">
        <v>9000</v>
      </c>
      <c r="N375" s="661">
        <v>3</v>
      </c>
      <c r="O375" s="742">
        <v>1</v>
      </c>
      <c r="P375" s="662"/>
      <c r="Q375" s="677">
        <v>0</v>
      </c>
      <c r="R375" s="661"/>
      <c r="S375" s="677">
        <v>0</v>
      </c>
      <c r="T375" s="742"/>
      <c r="U375" s="700">
        <v>0</v>
      </c>
    </row>
    <row r="376" spans="1:21" ht="14.4" customHeight="1" x14ac:dyDescent="0.3">
      <c r="A376" s="660">
        <v>4</v>
      </c>
      <c r="B376" s="661" t="s">
        <v>1905</v>
      </c>
      <c r="C376" s="661">
        <v>89301042</v>
      </c>
      <c r="D376" s="740" t="s">
        <v>3294</v>
      </c>
      <c r="E376" s="741" t="s">
        <v>2151</v>
      </c>
      <c r="F376" s="661" t="s">
        <v>2127</v>
      </c>
      <c r="G376" s="661" t="s">
        <v>2421</v>
      </c>
      <c r="H376" s="661" t="s">
        <v>576</v>
      </c>
      <c r="I376" s="661" t="s">
        <v>2811</v>
      </c>
      <c r="J376" s="661" t="s">
        <v>2812</v>
      </c>
      <c r="K376" s="661" t="s">
        <v>2813</v>
      </c>
      <c r="L376" s="662">
        <v>3000</v>
      </c>
      <c r="M376" s="662">
        <v>6000</v>
      </c>
      <c r="N376" s="661">
        <v>2</v>
      </c>
      <c r="O376" s="742">
        <v>1</v>
      </c>
      <c r="P376" s="662">
        <v>6000</v>
      </c>
      <c r="Q376" s="677">
        <v>1</v>
      </c>
      <c r="R376" s="661">
        <v>2</v>
      </c>
      <c r="S376" s="677">
        <v>1</v>
      </c>
      <c r="T376" s="742">
        <v>1</v>
      </c>
      <c r="U376" s="700">
        <v>1</v>
      </c>
    </row>
    <row r="377" spans="1:21" ht="14.4" customHeight="1" x14ac:dyDescent="0.3">
      <c r="A377" s="660">
        <v>4</v>
      </c>
      <c r="B377" s="661" t="s">
        <v>1905</v>
      </c>
      <c r="C377" s="661">
        <v>89301042</v>
      </c>
      <c r="D377" s="740" t="s">
        <v>3294</v>
      </c>
      <c r="E377" s="741" t="s">
        <v>2151</v>
      </c>
      <c r="F377" s="661" t="s">
        <v>2127</v>
      </c>
      <c r="G377" s="661" t="s">
        <v>2421</v>
      </c>
      <c r="H377" s="661" t="s">
        <v>576</v>
      </c>
      <c r="I377" s="661" t="s">
        <v>2814</v>
      </c>
      <c r="J377" s="661" t="s">
        <v>2815</v>
      </c>
      <c r="K377" s="661" t="s">
        <v>2816</v>
      </c>
      <c r="L377" s="662">
        <v>296.39999999999998</v>
      </c>
      <c r="M377" s="662">
        <v>296.39999999999998</v>
      </c>
      <c r="N377" s="661">
        <v>1</v>
      </c>
      <c r="O377" s="742">
        <v>1</v>
      </c>
      <c r="P377" s="662">
        <v>296.39999999999998</v>
      </c>
      <c r="Q377" s="677">
        <v>1</v>
      </c>
      <c r="R377" s="661">
        <v>1</v>
      </c>
      <c r="S377" s="677">
        <v>1</v>
      </c>
      <c r="T377" s="742">
        <v>1</v>
      </c>
      <c r="U377" s="700">
        <v>1</v>
      </c>
    </row>
    <row r="378" spans="1:21" ht="14.4" customHeight="1" x14ac:dyDescent="0.3">
      <c r="A378" s="660">
        <v>4</v>
      </c>
      <c r="B378" s="661" t="s">
        <v>1905</v>
      </c>
      <c r="C378" s="661">
        <v>89301042</v>
      </c>
      <c r="D378" s="740" t="s">
        <v>3294</v>
      </c>
      <c r="E378" s="741" t="s">
        <v>2151</v>
      </c>
      <c r="F378" s="661" t="s">
        <v>2127</v>
      </c>
      <c r="G378" s="661" t="s">
        <v>2421</v>
      </c>
      <c r="H378" s="661" t="s">
        <v>576</v>
      </c>
      <c r="I378" s="661" t="s">
        <v>2596</v>
      </c>
      <c r="J378" s="661" t="s">
        <v>2597</v>
      </c>
      <c r="K378" s="661" t="s">
        <v>1348</v>
      </c>
      <c r="L378" s="662">
        <v>1124.9000000000001</v>
      </c>
      <c r="M378" s="662">
        <v>22498</v>
      </c>
      <c r="N378" s="661">
        <v>20</v>
      </c>
      <c r="O378" s="742">
        <v>6</v>
      </c>
      <c r="P378" s="662">
        <v>22498</v>
      </c>
      <c r="Q378" s="677">
        <v>1</v>
      </c>
      <c r="R378" s="661">
        <v>20</v>
      </c>
      <c r="S378" s="677">
        <v>1</v>
      </c>
      <c r="T378" s="742">
        <v>6</v>
      </c>
      <c r="U378" s="700">
        <v>1</v>
      </c>
    </row>
    <row r="379" spans="1:21" ht="14.4" customHeight="1" x14ac:dyDescent="0.3">
      <c r="A379" s="660">
        <v>4</v>
      </c>
      <c r="B379" s="661" t="s">
        <v>1905</v>
      </c>
      <c r="C379" s="661">
        <v>89301042</v>
      </c>
      <c r="D379" s="740" t="s">
        <v>3294</v>
      </c>
      <c r="E379" s="741" t="s">
        <v>2151</v>
      </c>
      <c r="F379" s="661" t="s">
        <v>2127</v>
      </c>
      <c r="G379" s="661" t="s">
        <v>2421</v>
      </c>
      <c r="H379" s="661" t="s">
        <v>576</v>
      </c>
      <c r="I379" s="661" t="s">
        <v>2598</v>
      </c>
      <c r="J379" s="661" t="s">
        <v>2599</v>
      </c>
      <c r="K379" s="661" t="s">
        <v>2510</v>
      </c>
      <c r="L379" s="662">
        <v>590.5</v>
      </c>
      <c r="M379" s="662">
        <v>2362</v>
      </c>
      <c r="N379" s="661">
        <v>4</v>
      </c>
      <c r="O379" s="742">
        <v>3</v>
      </c>
      <c r="P379" s="662">
        <v>1771.5</v>
      </c>
      <c r="Q379" s="677">
        <v>0.75</v>
      </c>
      <c r="R379" s="661">
        <v>3</v>
      </c>
      <c r="S379" s="677">
        <v>0.75</v>
      </c>
      <c r="T379" s="742">
        <v>2</v>
      </c>
      <c r="U379" s="700">
        <v>0.66666666666666663</v>
      </c>
    </row>
    <row r="380" spans="1:21" ht="14.4" customHeight="1" x14ac:dyDescent="0.3">
      <c r="A380" s="660">
        <v>4</v>
      </c>
      <c r="B380" s="661" t="s">
        <v>1905</v>
      </c>
      <c r="C380" s="661">
        <v>89301042</v>
      </c>
      <c r="D380" s="740" t="s">
        <v>3294</v>
      </c>
      <c r="E380" s="741" t="s">
        <v>2151</v>
      </c>
      <c r="F380" s="661" t="s">
        <v>2127</v>
      </c>
      <c r="G380" s="661" t="s">
        <v>2421</v>
      </c>
      <c r="H380" s="661" t="s">
        <v>576</v>
      </c>
      <c r="I380" s="661" t="s">
        <v>2600</v>
      </c>
      <c r="J380" s="661" t="s">
        <v>2601</v>
      </c>
      <c r="K380" s="661" t="s">
        <v>2510</v>
      </c>
      <c r="L380" s="662">
        <v>981</v>
      </c>
      <c r="M380" s="662">
        <v>981</v>
      </c>
      <c r="N380" s="661">
        <v>1</v>
      </c>
      <c r="O380" s="742">
        <v>1</v>
      </c>
      <c r="P380" s="662"/>
      <c r="Q380" s="677">
        <v>0</v>
      </c>
      <c r="R380" s="661"/>
      <c r="S380" s="677">
        <v>0</v>
      </c>
      <c r="T380" s="742"/>
      <c r="U380" s="700">
        <v>0</v>
      </c>
    </row>
    <row r="381" spans="1:21" ht="14.4" customHeight="1" x14ac:dyDescent="0.3">
      <c r="A381" s="660">
        <v>4</v>
      </c>
      <c r="B381" s="661" t="s">
        <v>1905</v>
      </c>
      <c r="C381" s="661">
        <v>89301042</v>
      </c>
      <c r="D381" s="740" t="s">
        <v>3294</v>
      </c>
      <c r="E381" s="741" t="s">
        <v>2151</v>
      </c>
      <c r="F381" s="661" t="s">
        <v>2127</v>
      </c>
      <c r="G381" s="661" t="s">
        <v>2421</v>
      </c>
      <c r="H381" s="661" t="s">
        <v>576</v>
      </c>
      <c r="I381" s="661" t="s">
        <v>2817</v>
      </c>
      <c r="J381" s="661" t="s">
        <v>2818</v>
      </c>
      <c r="K381" s="661" t="s">
        <v>2819</v>
      </c>
      <c r="L381" s="662">
        <v>299.25</v>
      </c>
      <c r="M381" s="662">
        <v>598.5</v>
      </c>
      <c r="N381" s="661">
        <v>2</v>
      </c>
      <c r="O381" s="742">
        <v>1</v>
      </c>
      <c r="P381" s="662">
        <v>598.5</v>
      </c>
      <c r="Q381" s="677">
        <v>1</v>
      </c>
      <c r="R381" s="661">
        <v>2</v>
      </c>
      <c r="S381" s="677">
        <v>1</v>
      </c>
      <c r="T381" s="742">
        <v>1</v>
      </c>
      <c r="U381" s="700">
        <v>1</v>
      </c>
    </row>
    <row r="382" spans="1:21" ht="14.4" customHeight="1" x14ac:dyDescent="0.3">
      <c r="A382" s="660">
        <v>4</v>
      </c>
      <c r="B382" s="661" t="s">
        <v>1905</v>
      </c>
      <c r="C382" s="661">
        <v>89301042</v>
      </c>
      <c r="D382" s="740" t="s">
        <v>3294</v>
      </c>
      <c r="E382" s="741" t="s">
        <v>2151</v>
      </c>
      <c r="F382" s="661" t="s">
        <v>2127</v>
      </c>
      <c r="G382" s="661" t="s">
        <v>2421</v>
      </c>
      <c r="H382" s="661" t="s">
        <v>576</v>
      </c>
      <c r="I382" s="661" t="s">
        <v>2820</v>
      </c>
      <c r="J382" s="661" t="s">
        <v>2821</v>
      </c>
      <c r="K382" s="661" t="s">
        <v>2448</v>
      </c>
      <c r="L382" s="662">
        <v>311</v>
      </c>
      <c r="M382" s="662">
        <v>933</v>
      </c>
      <c r="N382" s="661">
        <v>3</v>
      </c>
      <c r="O382" s="742">
        <v>2</v>
      </c>
      <c r="P382" s="662">
        <v>933</v>
      </c>
      <c r="Q382" s="677">
        <v>1</v>
      </c>
      <c r="R382" s="661">
        <v>3</v>
      </c>
      <c r="S382" s="677">
        <v>1</v>
      </c>
      <c r="T382" s="742">
        <v>2</v>
      </c>
      <c r="U382" s="700">
        <v>1</v>
      </c>
    </row>
    <row r="383" spans="1:21" ht="14.4" customHeight="1" x14ac:dyDescent="0.3">
      <c r="A383" s="660">
        <v>4</v>
      </c>
      <c r="B383" s="661" t="s">
        <v>1905</v>
      </c>
      <c r="C383" s="661">
        <v>89301042</v>
      </c>
      <c r="D383" s="740" t="s">
        <v>3294</v>
      </c>
      <c r="E383" s="741" t="s">
        <v>2151</v>
      </c>
      <c r="F383" s="661" t="s">
        <v>2127</v>
      </c>
      <c r="G383" s="661" t="s">
        <v>2421</v>
      </c>
      <c r="H383" s="661" t="s">
        <v>576</v>
      </c>
      <c r="I383" s="661" t="s">
        <v>2822</v>
      </c>
      <c r="J383" s="661" t="s">
        <v>2823</v>
      </c>
      <c r="K383" s="661" t="s">
        <v>2824</v>
      </c>
      <c r="L383" s="662">
        <v>560.95000000000005</v>
      </c>
      <c r="M383" s="662">
        <v>560.95000000000005</v>
      </c>
      <c r="N383" s="661">
        <v>1</v>
      </c>
      <c r="O383" s="742">
        <v>1</v>
      </c>
      <c r="P383" s="662">
        <v>560.95000000000005</v>
      </c>
      <c r="Q383" s="677">
        <v>1</v>
      </c>
      <c r="R383" s="661">
        <v>1</v>
      </c>
      <c r="S383" s="677">
        <v>1</v>
      </c>
      <c r="T383" s="742">
        <v>1</v>
      </c>
      <c r="U383" s="700">
        <v>1</v>
      </c>
    </row>
    <row r="384" spans="1:21" ht="14.4" customHeight="1" x14ac:dyDescent="0.3">
      <c r="A384" s="660">
        <v>4</v>
      </c>
      <c r="B384" s="661" t="s">
        <v>1905</v>
      </c>
      <c r="C384" s="661">
        <v>89301042</v>
      </c>
      <c r="D384" s="740" t="s">
        <v>3294</v>
      </c>
      <c r="E384" s="741" t="s">
        <v>2151</v>
      </c>
      <c r="F384" s="661" t="s">
        <v>2127</v>
      </c>
      <c r="G384" s="661" t="s">
        <v>2421</v>
      </c>
      <c r="H384" s="661" t="s">
        <v>576</v>
      </c>
      <c r="I384" s="661" t="s">
        <v>2825</v>
      </c>
      <c r="J384" s="661" t="s">
        <v>2826</v>
      </c>
      <c r="K384" s="661" t="s">
        <v>2827</v>
      </c>
      <c r="L384" s="662">
        <v>335.62</v>
      </c>
      <c r="M384" s="662">
        <v>1342.48</v>
      </c>
      <c r="N384" s="661">
        <v>4</v>
      </c>
      <c r="O384" s="742">
        <v>2</v>
      </c>
      <c r="P384" s="662">
        <v>1342.48</v>
      </c>
      <c r="Q384" s="677">
        <v>1</v>
      </c>
      <c r="R384" s="661">
        <v>4</v>
      </c>
      <c r="S384" s="677">
        <v>1</v>
      </c>
      <c r="T384" s="742">
        <v>2</v>
      </c>
      <c r="U384" s="700">
        <v>1</v>
      </c>
    </row>
    <row r="385" spans="1:21" ht="14.4" customHeight="1" x14ac:dyDescent="0.3">
      <c r="A385" s="660">
        <v>4</v>
      </c>
      <c r="B385" s="661" t="s">
        <v>1905</v>
      </c>
      <c r="C385" s="661">
        <v>89301042</v>
      </c>
      <c r="D385" s="740" t="s">
        <v>3294</v>
      </c>
      <c r="E385" s="741" t="s">
        <v>2151</v>
      </c>
      <c r="F385" s="661" t="s">
        <v>2127</v>
      </c>
      <c r="G385" s="661" t="s">
        <v>2421</v>
      </c>
      <c r="H385" s="661" t="s">
        <v>576</v>
      </c>
      <c r="I385" s="661" t="s">
        <v>2828</v>
      </c>
      <c r="J385" s="661" t="s">
        <v>2829</v>
      </c>
      <c r="K385" s="661" t="s">
        <v>2830</v>
      </c>
      <c r="L385" s="662">
        <v>1152</v>
      </c>
      <c r="M385" s="662">
        <v>6912</v>
      </c>
      <c r="N385" s="661">
        <v>6</v>
      </c>
      <c r="O385" s="742">
        <v>1</v>
      </c>
      <c r="P385" s="662">
        <v>6912</v>
      </c>
      <c r="Q385" s="677">
        <v>1</v>
      </c>
      <c r="R385" s="661">
        <v>6</v>
      </c>
      <c r="S385" s="677">
        <v>1</v>
      </c>
      <c r="T385" s="742">
        <v>1</v>
      </c>
      <c r="U385" s="700">
        <v>1</v>
      </c>
    </row>
    <row r="386" spans="1:21" ht="14.4" customHeight="1" x14ac:dyDescent="0.3">
      <c r="A386" s="660">
        <v>4</v>
      </c>
      <c r="B386" s="661" t="s">
        <v>1905</v>
      </c>
      <c r="C386" s="661">
        <v>89301042</v>
      </c>
      <c r="D386" s="740" t="s">
        <v>3294</v>
      </c>
      <c r="E386" s="741" t="s">
        <v>2151</v>
      </c>
      <c r="F386" s="661" t="s">
        <v>2127</v>
      </c>
      <c r="G386" s="661" t="s">
        <v>2421</v>
      </c>
      <c r="H386" s="661" t="s">
        <v>576</v>
      </c>
      <c r="I386" s="661" t="s">
        <v>2609</v>
      </c>
      <c r="J386" s="661" t="s">
        <v>2610</v>
      </c>
      <c r="K386" s="661" t="s">
        <v>2448</v>
      </c>
      <c r="L386" s="662">
        <v>309</v>
      </c>
      <c r="M386" s="662">
        <v>618</v>
      </c>
      <c r="N386" s="661">
        <v>2</v>
      </c>
      <c r="O386" s="742">
        <v>1</v>
      </c>
      <c r="P386" s="662">
        <v>618</v>
      </c>
      <c r="Q386" s="677">
        <v>1</v>
      </c>
      <c r="R386" s="661">
        <v>2</v>
      </c>
      <c r="S386" s="677">
        <v>1</v>
      </c>
      <c r="T386" s="742">
        <v>1</v>
      </c>
      <c r="U386" s="700">
        <v>1</v>
      </c>
    </row>
    <row r="387" spans="1:21" ht="14.4" customHeight="1" x14ac:dyDescent="0.3">
      <c r="A387" s="660">
        <v>4</v>
      </c>
      <c r="B387" s="661" t="s">
        <v>1905</v>
      </c>
      <c r="C387" s="661">
        <v>89301042</v>
      </c>
      <c r="D387" s="740" t="s">
        <v>3294</v>
      </c>
      <c r="E387" s="741" t="s">
        <v>2151</v>
      </c>
      <c r="F387" s="661" t="s">
        <v>2127</v>
      </c>
      <c r="G387" s="661" t="s">
        <v>2421</v>
      </c>
      <c r="H387" s="661" t="s">
        <v>576</v>
      </c>
      <c r="I387" s="661" t="s">
        <v>2831</v>
      </c>
      <c r="J387" s="661" t="s">
        <v>2832</v>
      </c>
      <c r="K387" s="661" t="s">
        <v>2833</v>
      </c>
      <c r="L387" s="662">
        <v>5343.9</v>
      </c>
      <c r="M387" s="662">
        <v>5343.9</v>
      </c>
      <c r="N387" s="661">
        <v>1</v>
      </c>
      <c r="O387" s="742">
        <v>1</v>
      </c>
      <c r="P387" s="662">
        <v>5343.9</v>
      </c>
      <c r="Q387" s="677">
        <v>1</v>
      </c>
      <c r="R387" s="661">
        <v>1</v>
      </c>
      <c r="S387" s="677">
        <v>1</v>
      </c>
      <c r="T387" s="742">
        <v>1</v>
      </c>
      <c r="U387" s="700">
        <v>1</v>
      </c>
    </row>
    <row r="388" spans="1:21" ht="14.4" customHeight="1" x14ac:dyDescent="0.3">
      <c r="A388" s="660">
        <v>4</v>
      </c>
      <c r="B388" s="661" t="s">
        <v>1905</v>
      </c>
      <c r="C388" s="661">
        <v>89301042</v>
      </c>
      <c r="D388" s="740" t="s">
        <v>3294</v>
      </c>
      <c r="E388" s="741" t="s">
        <v>2151</v>
      </c>
      <c r="F388" s="661" t="s">
        <v>2127</v>
      </c>
      <c r="G388" s="661" t="s">
        <v>2421</v>
      </c>
      <c r="H388" s="661" t="s">
        <v>576</v>
      </c>
      <c r="I388" s="661" t="s">
        <v>2611</v>
      </c>
      <c r="J388" s="661" t="s">
        <v>2612</v>
      </c>
      <c r="K388" s="661" t="s">
        <v>2613</v>
      </c>
      <c r="L388" s="662">
        <v>539.6</v>
      </c>
      <c r="M388" s="662">
        <v>539.6</v>
      </c>
      <c r="N388" s="661">
        <v>1</v>
      </c>
      <c r="O388" s="742">
        <v>1</v>
      </c>
      <c r="P388" s="662">
        <v>539.6</v>
      </c>
      <c r="Q388" s="677">
        <v>1</v>
      </c>
      <c r="R388" s="661">
        <v>1</v>
      </c>
      <c r="S388" s="677">
        <v>1</v>
      </c>
      <c r="T388" s="742">
        <v>1</v>
      </c>
      <c r="U388" s="700">
        <v>1</v>
      </c>
    </row>
    <row r="389" spans="1:21" ht="14.4" customHeight="1" x14ac:dyDescent="0.3">
      <c r="A389" s="660">
        <v>4</v>
      </c>
      <c r="B389" s="661" t="s">
        <v>1905</v>
      </c>
      <c r="C389" s="661">
        <v>89301042</v>
      </c>
      <c r="D389" s="740" t="s">
        <v>3294</v>
      </c>
      <c r="E389" s="741" t="s">
        <v>2151</v>
      </c>
      <c r="F389" s="661" t="s">
        <v>2127</v>
      </c>
      <c r="G389" s="661" t="s">
        <v>2421</v>
      </c>
      <c r="H389" s="661" t="s">
        <v>576</v>
      </c>
      <c r="I389" s="661" t="s">
        <v>2834</v>
      </c>
      <c r="J389" s="661" t="s">
        <v>2835</v>
      </c>
      <c r="K389" s="661" t="s">
        <v>2836</v>
      </c>
      <c r="L389" s="662">
        <v>5343.79</v>
      </c>
      <c r="M389" s="662">
        <v>5343.79</v>
      </c>
      <c r="N389" s="661">
        <v>1</v>
      </c>
      <c r="O389" s="742">
        <v>1</v>
      </c>
      <c r="P389" s="662">
        <v>5343.79</v>
      </c>
      <c r="Q389" s="677">
        <v>1</v>
      </c>
      <c r="R389" s="661">
        <v>1</v>
      </c>
      <c r="S389" s="677">
        <v>1</v>
      </c>
      <c r="T389" s="742">
        <v>1</v>
      </c>
      <c r="U389" s="700">
        <v>1</v>
      </c>
    </row>
    <row r="390" spans="1:21" ht="14.4" customHeight="1" x14ac:dyDescent="0.3">
      <c r="A390" s="660">
        <v>4</v>
      </c>
      <c r="B390" s="661" t="s">
        <v>1905</v>
      </c>
      <c r="C390" s="661">
        <v>89301042</v>
      </c>
      <c r="D390" s="740" t="s">
        <v>3294</v>
      </c>
      <c r="E390" s="741" t="s">
        <v>2151</v>
      </c>
      <c r="F390" s="661" t="s">
        <v>2127</v>
      </c>
      <c r="G390" s="661" t="s">
        <v>2421</v>
      </c>
      <c r="H390" s="661" t="s">
        <v>576</v>
      </c>
      <c r="I390" s="661" t="s">
        <v>2837</v>
      </c>
      <c r="J390" s="661" t="s">
        <v>2838</v>
      </c>
      <c r="K390" s="661" t="s">
        <v>2839</v>
      </c>
      <c r="L390" s="662">
        <v>5343.9</v>
      </c>
      <c r="M390" s="662">
        <v>16031.699999999999</v>
      </c>
      <c r="N390" s="661">
        <v>3</v>
      </c>
      <c r="O390" s="742">
        <v>1</v>
      </c>
      <c r="P390" s="662">
        <v>16031.699999999999</v>
      </c>
      <c r="Q390" s="677">
        <v>1</v>
      </c>
      <c r="R390" s="661">
        <v>3</v>
      </c>
      <c r="S390" s="677">
        <v>1</v>
      </c>
      <c r="T390" s="742">
        <v>1</v>
      </c>
      <c r="U390" s="700">
        <v>1</v>
      </c>
    </row>
    <row r="391" spans="1:21" ht="14.4" customHeight="1" x14ac:dyDescent="0.3">
      <c r="A391" s="660">
        <v>4</v>
      </c>
      <c r="B391" s="661" t="s">
        <v>1905</v>
      </c>
      <c r="C391" s="661">
        <v>89301042</v>
      </c>
      <c r="D391" s="740" t="s">
        <v>3294</v>
      </c>
      <c r="E391" s="741" t="s">
        <v>2151</v>
      </c>
      <c r="F391" s="661" t="s">
        <v>2127</v>
      </c>
      <c r="G391" s="661" t="s">
        <v>2421</v>
      </c>
      <c r="H391" s="661" t="s">
        <v>576</v>
      </c>
      <c r="I391" s="661" t="s">
        <v>2840</v>
      </c>
      <c r="J391" s="661" t="s">
        <v>2841</v>
      </c>
      <c r="K391" s="661" t="s">
        <v>2842</v>
      </c>
      <c r="L391" s="662">
        <v>1062.48</v>
      </c>
      <c r="M391" s="662">
        <v>2124.96</v>
      </c>
      <c r="N391" s="661">
        <v>2</v>
      </c>
      <c r="O391" s="742">
        <v>1</v>
      </c>
      <c r="P391" s="662">
        <v>2124.96</v>
      </c>
      <c r="Q391" s="677">
        <v>1</v>
      </c>
      <c r="R391" s="661">
        <v>2</v>
      </c>
      <c r="S391" s="677">
        <v>1</v>
      </c>
      <c r="T391" s="742">
        <v>1</v>
      </c>
      <c r="U391" s="700">
        <v>1</v>
      </c>
    </row>
    <row r="392" spans="1:21" ht="14.4" customHeight="1" x14ac:dyDescent="0.3">
      <c r="A392" s="660">
        <v>4</v>
      </c>
      <c r="B392" s="661" t="s">
        <v>1905</v>
      </c>
      <c r="C392" s="661">
        <v>89301042</v>
      </c>
      <c r="D392" s="740" t="s">
        <v>3294</v>
      </c>
      <c r="E392" s="741" t="s">
        <v>2151</v>
      </c>
      <c r="F392" s="661" t="s">
        <v>2127</v>
      </c>
      <c r="G392" s="661" t="s">
        <v>2348</v>
      </c>
      <c r="H392" s="661" t="s">
        <v>576</v>
      </c>
      <c r="I392" s="661" t="s">
        <v>2349</v>
      </c>
      <c r="J392" s="661" t="s">
        <v>2350</v>
      </c>
      <c r="K392" s="661" t="s">
        <v>2351</v>
      </c>
      <c r="L392" s="662">
        <v>200</v>
      </c>
      <c r="M392" s="662">
        <v>400</v>
      </c>
      <c r="N392" s="661">
        <v>2</v>
      </c>
      <c r="O392" s="742">
        <v>1</v>
      </c>
      <c r="P392" s="662">
        <v>400</v>
      </c>
      <c r="Q392" s="677">
        <v>1</v>
      </c>
      <c r="R392" s="661">
        <v>2</v>
      </c>
      <c r="S392" s="677">
        <v>1</v>
      </c>
      <c r="T392" s="742">
        <v>1</v>
      </c>
      <c r="U392" s="700">
        <v>1</v>
      </c>
    </row>
    <row r="393" spans="1:21" ht="14.4" customHeight="1" x14ac:dyDescent="0.3">
      <c r="A393" s="660">
        <v>4</v>
      </c>
      <c r="B393" s="661" t="s">
        <v>1905</v>
      </c>
      <c r="C393" s="661">
        <v>89301042</v>
      </c>
      <c r="D393" s="740" t="s">
        <v>3294</v>
      </c>
      <c r="E393" s="741" t="s">
        <v>2151</v>
      </c>
      <c r="F393" s="661" t="s">
        <v>2127</v>
      </c>
      <c r="G393" s="661" t="s">
        <v>2361</v>
      </c>
      <c r="H393" s="661" t="s">
        <v>576</v>
      </c>
      <c r="I393" s="661" t="s">
        <v>2362</v>
      </c>
      <c r="J393" s="661" t="s">
        <v>2363</v>
      </c>
      <c r="K393" s="661" t="s">
        <v>2364</v>
      </c>
      <c r="L393" s="662">
        <v>410</v>
      </c>
      <c r="M393" s="662">
        <v>9430</v>
      </c>
      <c r="N393" s="661">
        <v>23</v>
      </c>
      <c r="O393" s="742">
        <v>23</v>
      </c>
      <c r="P393" s="662">
        <v>9020</v>
      </c>
      <c r="Q393" s="677">
        <v>0.95652173913043481</v>
      </c>
      <c r="R393" s="661">
        <v>22</v>
      </c>
      <c r="S393" s="677">
        <v>0.95652173913043481</v>
      </c>
      <c r="T393" s="742">
        <v>22</v>
      </c>
      <c r="U393" s="700">
        <v>0.95652173913043481</v>
      </c>
    </row>
    <row r="394" spans="1:21" ht="14.4" customHeight="1" x14ac:dyDescent="0.3">
      <c r="A394" s="660">
        <v>4</v>
      </c>
      <c r="B394" s="661" t="s">
        <v>1905</v>
      </c>
      <c r="C394" s="661">
        <v>89301042</v>
      </c>
      <c r="D394" s="740" t="s">
        <v>3294</v>
      </c>
      <c r="E394" s="741" t="s">
        <v>2151</v>
      </c>
      <c r="F394" s="661" t="s">
        <v>2127</v>
      </c>
      <c r="G394" s="661" t="s">
        <v>2277</v>
      </c>
      <c r="H394" s="661" t="s">
        <v>576</v>
      </c>
      <c r="I394" s="661" t="s">
        <v>2368</v>
      </c>
      <c r="J394" s="661" t="s">
        <v>2369</v>
      </c>
      <c r="K394" s="661" t="s">
        <v>2370</v>
      </c>
      <c r="L394" s="662">
        <v>900</v>
      </c>
      <c r="M394" s="662">
        <v>900</v>
      </c>
      <c r="N394" s="661">
        <v>1</v>
      </c>
      <c r="O394" s="742">
        <v>1</v>
      </c>
      <c r="P394" s="662">
        <v>900</v>
      </c>
      <c r="Q394" s="677">
        <v>1</v>
      </c>
      <c r="R394" s="661">
        <v>1</v>
      </c>
      <c r="S394" s="677">
        <v>1</v>
      </c>
      <c r="T394" s="742">
        <v>1</v>
      </c>
      <c r="U394" s="700">
        <v>1</v>
      </c>
    </row>
    <row r="395" spans="1:21" ht="14.4" customHeight="1" x14ac:dyDescent="0.3">
      <c r="A395" s="660">
        <v>4</v>
      </c>
      <c r="B395" s="661" t="s">
        <v>1905</v>
      </c>
      <c r="C395" s="661">
        <v>89301042</v>
      </c>
      <c r="D395" s="740" t="s">
        <v>3294</v>
      </c>
      <c r="E395" s="741" t="s">
        <v>2151</v>
      </c>
      <c r="F395" s="661" t="s">
        <v>2127</v>
      </c>
      <c r="G395" s="661" t="s">
        <v>2277</v>
      </c>
      <c r="H395" s="661" t="s">
        <v>576</v>
      </c>
      <c r="I395" s="661" t="s">
        <v>2278</v>
      </c>
      <c r="J395" s="661" t="s">
        <v>2279</v>
      </c>
      <c r="K395" s="661" t="s">
        <v>2280</v>
      </c>
      <c r="L395" s="662">
        <v>378.48</v>
      </c>
      <c r="M395" s="662">
        <v>378.48</v>
      </c>
      <c r="N395" s="661">
        <v>1</v>
      </c>
      <c r="O395" s="742">
        <v>1</v>
      </c>
      <c r="P395" s="662">
        <v>378.48</v>
      </c>
      <c r="Q395" s="677">
        <v>1</v>
      </c>
      <c r="R395" s="661">
        <v>1</v>
      </c>
      <c r="S395" s="677">
        <v>1</v>
      </c>
      <c r="T395" s="742">
        <v>1</v>
      </c>
      <c r="U395" s="700">
        <v>1</v>
      </c>
    </row>
    <row r="396" spans="1:21" ht="14.4" customHeight="1" x14ac:dyDescent="0.3">
      <c r="A396" s="660">
        <v>4</v>
      </c>
      <c r="B396" s="661" t="s">
        <v>1905</v>
      </c>
      <c r="C396" s="661">
        <v>89301042</v>
      </c>
      <c r="D396" s="740" t="s">
        <v>3294</v>
      </c>
      <c r="E396" s="741" t="s">
        <v>2151</v>
      </c>
      <c r="F396" s="661" t="s">
        <v>2127</v>
      </c>
      <c r="G396" s="661" t="s">
        <v>2277</v>
      </c>
      <c r="H396" s="661" t="s">
        <v>576</v>
      </c>
      <c r="I396" s="661" t="s">
        <v>2843</v>
      </c>
      <c r="J396" s="661" t="s">
        <v>2844</v>
      </c>
      <c r="K396" s="661" t="s">
        <v>2845</v>
      </c>
      <c r="L396" s="662">
        <v>758.67</v>
      </c>
      <c r="M396" s="662">
        <v>758.67</v>
      </c>
      <c r="N396" s="661">
        <v>1</v>
      </c>
      <c r="O396" s="742">
        <v>1</v>
      </c>
      <c r="P396" s="662"/>
      <c r="Q396" s="677">
        <v>0</v>
      </c>
      <c r="R396" s="661"/>
      <c r="S396" s="677">
        <v>0</v>
      </c>
      <c r="T396" s="742"/>
      <c r="U396" s="700">
        <v>0</v>
      </c>
    </row>
    <row r="397" spans="1:21" ht="14.4" customHeight="1" x14ac:dyDescent="0.3">
      <c r="A397" s="660">
        <v>4</v>
      </c>
      <c r="B397" s="661" t="s">
        <v>1905</v>
      </c>
      <c r="C397" s="661">
        <v>89301042</v>
      </c>
      <c r="D397" s="740" t="s">
        <v>3294</v>
      </c>
      <c r="E397" s="741" t="s">
        <v>2151</v>
      </c>
      <c r="F397" s="661" t="s">
        <v>2127</v>
      </c>
      <c r="G397" s="661" t="s">
        <v>2846</v>
      </c>
      <c r="H397" s="661" t="s">
        <v>576</v>
      </c>
      <c r="I397" s="661" t="s">
        <v>2847</v>
      </c>
      <c r="J397" s="661" t="s">
        <v>2848</v>
      </c>
      <c r="K397" s="661" t="s">
        <v>2849</v>
      </c>
      <c r="L397" s="662">
        <v>182</v>
      </c>
      <c r="M397" s="662">
        <v>364</v>
      </c>
      <c r="N397" s="661">
        <v>2</v>
      </c>
      <c r="O397" s="742">
        <v>1</v>
      </c>
      <c r="P397" s="662">
        <v>364</v>
      </c>
      <c r="Q397" s="677">
        <v>1</v>
      </c>
      <c r="R397" s="661">
        <v>2</v>
      </c>
      <c r="S397" s="677">
        <v>1</v>
      </c>
      <c r="T397" s="742">
        <v>1</v>
      </c>
      <c r="U397" s="700">
        <v>1</v>
      </c>
    </row>
    <row r="398" spans="1:21" ht="14.4" customHeight="1" x14ac:dyDescent="0.3">
      <c r="A398" s="660">
        <v>4</v>
      </c>
      <c r="B398" s="661" t="s">
        <v>1905</v>
      </c>
      <c r="C398" s="661">
        <v>89301042</v>
      </c>
      <c r="D398" s="740" t="s">
        <v>3294</v>
      </c>
      <c r="E398" s="741" t="s">
        <v>2152</v>
      </c>
      <c r="F398" s="661" t="s">
        <v>2125</v>
      </c>
      <c r="G398" s="661" t="s">
        <v>2288</v>
      </c>
      <c r="H398" s="661" t="s">
        <v>576</v>
      </c>
      <c r="I398" s="661" t="s">
        <v>2644</v>
      </c>
      <c r="J398" s="661" t="s">
        <v>2645</v>
      </c>
      <c r="K398" s="661" t="s">
        <v>2312</v>
      </c>
      <c r="L398" s="662">
        <v>212.59</v>
      </c>
      <c r="M398" s="662">
        <v>425.18</v>
      </c>
      <c r="N398" s="661">
        <v>2</v>
      </c>
      <c r="O398" s="742">
        <v>1</v>
      </c>
      <c r="P398" s="662">
        <v>425.18</v>
      </c>
      <c r="Q398" s="677">
        <v>1</v>
      </c>
      <c r="R398" s="661">
        <v>2</v>
      </c>
      <c r="S398" s="677">
        <v>1</v>
      </c>
      <c r="T398" s="742">
        <v>1</v>
      </c>
      <c r="U398" s="700">
        <v>1</v>
      </c>
    </row>
    <row r="399" spans="1:21" ht="14.4" customHeight="1" x14ac:dyDescent="0.3">
      <c r="A399" s="660">
        <v>4</v>
      </c>
      <c r="B399" s="661" t="s">
        <v>1905</v>
      </c>
      <c r="C399" s="661">
        <v>89301042</v>
      </c>
      <c r="D399" s="740" t="s">
        <v>3294</v>
      </c>
      <c r="E399" s="741" t="s">
        <v>2152</v>
      </c>
      <c r="F399" s="661" t="s">
        <v>2125</v>
      </c>
      <c r="G399" s="661" t="s">
        <v>2288</v>
      </c>
      <c r="H399" s="661" t="s">
        <v>969</v>
      </c>
      <c r="I399" s="661" t="s">
        <v>2310</v>
      </c>
      <c r="J399" s="661" t="s">
        <v>2311</v>
      </c>
      <c r="K399" s="661" t="s">
        <v>2312</v>
      </c>
      <c r="L399" s="662">
        <v>119.7</v>
      </c>
      <c r="M399" s="662">
        <v>359.1</v>
      </c>
      <c r="N399" s="661">
        <v>3</v>
      </c>
      <c r="O399" s="742">
        <v>2</v>
      </c>
      <c r="P399" s="662">
        <v>239.4</v>
      </c>
      <c r="Q399" s="677">
        <v>0.66666666666666663</v>
      </c>
      <c r="R399" s="661">
        <v>2</v>
      </c>
      <c r="S399" s="677">
        <v>0.66666666666666663</v>
      </c>
      <c r="T399" s="742">
        <v>1</v>
      </c>
      <c r="U399" s="700">
        <v>0.5</v>
      </c>
    </row>
    <row r="400" spans="1:21" ht="14.4" customHeight="1" x14ac:dyDescent="0.3">
      <c r="A400" s="660">
        <v>4</v>
      </c>
      <c r="B400" s="661" t="s">
        <v>1905</v>
      </c>
      <c r="C400" s="661">
        <v>89301042</v>
      </c>
      <c r="D400" s="740" t="s">
        <v>3294</v>
      </c>
      <c r="E400" s="741" t="s">
        <v>2152</v>
      </c>
      <c r="F400" s="661" t="s">
        <v>2125</v>
      </c>
      <c r="G400" s="661" t="s">
        <v>2850</v>
      </c>
      <c r="H400" s="661" t="s">
        <v>576</v>
      </c>
      <c r="I400" s="661" t="s">
        <v>2851</v>
      </c>
      <c r="J400" s="661" t="s">
        <v>2852</v>
      </c>
      <c r="K400" s="661" t="s">
        <v>847</v>
      </c>
      <c r="L400" s="662">
        <v>35.11</v>
      </c>
      <c r="M400" s="662">
        <v>105.33</v>
      </c>
      <c r="N400" s="661">
        <v>3</v>
      </c>
      <c r="O400" s="742">
        <v>0.5</v>
      </c>
      <c r="P400" s="662"/>
      <c r="Q400" s="677">
        <v>0</v>
      </c>
      <c r="R400" s="661"/>
      <c r="S400" s="677">
        <v>0</v>
      </c>
      <c r="T400" s="742"/>
      <c r="U400" s="700">
        <v>0</v>
      </c>
    </row>
    <row r="401" spans="1:21" ht="14.4" customHeight="1" x14ac:dyDescent="0.3">
      <c r="A401" s="660">
        <v>4</v>
      </c>
      <c r="B401" s="661" t="s">
        <v>1905</v>
      </c>
      <c r="C401" s="661">
        <v>89301042</v>
      </c>
      <c r="D401" s="740" t="s">
        <v>3294</v>
      </c>
      <c r="E401" s="741" t="s">
        <v>2152</v>
      </c>
      <c r="F401" s="661" t="s">
        <v>2125</v>
      </c>
      <c r="G401" s="661" t="s">
        <v>2853</v>
      </c>
      <c r="H401" s="661" t="s">
        <v>576</v>
      </c>
      <c r="I401" s="661" t="s">
        <v>2854</v>
      </c>
      <c r="J401" s="661" t="s">
        <v>2855</v>
      </c>
      <c r="K401" s="661" t="s">
        <v>2856</v>
      </c>
      <c r="L401" s="662">
        <v>0</v>
      </c>
      <c r="M401" s="662">
        <v>0</v>
      </c>
      <c r="N401" s="661">
        <v>2</v>
      </c>
      <c r="O401" s="742">
        <v>1</v>
      </c>
      <c r="P401" s="662">
        <v>0</v>
      </c>
      <c r="Q401" s="677"/>
      <c r="R401" s="661">
        <v>2</v>
      </c>
      <c r="S401" s="677">
        <v>1</v>
      </c>
      <c r="T401" s="742">
        <v>1</v>
      </c>
      <c r="U401" s="700">
        <v>1</v>
      </c>
    </row>
    <row r="402" spans="1:21" ht="14.4" customHeight="1" x14ac:dyDescent="0.3">
      <c r="A402" s="660">
        <v>4</v>
      </c>
      <c r="B402" s="661" t="s">
        <v>1905</v>
      </c>
      <c r="C402" s="661">
        <v>89301042</v>
      </c>
      <c r="D402" s="740" t="s">
        <v>3294</v>
      </c>
      <c r="E402" s="741" t="s">
        <v>2152</v>
      </c>
      <c r="F402" s="661" t="s">
        <v>2125</v>
      </c>
      <c r="G402" s="661" t="s">
        <v>2237</v>
      </c>
      <c r="H402" s="661" t="s">
        <v>576</v>
      </c>
      <c r="I402" s="661" t="s">
        <v>1227</v>
      </c>
      <c r="J402" s="661" t="s">
        <v>2239</v>
      </c>
      <c r="K402" s="661" t="s">
        <v>2857</v>
      </c>
      <c r="L402" s="662">
        <v>0</v>
      </c>
      <c r="M402" s="662">
        <v>0</v>
      </c>
      <c r="N402" s="661">
        <v>3</v>
      </c>
      <c r="O402" s="742">
        <v>1</v>
      </c>
      <c r="P402" s="662"/>
      <c r="Q402" s="677"/>
      <c r="R402" s="661"/>
      <c r="S402" s="677">
        <v>0</v>
      </c>
      <c r="T402" s="742"/>
      <c r="U402" s="700">
        <v>0</v>
      </c>
    </row>
    <row r="403" spans="1:21" ht="14.4" customHeight="1" x14ac:dyDescent="0.3">
      <c r="A403" s="660">
        <v>4</v>
      </c>
      <c r="B403" s="661" t="s">
        <v>1905</v>
      </c>
      <c r="C403" s="661">
        <v>89301042</v>
      </c>
      <c r="D403" s="740" t="s">
        <v>3294</v>
      </c>
      <c r="E403" s="741" t="s">
        <v>2152</v>
      </c>
      <c r="F403" s="661" t="s">
        <v>2125</v>
      </c>
      <c r="G403" s="661" t="s">
        <v>2241</v>
      </c>
      <c r="H403" s="661" t="s">
        <v>576</v>
      </c>
      <c r="I403" s="661" t="s">
        <v>1208</v>
      </c>
      <c r="J403" s="661" t="s">
        <v>1209</v>
      </c>
      <c r="K403" s="661" t="s">
        <v>2242</v>
      </c>
      <c r="L403" s="662">
        <v>733.55</v>
      </c>
      <c r="M403" s="662">
        <v>733.55</v>
      </c>
      <c r="N403" s="661">
        <v>1</v>
      </c>
      <c r="O403" s="742">
        <v>1</v>
      </c>
      <c r="P403" s="662"/>
      <c r="Q403" s="677">
        <v>0</v>
      </c>
      <c r="R403" s="661"/>
      <c r="S403" s="677">
        <v>0</v>
      </c>
      <c r="T403" s="742"/>
      <c r="U403" s="700">
        <v>0</v>
      </c>
    </row>
    <row r="404" spans="1:21" ht="14.4" customHeight="1" x14ac:dyDescent="0.3">
      <c r="A404" s="660">
        <v>4</v>
      </c>
      <c r="B404" s="661" t="s">
        <v>1905</v>
      </c>
      <c r="C404" s="661">
        <v>89301042</v>
      </c>
      <c r="D404" s="740" t="s">
        <v>3294</v>
      </c>
      <c r="E404" s="741" t="s">
        <v>2152</v>
      </c>
      <c r="F404" s="661" t="s">
        <v>2125</v>
      </c>
      <c r="G404" s="661" t="s">
        <v>2662</v>
      </c>
      <c r="H404" s="661" t="s">
        <v>969</v>
      </c>
      <c r="I404" s="661" t="s">
        <v>2858</v>
      </c>
      <c r="J404" s="661" t="s">
        <v>2859</v>
      </c>
      <c r="K404" s="661" t="s">
        <v>2860</v>
      </c>
      <c r="L404" s="662">
        <v>0</v>
      </c>
      <c r="M404" s="662">
        <v>0</v>
      </c>
      <c r="N404" s="661">
        <v>1</v>
      </c>
      <c r="O404" s="742">
        <v>0.5</v>
      </c>
      <c r="P404" s="662">
        <v>0</v>
      </c>
      <c r="Q404" s="677"/>
      <c r="R404" s="661">
        <v>1</v>
      </c>
      <c r="S404" s="677">
        <v>1</v>
      </c>
      <c r="T404" s="742">
        <v>0.5</v>
      </c>
      <c r="U404" s="700">
        <v>1</v>
      </c>
    </row>
    <row r="405" spans="1:21" ht="14.4" customHeight="1" x14ac:dyDescent="0.3">
      <c r="A405" s="660">
        <v>4</v>
      </c>
      <c r="B405" s="661" t="s">
        <v>1905</v>
      </c>
      <c r="C405" s="661">
        <v>89301042</v>
      </c>
      <c r="D405" s="740" t="s">
        <v>3294</v>
      </c>
      <c r="E405" s="741" t="s">
        <v>2152</v>
      </c>
      <c r="F405" s="661" t="s">
        <v>2125</v>
      </c>
      <c r="G405" s="661" t="s">
        <v>2662</v>
      </c>
      <c r="H405" s="661" t="s">
        <v>576</v>
      </c>
      <c r="I405" s="661" t="s">
        <v>2861</v>
      </c>
      <c r="J405" s="661" t="s">
        <v>2862</v>
      </c>
      <c r="K405" s="661" t="s">
        <v>2863</v>
      </c>
      <c r="L405" s="662">
        <v>166</v>
      </c>
      <c r="M405" s="662">
        <v>166</v>
      </c>
      <c r="N405" s="661">
        <v>1</v>
      </c>
      <c r="O405" s="742">
        <v>0.5</v>
      </c>
      <c r="P405" s="662">
        <v>166</v>
      </c>
      <c r="Q405" s="677">
        <v>1</v>
      </c>
      <c r="R405" s="661">
        <v>1</v>
      </c>
      <c r="S405" s="677">
        <v>1</v>
      </c>
      <c r="T405" s="742">
        <v>0.5</v>
      </c>
      <c r="U405" s="700">
        <v>1</v>
      </c>
    </row>
    <row r="406" spans="1:21" ht="14.4" customHeight="1" x14ac:dyDescent="0.3">
      <c r="A406" s="660">
        <v>4</v>
      </c>
      <c r="B406" s="661" t="s">
        <v>1905</v>
      </c>
      <c r="C406" s="661">
        <v>89301042</v>
      </c>
      <c r="D406" s="740" t="s">
        <v>3294</v>
      </c>
      <c r="E406" s="741" t="s">
        <v>2152</v>
      </c>
      <c r="F406" s="661" t="s">
        <v>2125</v>
      </c>
      <c r="G406" s="661" t="s">
        <v>2662</v>
      </c>
      <c r="H406" s="661" t="s">
        <v>576</v>
      </c>
      <c r="I406" s="661" t="s">
        <v>2864</v>
      </c>
      <c r="J406" s="661" t="s">
        <v>2865</v>
      </c>
      <c r="K406" s="661" t="s">
        <v>2866</v>
      </c>
      <c r="L406" s="662">
        <v>103.74</v>
      </c>
      <c r="M406" s="662">
        <v>103.74</v>
      </c>
      <c r="N406" s="661">
        <v>1</v>
      </c>
      <c r="O406" s="742">
        <v>1</v>
      </c>
      <c r="P406" s="662">
        <v>103.74</v>
      </c>
      <c r="Q406" s="677">
        <v>1</v>
      </c>
      <c r="R406" s="661">
        <v>1</v>
      </c>
      <c r="S406" s="677">
        <v>1</v>
      </c>
      <c r="T406" s="742">
        <v>1</v>
      </c>
      <c r="U406" s="700">
        <v>1</v>
      </c>
    </row>
    <row r="407" spans="1:21" ht="14.4" customHeight="1" x14ac:dyDescent="0.3">
      <c r="A407" s="660">
        <v>4</v>
      </c>
      <c r="B407" s="661" t="s">
        <v>1905</v>
      </c>
      <c r="C407" s="661">
        <v>89301042</v>
      </c>
      <c r="D407" s="740" t="s">
        <v>3294</v>
      </c>
      <c r="E407" s="741" t="s">
        <v>2152</v>
      </c>
      <c r="F407" s="661" t="s">
        <v>2125</v>
      </c>
      <c r="G407" s="661" t="s">
        <v>2394</v>
      </c>
      <c r="H407" s="661" t="s">
        <v>576</v>
      </c>
      <c r="I407" s="661" t="s">
        <v>729</v>
      </c>
      <c r="J407" s="661" t="s">
        <v>730</v>
      </c>
      <c r="K407" s="661" t="s">
        <v>2395</v>
      </c>
      <c r="L407" s="662">
        <v>232.37</v>
      </c>
      <c r="M407" s="662">
        <v>1858.9599999999996</v>
      </c>
      <c r="N407" s="661">
        <v>8</v>
      </c>
      <c r="O407" s="742">
        <v>8</v>
      </c>
      <c r="P407" s="662">
        <v>232.37</v>
      </c>
      <c r="Q407" s="677">
        <v>0.12500000000000003</v>
      </c>
      <c r="R407" s="661">
        <v>1</v>
      </c>
      <c r="S407" s="677">
        <v>0.125</v>
      </c>
      <c r="T407" s="742">
        <v>1</v>
      </c>
      <c r="U407" s="700">
        <v>0.125</v>
      </c>
    </row>
    <row r="408" spans="1:21" ht="14.4" customHeight="1" x14ac:dyDescent="0.3">
      <c r="A408" s="660">
        <v>4</v>
      </c>
      <c r="B408" s="661" t="s">
        <v>1905</v>
      </c>
      <c r="C408" s="661">
        <v>89301042</v>
      </c>
      <c r="D408" s="740" t="s">
        <v>3294</v>
      </c>
      <c r="E408" s="741" t="s">
        <v>2152</v>
      </c>
      <c r="F408" s="661" t="s">
        <v>2125</v>
      </c>
      <c r="G408" s="661" t="s">
        <v>2867</v>
      </c>
      <c r="H408" s="661" t="s">
        <v>576</v>
      </c>
      <c r="I408" s="661" t="s">
        <v>2868</v>
      </c>
      <c r="J408" s="661" t="s">
        <v>2869</v>
      </c>
      <c r="K408" s="661" t="s">
        <v>2870</v>
      </c>
      <c r="L408" s="662">
        <v>0</v>
      </c>
      <c r="M408" s="662">
        <v>0</v>
      </c>
      <c r="N408" s="661">
        <v>2</v>
      </c>
      <c r="O408" s="742">
        <v>0.5</v>
      </c>
      <c r="P408" s="662"/>
      <c r="Q408" s="677"/>
      <c r="R408" s="661"/>
      <c r="S408" s="677">
        <v>0</v>
      </c>
      <c r="T408" s="742"/>
      <c r="U408" s="700">
        <v>0</v>
      </c>
    </row>
    <row r="409" spans="1:21" ht="14.4" customHeight="1" x14ac:dyDescent="0.3">
      <c r="A409" s="660">
        <v>4</v>
      </c>
      <c r="B409" s="661" t="s">
        <v>1905</v>
      </c>
      <c r="C409" s="661">
        <v>89301042</v>
      </c>
      <c r="D409" s="740" t="s">
        <v>3294</v>
      </c>
      <c r="E409" s="741" t="s">
        <v>2152</v>
      </c>
      <c r="F409" s="661" t="s">
        <v>2125</v>
      </c>
      <c r="G409" s="661" t="s">
        <v>2182</v>
      </c>
      <c r="H409" s="661" t="s">
        <v>576</v>
      </c>
      <c r="I409" s="661" t="s">
        <v>784</v>
      </c>
      <c r="J409" s="661" t="s">
        <v>2183</v>
      </c>
      <c r="K409" s="661" t="s">
        <v>2184</v>
      </c>
      <c r="L409" s="662">
        <v>53.57</v>
      </c>
      <c r="M409" s="662">
        <v>160.71</v>
      </c>
      <c r="N409" s="661">
        <v>3</v>
      </c>
      <c r="O409" s="742">
        <v>0.5</v>
      </c>
      <c r="P409" s="662">
        <v>160.71</v>
      </c>
      <c r="Q409" s="677">
        <v>1</v>
      </c>
      <c r="R409" s="661">
        <v>3</v>
      </c>
      <c r="S409" s="677">
        <v>1</v>
      </c>
      <c r="T409" s="742">
        <v>0.5</v>
      </c>
      <c r="U409" s="700">
        <v>1</v>
      </c>
    </row>
    <row r="410" spans="1:21" ht="14.4" customHeight="1" x14ac:dyDescent="0.3">
      <c r="A410" s="660">
        <v>4</v>
      </c>
      <c r="B410" s="661" t="s">
        <v>1905</v>
      </c>
      <c r="C410" s="661">
        <v>89301042</v>
      </c>
      <c r="D410" s="740" t="s">
        <v>3294</v>
      </c>
      <c r="E410" s="741" t="s">
        <v>2152</v>
      </c>
      <c r="F410" s="661" t="s">
        <v>2125</v>
      </c>
      <c r="G410" s="661" t="s">
        <v>2871</v>
      </c>
      <c r="H410" s="661" t="s">
        <v>576</v>
      </c>
      <c r="I410" s="661" t="s">
        <v>2872</v>
      </c>
      <c r="J410" s="661" t="s">
        <v>2873</v>
      </c>
      <c r="K410" s="661" t="s">
        <v>2874</v>
      </c>
      <c r="L410" s="662">
        <v>344.49</v>
      </c>
      <c r="M410" s="662">
        <v>344.49</v>
      </c>
      <c r="N410" s="661">
        <v>1</v>
      </c>
      <c r="O410" s="742">
        <v>0.5</v>
      </c>
      <c r="P410" s="662"/>
      <c r="Q410" s="677">
        <v>0</v>
      </c>
      <c r="R410" s="661"/>
      <c r="S410" s="677">
        <v>0</v>
      </c>
      <c r="T410" s="742"/>
      <c r="U410" s="700">
        <v>0</v>
      </c>
    </row>
    <row r="411" spans="1:21" ht="14.4" customHeight="1" x14ac:dyDescent="0.3">
      <c r="A411" s="660">
        <v>4</v>
      </c>
      <c r="B411" s="661" t="s">
        <v>1905</v>
      </c>
      <c r="C411" s="661">
        <v>89301042</v>
      </c>
      <c r="D411" s="740" t="s">
        <v>3294</v>
      </c>
      <c r="E411" s="741" t="s">
        <v>2152</v>
      </c>
      <c r="F411" s="661" t="s">
        <v>2125</v>
      </c>
      <c r="G411" s="661" t="s">
        <v>2174</v>
      </c>
      <c r="H411" s="661" t="s">
        <v>576</v>
      </c>
      <c r="I411" s="661" t="s">
        <v>1216</v>
      </c>
      <c r="J411" s="661" t="s">
        <v>1213</v>
      </c>
      <c r="K411" s="661" t="s">
        <v>1217</v>
      </c>
      <c r="L411" s="662">
        <v>301.2</v>
      </c>
      <c r="M411" s="662">
        <v>602.4</v>
      </c>
      <c r="N411" s="661">
        <v>2</v>
      </c>
      <c r="O411" s="742">
        <v>0.5</v>
      </c>
      <c r="P411" s="662">
        <v>602.4</v>
      </c>
      <c r="Q411" s="677">
        <v>1</v>
      </c>
      <c r="R411" s="661">
        <v>2</v>
      </c>
      <c r="S411" s="677">
        <v>1</v>
      </c>
      <c r="T411" s="742">
        <v>0.5</v>
      </c>
      <c r="U411" s="700">
        <v>1</v>
      </c>
    </row>
    <row r="412" spans="1:21" ht="14.4" customHeight="1" x14ac:dyDescent="0.3">
      <c r="A412" s="660">
        <v>4</v>
      </c>
      <c r="B412" s="661" t="s">
        <v>1905</v>
      </c>
      <c r="C412" s="661">
        <v>89301042</v>
      </c>
      <c r="D412" s="740" t="s">
        <v>3294</v>
      </c>
      <c r="E412" s="741" t="s">
        <v>2152</v>
      </c>
      <c r="F412" s="661" t="s">
        <v>2125</v>
      </c>
      <c r="G412" s="661" t="s">
        <v>2875</v>
      </c>
      <c r="H412" s="661" t="s">
        <v>576</v>
      </c>
      <c r="I412" s="661" t="s">
        <v>2876</v>
      </c>
      <c r="J412" s="661" t="s">
        <v>2877</v>
      </c>
      <c r="K412" s="661" t="s">
        <v>2878</v>
      </c>
      <c r="L412" s="662">
        <v>161.66</v>
      </c>
      <c r="M412" s="662">
        <v>484.98</v>
      </c>
      <c r="N412" s="661">
        <v>3</v>
      </c>
      <c r="O412" s="742">
        <v>1</v>
      </c>
      <c r="P412" s="662"/>
      <c r="Q412" s="677">
        <v>0</v>
      </c>
      <c r="R412" s="661"/>
      <c r="S412" s="677">
        <v>0</v>
      </c>
      <c r="T412" s="742"/>
      <c r="U412" s="700">
        <v>0</v>
      </c>
    </row>
    <row r="413" spans="1:21" ht="14.4" customHeight="1" x14ac:dyDescent="0.3">
      <c r="A413" s="660">
        <v>4</v>
      </c>
      <c r="B413" s="661" t="s">
        <v>1905</v>
      </c>
      <c r="C413" s="661">
        <v>89301042</v>
      </c>
      <c r="D413" s="740" t="s">
        <v>3294</v>
      </c>
      <c r="E413" s="741" t="s">
        <v>2152</v>
      </c>
      <c r="F413" s="661" t="s">
        <v>2125</v>
      </c>
      <c r="G413" s="661" t="s">
        <v>2281</v>
      </c>
      <c r="H413" s="661" t="s">
        <v>576</v>
      </c>
      <c r="I413" s="661" t="s">
        <v>2672</v>
      </c>
      <c r="J413" s="661" t="s">
        <v>1400</v>
      </c>
      <c r="K413" s="661" t="s">
        <v>2673</v>
      </c>
      <c r="L413" s="662">
        <v>54.23</v>
      </c>
      <c r="M413" s="662">
        <v>108.46</v>
      </c>
      <c r="N413" s="661">
        <v>2</v>
      </c>
      <c r="O413" s="742">
        <v>0.5</v>
      </c>
      <c r="P413" s="662">
        <v>108.46</v>
      </c>
      <c r="Q413" s="677">
        <v>1</v>
      </c>
      <c r="R413" s="661">
        <v>2</v>
      </c>
      <c r="S413" s="677">
        <v>1</v>
      </c>
      <c r="T413" s="742">
        <v>0.5</v>
      </c>
      <c r="U413" s="700">
        <v>1</v>
      </c>
    </row>
    <row r="414" spans="1:21" ht="14.4" customHeight="1" x14ac:dyDescent="0.3">
      <c r="A414" s="660">
        <v>4</v>
      </c>
      <c r="B414" s="661" t="s">
        <v>1905</v>
      </c>
      <c r="C414" s="661">
        <v>89301042</v>
      </c>
      <c r="D414" s="740" t="s">
        <v>3294</v>
      </c>
      <c r="E414" s="741" t="s">
        <v>2152</v>
      </c>
      <c r="F414" s="661" t="s">
        <v>2125</v>
      </c>
      <c r="G414" s="661" t="s">
        <v>2879</v>
      </c>
      <c r="H414" s="661" t="s">
        <v>576</v>
      </c>
      <c r="I414" s="661" t="s">
        <v>896</v>
      </c>
      <c r="J414" s="661" t="s">
        <v>2880</v>
      </c>
      <c r="K414" s="661" t="s">
        <v>2881</v>
      </c>
      <c r="L414" s="662">
        <v>99.11</v>
      </c>
      <c r="M414" s="662">
        <v>99.11</v>
      </c>
      <c r="N414" s="661">
        <v>1</v>
      </c>
      <c r="O414" s="742">
        <v>1</v>
      </c>
      <c r="P414" s="662"/>
      <c r="Q414" s="677">
        <v>0</v>
      </c>
      <c r="R414" s="661"/>
      <c r="S414" s="677">
        <v>0</v>
      </c>
      <c r="T414" s="742"/>
      <c r="U414" s="700">
        <v>0</v>
      </c>
    </row>
    <row r="415" spans="1:21" ht="14.4" customHeight="1" x14ac:dyDescent="0.3">
      <c r="A415" s="660">
        <v>4</v>
      </c>
      <c r="B415" s="661" t="s">
        <v>1905</v>
      </c>
      <c r="C415" s="661">
        <v>89301042</v>
      </c>
      <c r="D415" s="740" t="s">
        <v>3294</v>
      </c>
      <c r="E415" s="741" t="s">
        <v>2152</v>
      </c>
      <c r="F415" s="661" t="s">
        <v>2125</v>
      </c>
      <c r="G415" s="661" t="s">
        <v>2882</v>
      </c>
      <c r="H415" s="661" t="s">
        <v>969</v>
      </c>
      <c r="I415" s="661" t="s">
        <v>2883</v>
      </c>
      <c r="J415" s="661" t="s">
        <v>2002</v>
      </c>
      <c r="K415" s="661" t="s">
        <v>2884</v>
      </c>
      <c r="L415" s="662">
        <v>80.45</v>
      </c>
      <c r="M415" s="662">
        <v>160.9</v>
      </c>
      <c r="N415" s="661">
        <v>2</v>
      </c>
      <c r="O415" s="742">
        <v>1</v>
      </c>
      <c r="P415" s="662"/>
      <c r="Q415" s="677">
        <v>0</v>
      </c>
      <c r="R415" s="661"/>
      <c r="S415" s="677">
        <v>0</v>
      </c>
      <c r="T415" s="742"/>
      <c r="U415" s="700">
        <v>0</v>
      </c>
    </row>
    <row r="416" spans="1:21" ht="14.4" customHeight="1" x14ac:dyDescent="0.3">
      <c r="A416" s="660">
        <v>4</v>
      </c>
      <c r="B416" s="661" t="s">
        <v>1905</v>
      </c>
      <c r="C416" s="661">
        <v>89301042</v>
      </c>
      <c r="D416" s="740" t="s">
        <v>3294</v>
      </c>
      <c r="E416" s="741" t="s">
        <v>2152</v>
      </c>
      <c r="F416" s="661" t="s">
        <v>2125</v>
      </c>
      <c r="G416" s="661" t="s">
        <v>2337</v>
      </c>
      <c r="H416" s="661" t="s">
        <v>576</v>
      </c>
      <c r="I416" s="661" t="s">
        <v>2338</v>
      </c>
      <c r="J416" s="661" t="s">
        <v>1335</v>
      </c>
      <c r="K416" s="661" t="s">
        <v>2339</v>
      </c>
      <c r="L416" s="662">
        <v>121.96</v>
      </c>
      <c r="M416" s="662">
        <v>365.88</v>
      </c>
      <c r="N416" s="661">
        <v>3</v>
      </c>
      <c r="O416" s="742">
        <v>3</v>
      </c>
      <c r="P416" s="662">
        <v>121.96</v>
      </c>
      <c r="Q416" s="677">
        <v>0.33333333333333331</v>
      </c>
      <c r="R416" s="661">
        <v>1</v>
      </c>
      <c r="S416" s="677">
        <v>0.33333333333333331</v>
      </c>
      <c r="T416" s="742">
        <v>1</v>
      </c>
      <c r="U416" s="700">
        <v>0.33333333333333331</v>
      </c>
    </row>
    <row r="417" spans="1:21" ht="14.4" customHeight="1" x14ac:dyDescent="0.3">
      <c r="A417" s="660">
        <v>4</v>
      </c>
      <c r="B417" s="661" t="s">
        <v>1905</v>
      </c>
      <c r="C417" s="661">
        <v>89301042</v>
      </c>
      <c r="D417" s="740" t="s">
        <v>3294</v>
      </c>
      <c r="E417" s="741" t="s">
        <v>2152</v>
      </c>
      <c r="F417" s="661" t="s">
        <v>2125</v>
      </c>
      <c r="G417" s="661" t="s">
        <v>2340</v>
      </c>
      <c r="H417" s="661" t="s">
        <v>576</v>
      </c>
      <c r="I417" s="661" t="s">
        <v>2885</v>
      </c>
      <c r="J417" s="661" t="s">
        <v>2886</v>
      </c>
      <c r="K417" s="661" t="s">
        <v>966</v>
      </c>
      <c r="L417" s="662">
        <v>0</v>
      </c>
      <c r="M417" s="662">
        <v>0</v>
      </c>
      <c r="N417" s="661">
        <v>1</v>
      </c>
      <c r="O417" s="742">
        <v>0.5</v>
      </c>
      <c r="P417" s="662"/>
      <c r="Q417" s="677"/>
      <c r="R417" s="661"/>
      <c r="S417" s="677">
        <v>0</v>
      </c>
      <c r="T417" s="742"/>
      <c r="U417" s="700">
        <v>0</v>
      </c>
    </row>
    <row r="418" spans="1:21" ht="14.4" customHeight="1" x14ac:dyDescent="0.3">
      <c r="A418" s="660">
        <v>4</v>
      </c>
      <c r="B418" s="661" t="s">
        <v>1905</v>
      </c>
      <c r="C418" s="661">
        <v>89301042</v>
      </c>
      <c r="D418" s="740" t="s">
        <v>3294</v>
      </c>
      <c r="E418" s="741" t="s">
        <v>2152</v>
      </c>
      <c r="F418" s="661" t="s">
        <v>2125</v>
      </c>
      <c r="G418" s="661" t="s">
        <v>2177</v>
      </c>
      <c r="H418" s="661" t="s">
        <v>969</v>
      </c>
      <c r="I418" s="661" t="s">
        <v>1047</v>
      </c>
      <c r="J418" s="661" t="s">
        <v>1048</v>
      </c>
      <c r="K418" s="661" t="s">
        <v>1049</v>
      </c>
      <c r="L418" s="662">
        <v>133.94</v>
      </c>
      <c r="M418" s="662">
        <v>267.88</v>
      </c>
      <c r="N418" s="661">
        <v>2</v>
      </c>
      <c r="O418" s="742">
        <v>0.5</v>
      </c>
      <c r="P418" s="662">
        <v>267.88</v>
      </c>
      <c r="Q418" s="677">
        <v>1</v>
      </c>
      <c r="R418" s="661">
        <v>2</v>
      </c>
      <c r="S418" s="677">
        <v>1</v>
      </c>
      <c r="T418" s="742">
        <v>0.5</v>
      </c>
      <c r="U418" s="700">
        <v>1</v>
      </c>
    </row>
    <row r="419" spans="1:21" ht="14.4" customHeight="1" x14ac:dyDescent="0.3">
      <c r="A419" s="660">
        <v>4</v>
      </c>
      <c r="B419" s="661" t="s">
        <v>1905</v>
      </c>
      <c r="C419" s="661">
        <v>89301042</v>
      </c>
      <c r="D419" s="740" t="s">
        <v>3294</v>
      </c>
      <c r="E419" s="741" t="s">
        <v>2152</v>
      </c>
      <c r="F419" s="661" t="s">
        <v>2127</v>
      </c>
      <c r="G419" s="661" t="s">
        <v>2361</v>
      </c>
      <c r="H419" s="661" t="s">
        <v>576</v>
      </c>
      <c r="I419" s="661" t="s">
        <v>2362</v>
      </c>
      <c r="J419" s="661" t="s">
        <v>2363</v>
      </c>
      <c r="K419" s="661" t="s">
        <v>2364</v>
      </c>
      <c r="L419" s="662">
        <v>410</v>
      </c>
      <c r="M419" s="662">
        <v>820</v>
      </c>
      <c r="N419" s="661">
        <v>2</v>
      </c>
      <c r="O419" s="742">
        <v>2</v>
      </c>
      <c r="P419" s="662">
        <v>820</v>
      </c>
      <c r="Q419" s="677">
        <v>1</v>
      </c>
      <c r="R419" s="661">
        <v>2</v>
      </c>
      <c r="S419" s="677">
        <v>1</v>
      </c>
      <c r="T419" s="742">
        <v>2</v>
      </c>
      <c r="U419" s="700">
        <v>1</v>
      </c>
    </row>
    <row r="420" spans="1:21" ht="14.4" customHeight="1" x14ac:dyDescent="0.3">
      <c r="A420" s="660">
        <v>4</v>
      </c>
      <c r="B420" s="661" t="s">
        <v>1905</v>
      </c>
      <c r="C420" s="661">
        <v>89301042</v>
      </c>
      <c r="D420" s="740" t="s">
        <v>3294</v>
      </c>
      <c r="E420" s="741" t="s">
        <v>2152</v>
      </c>
      <c r="F420" s="661" t="s">
        <v>2127</v>
      </c>
      <c r="G420" s="661" t="s">
        <v>2361</v>
      </c>
      <c r="H420" s="661" t="s">
        <v>576</v>
      </c>
      <c r="I420" s="661" t="s">
        <v>2365</v>
      </c>
      <c r="J420" s="661" t="s">
        <v>2366</v>
      </c>
      <c r="K420" s="661" t="s">
        <v>2367</v>
      </c>
      <c r="L420" s="662">
        <v>566</v>
      </c>
      <c r="M420" s="662">
        <v>566</v>
      </c>
      <c r="N420" s="661">
        <v>1</v>
      </c>
      <c r="O420" s="742">
        <v>1</v>
      </c>
      <c r="P420" s="662"/>
      <c r="Q420" s="677">
        <v>0</v>
      </c>
      <c r="R420" s="661"/>
      <c r="S420" s="677">
        <v>0</v>
      </c>
      <c r="T420" s="742"/>
      <c r="U420" s="700">
        <v>0</v>
      </c>
    </row>
    <row r="421" spans="1:21" ht="14.4" customHeight="1" x14ac:dyDescent="0.3">
      <c r="A421" s="660">
        <v>4</v>
      </c>
      <c r="B421" s="661" t="s">
        <v>1905</v>
      </c>
      <c r="C421" s="661">
        <v>89301042</v>
      </c>
      <c r="D421" s="740" t="s">
        <v>3294</v>
      </c>
      <c r="E421" s="741" t="s">
        <v>2152</v>
      </c>
      <c r="F421" s="661" t="s">
        <v>2127</v>
      </c>
      <c r="G421" s="661" t="s">
        <v>2277</v>
      </c>
      <c r="H421" s="661" t="s">
        <v>576</v>
      </c>
      <c r="I421" s="661" t="s">
        <v>2368</v>
      </c>
      <c r="J421" s="661" t="s">
        <v>2369</v>
      </c>
      <c r="K421" s="661" t="s">
        <v>2370</v>
      </c>
      <c r="L421" s="662">
        <v>900</v>
      </c>
      <c r="M421" s="662">
        <v>1800</v>
      </c>
      <c r="N421" s="661">
        <v>2</v>
      </c>
      <c r="O421" s="742">
        <v>2</v>
      </c>
      <c r="P421" s="662">
        <v>1800</v>
      </c>
      <c r="Q421" s="677">
        <v>1</v>
      </c>
      <c r="R421" s="661">
        <v>2</v>
      </c>
      <c r="S421" s="677">
        <v>1</v>
      </c>
      <c r="T421" s="742">
        <v>2</v>
      </c>
      <c r="U421" s="700">
        <v>1</v>
      </c>
    </row>
    <row r="422" spans="1:21" ht="14.4" customHeight="1" x14ac:dyDescent="0.3">
      <c r="A422" s="660">
        <v>4</v>
      </c>
      <c r="B422" s="661" t="s">
        <v>1905</v>
      </c>
      <c r="C422" s="661">
        <v>89301042</v>
      </c>
      <c r="D422" s="740" t="s">
        <v>3294</v>
      </c>
      <c r="E422" s="741" t="s">
        <v>2153</v>
      </c>
      <c r="F422" s="661" t="s">
        <v>2125</v>
      </c>
      <c r="G422" s="661" t="s">
        <v>2640</v>
      </c>
      <c r="H422" s="661" t="s">
        <v>576</v>
      </c>
      <c r="I422" s="661" t="s">
        <v>2641</v>
      </c>
      <c r="J422" s="661" t="s">
        <v>2642</v>
      </c>
      <c r="K422" s="661" t="s">
        <v>2643</v>
      </c>
      <c r="L422" s="662">
        <v>61.44</v>
      </c>
      <c r="M422" s="662">
        <v>61.44</v>
      </c>
      <c r="N422" s="661">
        <v>1</v>
      </c>
      <c r="O422" s="742">
        <v>0.5</v>
      </c>
      <c r="P422" s="662"/>
      <c r="Q422" s="677">
        <v>0</v>
      </c>
      <c r="R422" s="661"/>
      <c r="S422" s="677">
        <v>0</v>
      </c>
      <c r="T422" s="742"/>
      <c r="U422" s="700">
        <v>0</v>
      </c>
    </row>
    <row r="423" spans="1:21" ht="14.4" customHeight="1" x14ac:dyDescent="0.3">
      <c r="A423" s="660">
        <v>4</v>
      </c>
      <c r="B423" s="661" t="s">
        <v>1905</v>
      </c>
      <c r="C423" s="661">
        <v>89301042</v>
      </c>
      <c r="D423" s="740" t="s">
        <v>3294</v>
      </c>
      <c r="E423" s="741" t="s">
        <v>2153</v>
      </c>
      <c r="F423" s="661" t="s">
        <v>2125</v>
      </c>
      <c r="G423" s="661" t="s">
        <v>2271</v>
      </c>
      <c r="H423" s="661" t="s">
        <v>576</v>
      </c>
      <c r="I423" s="661" t="s">
        <v>2887</v>
      </c>
      <c r="J423" s="661" t="s">
        <v>2888</v>
      </c>
      <c r="K423" s="661" t="s">
        <v>2889</v>
      </c>
      <c r="L423" s="662">
        <v>167.58</v>
      </c>
      <c r="M423" s="662">
        <v>167.58</v>
      </c>
      <c r="N423" s="661">
        <v>1</v>
      </c>
      <c r="O423" s="742">
        <v>0.5</v>
      </c>
      <c r="P423" s="662"/>
      <c r="Q423" s="677">
        <v>0</v>
      </c>
      <c r="R423" s="661"/>
      <c r="S423" s="677">
        <v>0</v>
      </c>
      <c r="T423" s="742"/>
      <c r="U423" s="700">
        <v>0</v>
      </c>
    </row>
    <row r="424" spans="1:21" ht="14.4" customHeight="1" x14ac:dyDescent="0.3">
      <c r="A424" s="660">
        <v>4</v>
      </c>
      <c r="B424" s="661" t="s">
        <v>1905</v>
      </c>
      <c r="C424" s="661">
        <v>89301042</v>
      </c>
      <c r="D424" s="740" t="s">
        <v>3294</v>
      </c>
      <c r="E424" s="741" t="s">
        <v>2153</v>
      </c>
      <c r="F424" s="661" t="s">
        <v>2126</v>
      </c>
      <c r="G424" s="661" t="s">
        <v>2230</v>
      </c>
      <c r="H424" s="661" t="s">
        <v>576</v>
      </c>
      <c r="I424" s="661" t="s">
        <v>2231</v>
      </c>
      <c r="J424" s="661" t="s">
        <v>2232</v>
      </c>
      <c r="K424" s="661"/>
      <c r="L424" s="662">
        <v>0</v>
      </c>
      <c r="M424" s="662">
        <v>0</v>
      </c>
      <c r="N424" s="661">
        <v>1</v>
      </c>
      <c r="O424" s="742">
        <v>1</v>
      </c>
      <c r="P424" s="662">
        <v>0</v>
      </c>
      <c r="Q424" s="677"/>
      <c r="R424" s="661">
        <v>1</v>
      </c>
      <c r="S424" s="677">
        <v>1</v>
      </c>
      <c r="T424" s="742">
        <v>1</v>
      </c>
      <c r="U424" s="700">
        <v>1</v>
      </c>
    </row>
    <row r="425" spans="1:21" ht="14.4" customHeight="1" x14ac:dyDescent="0.3">
      <c r="A425" s="660">
        <v>4</v>
      </c>
      <c r="B425" s="661" t="s">
        <v>1905</v>
      </c>
      <c r="C425" s="661">
        <v>89301042</v>
      </c>
      <c r="D425" s="740" t="s">
        <v>3294</v>
      </c>
      <c r="E425" s="741" t="s">
        <v>2153</v>
      </c>
      <c r="F425" s="661" t="s">
        <v>2127</v>
      </c>
      <c r="G425" s="661" t="s">
        <v>2348</v>
      </c>
      <c r="H425" s="661" t="s">
        <v>576</v>
      </c>
      <c r="I425" s="661" t="s">
        <v>2355</v>
      </c>
      <c r="J425" s="661" t="s">
        <v>2356</v>
      </c>
      <c r="K425" s="661" t="s">
        <v>2357</v>
      </c>
      <c r="L425" s="662">
        <v>120</v>
      </c>
      <c r="M425" s="662">
        <v>240</v>
      </c>
      <c r="N425" s="661">
        <v>2</v>
      </c>
      <c r="O425" s="742">
        <v>1</v>
      </c>
      <c r="P425" s="662">
        <v>240</v>
      </c>
      <c r="Q425" s="677">
        <v>1</v>
      </c>
      <c r="R425" s="661">
        <v>2</v>
      </c>
      <c r="S425" s="677">
        <v>1</v>
      </c>
      <c r="T425" s="742">
        <v>1</v>
      </c>
      <c r="U425" s="700">
        <v>1</v>
      </c>
    </row>
    <row r="426" spans="1:21" ht="14.4" customHeight="1" x14ac:dyDescent="0.3">
      <c r="A426" s="660">
        <v>4</v>
      </c>
      <c r="B426" s="661" t="s">
        <v>1905</v>
      </c>
      <c r="C426" s="661">
        <v>89301042</v>
      </c>
      <c r="D426" s="740" t="s">
        <v>3294</v>
      </c>
      <c r="E426" s="741" t="s">
        <v>2153</v>
      </c>
      <c r="F426" s="661" t="s">
        <v>2127</v>
      </c>
      <c r="G426" s="661" t="s">
        <v>2361</v>
      </c>
      <c r="H426" s="661" t="s">
        <v>576</v>
      </c>
      <c r="I426" s="661" t="s">
        <v>2362</v>
      </c>
      <c r="J426" s="661" t="s">
        <v>2363</v>
      </c>
      <c r="K426" s="661" t="s">
        <v>2364</v>
      </c>
      <c r="L426" s="662">
        <v>410</v>
      </c>
      <c r="M426" s="662">
        <v>1230</v>
      </c>
      <c r="N426" s="661">
        <v>3</v>
      </c>
      <c r="O426" s="742">
        <v>3</v>
      </c>
      <c r="P426" s="662">
        <v>1230</v>
      </c>
      <c r="Q426" s="677">
        <v>1</v>
      </c>
      <c r="R426" s="661">
        <v>3</v>
      </c>
      <c r="S426" s="677">
        <v>1</v>
      </c>
      <c r="T426" s="742">
        <v>3</v>
      </c>
      <c r="U426" s="700">
        <v>1</v>
      </c>
    </row>
    <row r="427" spans="1:21" ht="14.4" customHeight="1" x14ac:dyDescent="0.3">
      <c r="A427" s="660">
        <v>4</v>
      </c>
      <c r="B427" s="661" t="s">
        <v>1905</v>
      </c>
      <c r="C427" s="661">
        <v>89301042</v>
      </c>
      <c r="D427" s="740" t="s">
        <v>3294</v>
      </c>
      <c r="E427" s="741" t="s">
        <v>2154</v>
      </c>
      <c r="F427" s="661" t="s">
        <v>2125</v>
      </c>
      <c r="G427" s="661" t="s">
        <v>2890</v>
      </c>
      <c r="H427" s="661" t="s">
        <v>576</v>
      </c>
      <c r="I427" s="661" t="s">
        <v>2891</v>
      </c>
      <c r="J427" s="661" t="s">
        <v>2892</v>
      </c>
      <c r="K427" s="661" t="s">
        <v>2893</v>
      </c>
      <c r="L427" s="662">
        <v>52.75</v>
      </c>
      <c r="M427" s="662">
        <v>52.75</v>
      </c>
      <c r="N427" s="661">
        <v>1</v>
      </c>
      <c r="O427" s="742">
        <v>1</v>
      </c>
      <c r="P427" s="662"/>
      <c r="Q427" s="677">
        <v>0</v>
      </c>
      <c r="R427" s="661"/>
      <c r="S427" s="677">
        <v>0</v>
      </c>
      <c r="T427" s="742"/>
      <c r="U427" s="700">
        <v>0</v>
      </c>
    </row>
    <row r="428" spans="1:21" ht="14.4" customHeight="1" x14ac:dyDescent="0.3">
      <c r="A428" s="660">
        <v>4</v>
      </c>
      <c r="B428" s="661" t="s">
        <v>1905</v>
      </c>
      <c r="C428" s="661">
        <v>89301042</v>
      </c>
      <c r="D428" s="740" t="s">
        <v>3294</v>
      </c>
      <c r="E428" s="741" t="s">
        <v>2154</v>
      </c>
      <c r="F428" s="661" t="s">
        <v>2125</v>
      </c>
      <c r="G428" s="661" t="s">
        <v>2241</v>
      </c>
      <c r="H428" s="661" t="s">
        <v>576</v>
      </c>
      <c r="I428" s="661" t="s">
        <v>1208</v>
      </c>
      <c r="J428" s="661" t="s">
        <v>1209</v>
      </c>
      <c r="K428" s="661" t="s">
        <v>2242</v>
      </c>
      <c r="L428" s="662">
        <v>733.55</v>
      </c>
      <c r="M428" s="662">
        <v>8802.5999999999985</v>
      </c>
      <c r="N428" s="661">
        <v>12</v>
      </c>
      <c r="O428" s="742">
        <v>5.5</v>
      </c>
      <c r="P428" s="662">
        <v>2200.6499999999996</v>
      </c>
      <c r="Q428" s="677">
        <v>0.25</v>
      </c>
      <c r="R428" s="661">
        <v>3</v>
      </c>
      <c r="S428" s="677">
        <v>0.25</v>
      </c>
      <c r="T428" s="742">
        <v>1</v>
      </c>
      <c r="U428" s="700">
        <v>0.18181818181818182</v>
      </c>
    </row>
    <row r="429" spans="1:21" ht="14.4" customHeight="1" x14ac:dyDescent="0.3">
      <c r="A429" s="660">
        <v>4</v>
      </c>
      <c r="B429" s="661" t="s">
        <v>1905</v>
      </c>
      <c r="C429" s="661">
        <v>89301042</v>
      </c>
      <c r="D429" s="740" t="s">
        <v>3294</v>
      </c>
      <c r="E429" s="741" t="s">
        <v>2154</v>
      </c>
      <c r="F429" s="661" t="s">
        <v>2125</v>
      </c>
      <c r="G429" s="661" t="s">
        <v>2196</v>
      </c>
      <c r="H429" s="661" t="s">
        <v>969</v>
      </c>
      <c r="I429" s="661" t="s">
        <v>2197</v>
      </c>
      <c r="J429" s="661" t="s">
        <v>1448</v>
      </c>
      <c r="K429" s="661" t="s">
        <v>2198</v>
      </c>
      <c r="L429" s="662">
        <v>0</v>
      </c>
      <c r="M429" s="662">
        <v>0</v>
      </c>
      <c r="N429" s="661">
        <v>1</v>
      </c>
      <c r="O429" s="742">
        <v>1</v>
      </c>
      <c r="P429" s="662"/>
      <c r="Q429" s="677"/>
      <c r="R429" s="661"/>
      <c r="S429" s="677">
        <v>0</v>
      </c>
      <c r="T429" s="742"/>
      <c r="U429" s="700">
        <v>0</v>
      </c>
    </row>
    <row r="430" spans="1:21" ht="14.4" customHeight="1" x14ac:dyDescent="0.3">
      <c r="A430" s="660">
        <v>4</v>
      </c>
      <c r="B430" s="661" t="s">
        <v>1905</v>
      </c>
      <c r="C430" s="661">
        <v>89301042</v>
      </c>
      <c r="D430" s="740" t="s">
        <v>3294</v>
      </c>
      <c r="E430" s="741" t="s">
        <v>2154</v>
      </c>
      <c r="F430" s="661" t="s">
        <v>2125</v>
      </c>
      <c r="G430" s="661" t="s">
        <v>2185</v>
      </c>
      <c r="H430" s="661" t="s">
        <v>576</v>
      </c>
      <c r="I430" s="661" t="s">
        <v>2225</v>
      </c>
      <c r="J430" s="661" t="s">
        <v>2187</v>
      </c>
      <c r="K430" s="661" t="s">
        <v>2226</v>
      </c>
      <c r="L430" s="662">
        <v>374.79</v>
      </c>
      <c r="M430" s="662">
        <v>10868.91</v>
      </c>
      <c r="N430" s="661">
        <v>29</v>
      </c>
      <c r="O430" s="742">
        <v>4.5</v>
      </c>
      <c r="P430" s="662">
        <v>6746.22</v>
      </c>
      <c r="Q430" s="677">
        <v>0.62068965517241381</v>
      </c>
      <c r="R430" s="661">
        <v>18</v>
      </c>
      <c r="S430" s="677">
        <v>0.62068965517241381</v>
      </c>
      <c r="T430" s="742">
        <v>3.5</v>
      </c>
      <c r="U430" s="700">
        <v>0.77777777777777779</v>
      </c>
    </row>
    <row r="431" spans="1:21" ht="14.4" customHeight="1" x14ac:dyDescent="0.3">
      <c r="A431" s="660">
        <v>4</v>
      </c>
      <c r="B431" s="661" t="s">
        <v>1905</v>
      </c>
      <c r="C431" s="661">
        <v>89301042</v>
      </c>
      <c r="D431" s="740" t="s">
        <v>3294</v>
      </c>
      <c r="E431" s="741" t="s">
        <v>2154</v>
      </c>
      <c r="F431" s="661" t="s">
        <v>2125</v>
      </c>
      <c r="G431" s="661" t="s">
        <v>2185</v>
      </c>
      <c r="H431" s="661" t="s">
        <v>576</v>
      </c>
      <c r="I431" s="661" t="s">
        <v>2894</v>
      </c>
      <c r="J431" s="661" t="s">
        <v>2895</v>
      </c>
      <c r="K431" s="661" t="s">
        <v>2226</v>
      </c>
      <c r="L431" s="662">
        <v>239.96</v>
      </c>
      <c r="M431" s="662">
        <v>2399.6</v>
      </c>
      <c r="N431" s="661">
        <v>10</v>
      </c>
      <c r="O431" s="742">
        <v>1</v>
      </c>
      <c r="P431" s="662">
        <v>2399.6</v>
      </c>
      <c r="Q431" s="677">
        <v>1</v>
      </c>
      <c r="R431" s="661">
        <v>10</v>
      </c>
      <c r="S431" s="677">
        <v>1</v>
      </c>
      <c r="T431" s="742">
        <v>1</v>
      </c>
      <c r="U431" s="700">
        <v>1</v>
      </c>
    </row>
    <row r="432" spans="1:21" ht="14.4" customHeight="1" x14ac:dyDescent="0.3">
      <c r="A432" s="660">
        <v>4</v>
      </c>
      <c r="B432" s="661" t="s">
        <v>1905</v>
      </c>
      <c r="C432" s="661">
        <v>89301042</v>
      </c>
      <c r="D432" s="740" t="s">
        <v>3294</v>
      </c>
      <c r="E432" s="741" t="s">
        <v>2154</v>
      </c>
      <c r="F432" s="661" t="s">
        <v>2125</v>
      </c>
      <c r="G432" s="661" t="s">
        <v>2185</v>
      </c>
      <c r="H432" s="661" t="s">
        <v>576</v>
      </c>
      <c r="I432" s="661" t="s">
        <v>2227</v>
      </c>
      <c r="J432" s="661" t="s">
        <v>2187</v>
      </c>
      <c r="K432" s="661" t="s">
        <v>2226</v>
      </c>
      <c r="L432" s="662">
        <v>374.79</v>
      </c>
      <c r="M432" s="662">
        <v>7495.8000000000011</v>
      </c>
      <c r="N432" s="661">
        <v>20</v>
      </c>
      <c r="O432" s="742">
        <v>3</v>
      </c>
      <c r="P432" s="662">
        <v>5996.6400000000012</v>
      </c>
      <c r="Q432" s="677">
        <v>0.8</v>
      </c>
      <c r="R432" s="661">
        <v>16</v>
      </c>
      <c r="S432" s="677">
        <v>0.8</v>
      </c>
      <c r="T432" s="742">
        <v>2</v>
      </c>
      <c r="U432" s="700">
        <v>0.66666666666666663</v>
      </c>
    </row>
    <row r="433" spans="1:21" ht="14.4" customHeight="1" x14ac:dyDescent="0.3">
      <c r="A433" s="660">
        <v>4</v>
      </c>
      <c r="B433" s="661" t="s">
        <v>1905</v>
      </c>
      <c r="C433" s="661">
        <v>89301042</v>
      </c>
      <c r="D433" s="740" t="s">
        <v>3294</v>
      </c>
      <c r="E433" s="741" t="s">
        <v>2154</v>
      </c>
      <c r="F433" s="661" t="s">
        <v>2125</v>
      </c>
      <c r="G433" s="661" t="s">
        <v>2174</v>
      </c>
      <c r="H433" s="661" t="s">
        <v>576</v>
      </c>
      <c r="I433" s="661" t="s">
        <v>2189</v>
      </c>
      <c r="J433" s="661" t="s">
        <v>2176</v>
      </c>
      <c r="K433" s="661" t="s">
        <v>1217</v>
      </c>
      <c r="L433" s="662">
        <v>301.2</v>
      </c>
      <c r="M433" s="662">
        <v>2409.6</v>
      </c>
      <c r="N433" s="661">
        <v>8</v>
      </c>
      <c r="O433" s="742">
        <v>4</v>
      </c>
      <c r="P433" s="662">
        <v>1506</v>
      </c>
      <c r="Q433" s="677">
        <v>0.625</v>
      </c>
      <c r="R433" s="661">
        <v>5</v>
      </c>
      <c r="S433" s="677">
        <v>0.625</v>
      </c>
      <c r="T433" s="742">
        <v>2</v>
      </c>
      <c r="U433" s="700">
        <v>0.5</v>
      </c>
    </row>
    <row r="434" spans="1:21" ht="14.4" customHeight="1" x14ac:dyDescent="0.3">
      <c r="A434" s="660">
        <v>4</v>
      </c>
      <c r="B434" s="661" t="s">
        <v>1905</v>
      </c>
      <c r="C434" s="661">
        <v>89301042</v>
      </c>
      <c r="D434" s="740" t="s">
        <v>3294</v>
      </c>
      <c r="E434" s="741" t="s">
        <v>2154</v>
      </c>
      <c r="F434" s="661" t="s">
        <v>2125</v>
      </c>
      <c r="G434" s="661" t="s">
        <v>2281</v>
      </c>
      <c r="H434" s="661" t="s">
        <v>576</v>
      </c>
      <c r="I434" s="661" t="s">
        <v>1399</v>
      </c>
      <c r="J434" s="661" t="s">
        <v>1400</v>
      </c>
      <c r="K434" s="661" t="s">
        <v>1401</v>
      </c>
      <c r="L434" s="662">
        <v>108.44</v>
      </c>
      <c r="M434" s="662">
        <v>325.32</v>
      </c>
      <c r="N434" s="661">
        <v>3</v>
      </c>
      <c r="O434" s="742">
        <v>1.5</v>
      </c>
      <c r="P434" s="662">
        <v>325.32</v>
      </c>
      <c r="Q434" s="677">
        <v>1</v>
      </c>
      <c r="R434" s="661">
        <v>3</v>
      </c>
      <c r="S434" s="677">
        <v>1</v>
      </c>
      <c r="T434" s="742">
        <v>1.5</v>
      </c>
      <c r="U434" s="700">
        <v>1</v>
      </c>
    </row>
    <row r="435" spans="1:21" ht="14.4" customHeight="1" x14ac:dyDescent="0.3">
      <c r="A435" s="660">
        <v>4</v>
      </c>
      <c r="B435" s="661" t="s">
        <v>1905</v>
      </c>
      <c r="C435" s="661">
        <v>89301042</v>
      </c>
      <c r="D435" s="740" t="s">
        <v>3294</v>
      </c>
      <c r="E435" s="741" t="s">
        <v>2154</v>
      </c>
      <c r="F435" s="661" t="s">
        <v>2125</v>
      </c>
      <c r="G435" s="661" t="s">
        <v>2281</v>
      </c>
      <c r="H435" s="661" t="s">
        <v>576</v>
      </c>
      <c r="I435" s="661" t="s">
        <v>2672</v>
      </c>
      <c r="J435" s="661" t="s">
        <v>1400</v>
      </c>
      <c r="K435" s="661" t="s">
        <v>2673</v>
      </c>
      <c r="L435" s="662">
        <v>54.23</v>
      </c>
      <c r="M435" s="662">
        <v>54.23</v>
      </c>
      <c r="N435" s="661">
        <v>1</v>
      </c>
      <c r="O435" s="742">
        <v>1</v>
      </c>
      <c r="P435" s="662"/>
      <c r="Q435" s="677">
        <v>0</v>
      </c>
      <c r="R435" s="661"/>
      <c r="S435" s="677">
        <v>0</v>
      </c>
      <c r="T435" s="742"/>
      <c r="U435" s="700">
        <v>0</v>
      </c>
    </row>
    <row r="436" spans="1:21" ht="14.4" customHeight="1" x14ac:dyDescent="0.3">
      <c r="A436" s="660">
        <v>4</v>
      </c>
      <c r="B436" s="661" t="s">
        <v>1905</v>
      </c>
      <c r="C436" s="661">
        <v>89301042</v>
      </c>
      <c r="D436" s="740" t="s">
        <v>3294</v>
      </c>
      <c r="E436" s="741" t="s">
        <v>2154</v>
      </c>
      <c r="F436" s="661" t="s">
        <v>2125</v>
      </c>
      <c r="G436" s="661" t="s">
        <v>2896</v>
      </c>
      <c r="H436" s="661" t="s">
        <v>576</v>
      </c>
      <c r="I436" s="661" t="s">
        <v>2897</v>
      </c>
      <c r="J436" s="661" t="s">
        <v>2898</v>
      </c>
      <c r="K436" s="661" t="s">
        <v>2899</v>
      </c>
      <c r="L436" s="662">
        <v>111.45</v>
      </c>
      <c r="M436" s="662">
        <v>222.9</v>
      </c>
      <c r="N436" s="661">
        <v>2</v>
      </c>
      <c r="O436" s="742">
        <v>0.5</v>
      </c>
      <c r="P436" s="662"/>
      <c r="Q436" s="677">
        <v>0</v>
      </c>
      <c r="R436" s="661"/>
      <c r="S436" s="677">
        <v>0</v>
      </c>
      <c r="T436" s="742"/>
      <c r="U436" s="700">
        <v>0</v>
      </c>
    </row>
    <row r="437" spans="1:21" ht="14.4" customHeight="1" x14ac:dyDescent="0.3">
      <c r="A437" s="660">
        <v>4</v>
      </c>
      <c r="B437" s="661" t="s">
        <v>1905</v>
      </c>
      <c r="C437" s="661">
        <v>89301042</v>
      </c>
      <c r="D437" s="740" t="s">
        <v>3294</v>
      </c>
      <c r="E437" s="741" t="s">
        <v>2154</v>
      </c>
      <c r="F437" s="661" t="s">
        <v>2125</v>
      </c>
      <c r="G437" s="661" t="s">
        <v>2337</v>
      </c>
      <c r="H437" s="661" t="s">
        <v>576</v>
      </c>
      <c r="I437" s="661" t="s">
        <v>2338</v>
      </c>
      <c r="J437" s="661" t="s">
        <v>1335</v>
      </c>
      <c r="K437" s="661" t="s">
        <v>2339</v>
      </c>
      <c r="L437" s="662">
        <v>121.96</v>
      </c>
      <c r="M437" s="662">
        <v>121.96</v>
      </c>
      <c r="N437" s="661">
        <v>1</v>
      </c>
      <c r="O437" s="742">
        <v>1</v>
      </c>
      <c r="P437" s="662">
        <v>121.96</v>
      </c>
      <c r="Q437" s="677">
        <v>1</v>
      </c>
      <c r="R437" s="661">
        <v>1</v>
      </c>
      <c r="S437" s="677">
        <v>1</v>
      </c>
      <c r="T437" s="742">
        <v>1</v>
      </c>
      <c r="U437" s="700">
        <v>1</v>
      </c>
    </row>
    <row r="438" spans="1:21" ht="14.4" customHeight="1" x14ac:dyDescent="0.3">
      <c r="A438" s="660">
        <v>4</v>
      </c>
      <c r="B438" s="661" t="s">
        <v>1905</v>
      </c>
      <c r="C438" s="661">
        <v>89301042</v>
      </c>
      <c r="D438" s="740" t="s">
        <v>3294</v>
      </c>
      <c r="E438" s="741" t="s">
        <v>2154</v>
      </c>
      <c r="F438" s="661" t="s">
        <v>2125</v>
      </c>
      <c r="G438" s="661" t="s">
        <v>2340</v>
      </c>
      <c r="H438" s="661" t="s">
        <v>576</v>
      </c>
      <c r="I438" s="661" t="s">
        <v>2900</v>
      </c>
      <c r="J438" s="661" t="s">
        <v>965</v>
      </c>
      <c r="K438" s="661" t="s">
        <v>1620</v>
      </c>
      <c r="L438" s="662">
        <v>0</v>
      </c>
      <c r="M438" s="662">
        <v>0</v>
      </c>
      <c r="N438" s="661">
        <v>1</v>
      </c>
      <c r="O438" s="742">
        <v>1</v>
      </c>
      <c r="P438" s="662"/>
      <c r="Q438" s="677"/>
      <c r="R438" s="661"/>
      <c r="S438" s="677">
        <v>0</v>
      </c>
      <c r="T438" s="742"/>
      <c r="U438" s="700">
        <v>0</v>
      </c>
    </row>
    <row r="439" spans="1:21" ht="14.4" customHeight="1" x14ac:dyDescent="0.3">
      <c r="A439" s="660">
        <v>4</v>
      </c>
      <c r="B439" s="661" t="s">
        <v>1905</v>
      </c>
      <c r="C439" s="661">
        <v>89301042</v>
      </c>
      <c r="D439" s="740" t="s">
        <v>3294</v>
      </c>
      <c r="E439" s="741" t="s">
        <v>2154</v>
      </c>
      <c r="F439" s="661" t="s">
        <v>2125</v>
      </c>
      <c r="G439" s="661" t="s">
        <v>2177</v>
      </c>
      <c r="H439" s="661" t="s">
        <v>969</v>
      </c>
      <c r="I439" s="661" t="s">
        <v>1047</v>
      </c>
      <c r="J439" s="661" t="s">
        <v>1048</v>
      </c>
      <c r="K439" s="661" t="s">
        <v>1049</v>
      </c>
      <c r="L439" s="662">
        <v>133.94</v>
      </c>
      <c r="M439" s="662">
        <v>803.64</v>
      </c>
      <c r="N439" s="661">
        <v>6</v>
      </c>
      <c r="O439" s="742">
        <v>2</v>
      </c>
      <c r="P439" s="662">
        <v>401.82</v>
      </c>
      <c r="Q439" s="677">
        <v>0.5</v>
      </c>
      <c r="R439" s="661">
        <v>3</v>
      </c>
      <c r="S439" s="677">
        <v>0.5</v>
      </c>
      <c r="T439" s="742">
        <v>1</v>
      </c>
      <c r="U439" s="700">
        <v>0.5</v>
      </c>
    </row>
    <row r="440" spans="1:21" ht="14.4" customHeight="1" x14ac:dyDescent="0.3">
      <c r="A440" s="660">
        <v>4</v>
      </c>
      <c r="B440" s="661" t="s">
        <v>1905</v>
      </c>
      <c r="C440" s="661">
        <v>89301042</v>
      </c>
      <c r="D440" s="740" t="s">
        <v>3294</v>
      </c>
      <c r="E440" s="741" t="s">
        <v>2154</v>
      </c>
      <c r="F440" s="661" t="s">
        <v>2127</v>
      </c>
      <c r="G440" s="661" t="s">
        <v>2361</v>
      </c>
      <c r="H440" s="661" t="s">
        <v>576</v>
      </c>
      <c r="I440" s="661" t="s">
        <v>2362</v>
      </c>
      <c r="J440" s="661" t="s">
        <v>2363</v>
      </c>
      <c r="K440" s="661" t="s">
        <v>2364</v>
      </c>
      <c r="L440" s="662">
        <v>410</v>
      </c>
      <c r="M440" s="662">
        <v>6560</v>
      </c>
      <c r="N440" s="661">
        <v>16</v>
      </c>
      <c r="O440" s="742">
        <v>16</v>
      </c>
      <c r="P440" s="662">
        <v>6560</v>
      </c>
      <c r="Q440" s="677">
        <v>1</v>
      </c>
      <c r="R440" s="661">
        <v>16</v>
      </c>
      <c r="S440" s="677">
        <v>1</v>
      </c>
      <c r="T440" s="742">
        <v>16</v>
      </c>
      <c r="U440" s="700">
        <v>1</v>
      </c>
    </row>
    <row r="441" spans="1:21" ht="14.4" customHeight="1" x14ac:dyDescent="0.3">
      <c r="A441" s="660">
        <v>4</v>
      </c>
      <c r="B441" s="661" t="s">
        <v>1905</v>
      </c>
      <c r="C441" s="661">
        <v>89301042</v>
      </c>
      <c r="D441" s="740" t="s">
        <v>3294</v>
      </c>
      <c r="E441" s="741" t="s">
        <v>2154</v>
      </c>
      <c r="F441" s="661" t="s">
        <v>2127</v>
      </c>
      <c r="G441" s="661" t="s">
        <v>2277</v>
      </c>
      <c r="H441" s="661" t="s">
        <v>576</v>
      </c>
      <c r="I441" s="661" t="s">
        <v>2368</v>
      </c>
      <c r="J441" s="661" t="s">
        <v>2369</v>
      </c>
      <c r="K441" s="661" t="s">
        <v>2370</v>
      </c>
      <c r="L441" s="662">
        <v>900</v>
      </c>
      <c r="M441" s="662">
        <v>2700</v>
      </c>
      <c r="N441" s="661">
        <v>3</v>
      </c>
      <c r="O441" s="742">
        <v>3</v>
      </c>
      <c r="P441" s="662">
        <v>2700</v>
      </c>
      <c r="Q441" s="677">
        <v>1</v>
      </c>
      <c r="R441" s="661">
        <v>3</v>
      </c>
      <c r="S441" s="677">
        <v>1</v>
      </c>
      <c r="T441" s="742">
        <v>3</v>
      </c>
      <c r="U441" s="700">
        <v>1</v>
      </c>
    </row>
    <row r="442" spans="1:21" ht="14.4" customHeight="1" x14ac:dyDescent="0.3">
      <c r="A442" s="660">
        <v>4</v>
      </c>
      <c r="B442" s="661" t="s">
        <v>1905</v>
      </c>
      <c r="C442" s="661">
        <v>89301042</v>
      </c>
      <c r="D442" s="740" t="s">
        <v>3294</v>
      </c>
      <c r="E442" s="741" t="s">
        <v>2156</v>
      </c>
      <c r="F442" s="661" t="s">
        <v>2125</v>
      </c>
      <c r="G442" s="661" t="s">
        <v>2867</v>
      </c>
      <c r="H442" s="661" t="s">
        <v>576</v>
      </c>
      <c r="I442" s="661" t="s">
        <v>2901</v>
      </c>
      <c r="J442" s="661" t="s">
        <v>2902</v>
      </c>
      <c r="K442" s="661" t="s">
        <v>2903</v>
      </c>
      <c r="L442" s="662">
        <v>144.04</v>
      </c>
      <c r="M442" s="662">
        <v>288.08</v>
      </c>
      <c r="N442" s="661">
        <v>2</v>
      </c>
      <c r="O442" s="742">
        <v>0.5</v>
      </c>
      <c r="P442" s="662">
        <v>288.08</v>
      </c>
      <c r="Q442" s="677">
        <v>1</v>
      </c>
      <c r="R442" s="661">
        <v>2</v>
      </c>
      <c r="S442" s="677">
        <v>1</v>
      </c>
      <c r="T442" s="742">
        <v>0.5</v>
      </c>
      <c r="U442" s="700">
        <v>1</v>
      </c>
    </row>
    <row r="443" spans="1:21" ht="14.4" customHeight="1" x14ac:dyDescent="0.3">
      <c r="A443" s="660">
        <v>4</v>
      </c>
      <c r="B443" s="661" t="s">
        <v>1905</v>
      </c>
      <c r="C443" s="661">
        <v>89301042</v>
      </c>
      <c r="D443" s="740" t="s">
        <v>3294</v>
      </c>
      <c r="E443" s="741" t="s">
        <v>2156</v>
      </c>
      <c r="F443" s="661" t="s">
        <v>2125</v>
      </c>
      <c r="G443" s="661" t="s">
        <v>2904</v>
      </c>
      <c r="H443" s="661" t="s">
        <v>969</v>
      </c>
      <c r="I443" s="661" t="s">
        <v>2905</v>
      </c>
      <c r="J443" s="661" t="s">
        <v>2084</v>
      </c>
      <c r="K443" s="661" t="s">
        <v>2906</v>
      </c>
      <c r="L443" s="662">
        <v>291.82</v>
      </c>
      <c r="M443" s="662">
        <v>291.82</v>
      </c>
      <c r="N443" s="661">
        <v>1</v>
      </c>
      <c r="O443" s="742">
        <v>0.5</v>
      </c>
      <c r="P443" s="662">
        <v>291.82</v>
      </c>
      <c r="Q443" s="677">
        <v>1</v>
      </c>
      <c r="R443" s="661">
        <v>1</v>
      </c>
      <c r="S443" s="677">
        <v>1</v>
      </c>
      <c r="T443" s="742">
        <v>0.5</v>
      </c>
      <c r="U443" s="700">
        <v>1</v>
      </c>
    </row>
    <row r="444" spans="1:21" ht="14.4" customHeight="1" x14ac:dyDescent="0.3">
      <c r="A444" s="660">
        <v>4</v>
      </c>
      <c r="B444" s="661" t="s">
        <v>1905</v>
      </c>
      <c r="C444" s="661">
        <v>89301042</v>
      </c>
      <c r="D444" s="740" t="s">
        <v>3294</v>
      </c>
      <c r="E444" s="741" t="s">
        <v>2156</v>
      </c>
      <c r="F444" s="661" t="s">
        <v>2125</v>
      </c>
      <c r="G444" s="661" t="s">
        <v>2907</v>
      </c>
      <c r="H444" s="661" t="s">
        <v>576</v>
      </c>
      <c r="I444" s="661" t="s">
        <v>2908</v>
      </c>
      <c r="J444" s="661" t="s">
        <v>2909</v>
      </c>
      <c r="K444" s="661" t="s">
        <v>2910</v>
      </c>
      <c r="L444" s="662">
        <v>0</v>
      </c>
      <c r="M444" s="662">
        <v>0</v>
      </c>
      <c r="N444" s="661">
        <v>2</v>
      </c>
      <c r="O444" s="742">
        <v>0.5</v>
      </c>
      <c r="P444" s="662">
        <v>0</v>
      </c>
      <c r="Q444" s="677"/>
      <c r="R444" s="661">
        <v>2</v>
      </c>
      <c r="S444" s="677">
        <v>1</v>
      </c>
      <c r="T444" s="742">
        <v>0.5</v>
      </c>
      <c r="U444" s="700">
        <v>1</v>
      </c>
    </row>
    <row r="445" spans="1:21" ht="14.4" customHeight="1" x14ac:dyDescent="0.3">
      <c r="A445" s="660">
        <v>4</v>
      </c>
      <c r="B445" s="661" t="s">
        <v>1905</v>
      </c>
      <c r="C445" s="661">
        <v>89301042</v>
      </c>
      <c r="D445" s="740" t="s">
        <v>3294</v>
      </c>
      <c r="E445" s="741" t="s">
        <v>2156</v>
      </c>
      <c r="F445" s="661" t="s">
        <v>2125</v>
      </c>
      <c r="G445" s="661" t="s">
        <v>2296</v>
      </c>
      <c r="H445" s="661" t="s">
        <v>969</v>
      </c>
      <c r="I445" s="661" t="s">
        <v>2911</v>
      </c>
      <c r="J445" s="661" t="s">
        <v>1820</v>
      </c>
      <c r="K445" s="661" t="s">
        <v>2912</v>
      </c>
      <c r="L445" s="662">
        <v>374.74</v>
      </c>
      <c r="M445" s="662">
        <v>374.74</v>
      </c>
      <c r="N445" s="661">
        <v>1</v>
      </c>
      <c r="O445" s="742">
        <v>0.5</v>
      </c>
      <c r="P445" s="662">
        <v>374.74</v>
      </c>
      <c r="Q445" s="677">
        <v>1</v>
      </c>
      <c r="R445" s="661">
        <v>1</v>
      </c>
      <c r="S445" s="677">
        <v>1</v>
      </c>
      <c r="T445" s="742">
        <v>0.5</v>
      </c>
      <c r="U445" s="700">
        <v>1</v>
      </c>
    </row>
    <row r="446" spans="1:21" ht="14.4" customHeight="1" x14ac:dyDescent="0.3">
      <c r="A446" s="660">
        <v>4</v>
      </c>
      <c r="B446" s="661" t="s">
        <v>1905</v>
      </c>
      <c r="C446" s="661">
        <v>89301042</v>
      </c>
      <c r="D446" s="740" t="s">
        <v>3294</v>
      </c>
      <c r="E446" s="741" t="s">
        <v>2156</v>
      </c>
      <c r="F446" s="661" t="s">
        <v>2127</v>
      </c>
      <c r="G446" s="661" t="s">
        <v>2361</v>
      </c>
      <c r="H446" s="661" t="s">
        <v>576</v>
      </c>
      <c r="I446" s="661" t="s">
        <v>2362</v>
      </c>
      <c r="J446" s="661" t="s">
        <v>2363</v>
      </c>
      <c r="K446" s="661" t="s">
        <v>2364</v>
      </c>
      <c r="L446" s="662">
        <v>410</v>
      </c>
      <c r="M446" s="662">
        <v>820</v>
      </c>
      <c r="N446" s="661">
        <v>2</v>
      </c>
      <c r="O446" s="742">
        <v>2</v>
      </c>
      <c r="P446" s="662">
        <v>820</v>
      </c>
      <c r="Q446" s="677">
        <v>1</v>
      </c>
      <c r="R446" s="661">
        <v>2</v>
      </c>
      <c r="S446" s="677">
        <v>1</v>
      </c>
      <c r="T446" s="742">
        <v>2</v>
      </c>
      <c r="U446" s="700">
        <v>1</v>
      </c>
    </row>
    <row r="447" spans="1:21" ht="14.4" customHeight="1" x14ac:dyDescent="0.3">
      <c r="A447" s="660">
        <v>4</v>
      </c>
      <c r="B447" s="661" t="s">
        <v>1905</v>
      </c>
      <c r="C447" s="661">
        <v>89301042</v>
      </c>
      <c r="D447" s="740" t="s">
        <v>3294</v>
      </c>
      <c r="E447" s="741" t="s">
        <v>2157</v>
      </c>
      <c r="F447" s="661" t="s">
        <v>2125</v>
      </c>
      <c r="G447" s="661" t="s">
        <v>2228</v>
      </c>
      <c r="H447" s="661" t="s">
        <v>969</v>
      </c>
      <c r="I447" s="661" t="s">
        <v>1117</v>
      </c>
      <c r="J447" s="661" t="s">
        <v>2010</v>
      </c>
      <c r="K447" s="661" t="s">
        <v>2011</v>
      </c>
      <c r="L447" s="662">
        <v>150.04</v>
      </c>
      <c r="M447" s="662">
        <v>150.04</v>
      </c>
      <c r="N447" s="661">
        <v>1</v>
      </c>
      <c r="O447" s="742">
        <v>0.5</v>
      </c>
      <c r="P447" s="662">
        <v>150.04</v>
      </c>
      <c r="Q447" s="677">
        <v>1</v>
      </c>
      <c r="R447" s="661">
        <v>1</v>
      </c>
      <c r="S447" s="677">
        <v>1</v>
      </c>
      <c r="T447" s="742">
        <v>0.5</v>
      </c>
      <c r="U447" s="700">
        <v>1</v>
      </c>
    </row>
    <row r="448" spans="1:21" ht="14.4" customHeight="1" x14ac:dyDescent="0.3">
      <c r="A448" s="660">
        <v>4</v>
      </c>
      <c r="B448" s="661" t="s">
        <v>1905</v>
      </c>
      <c r="C448" s="661">
        <v>89301042</v>
      </c>
      <c r="D448" s="740" t="s">
        <v>3294</v>
      </c>
      <c r="E448" s="741" t="s">
        <v>2157</v>
      </c>
      <c r="F448" s="661" t="s">
        <v>2125</v>
      </c>
      <c r="G448" s="661" t="s">
        <v>2646</v>
      </c>
      <c r="H448" s="661" t="s">
        <v>576</v>
      </c>
      <c r="I448" s="661" t="s">
        <v>1480</v>
      </c>
      <c r="J448" s="661" t="s">
        <v>1481</v>
      </c>
      <c r="K448" s="661" t="s">
        <v>2063</v>
      </c>
      <c r="L448" s="662">
        <v>170.52</v>
      </c>
      <c r="M448" s="662">
        <v>682.08</v>
      </c>
      <c r="N448" s="661">
        <v>4</v>
      </c>
      <c r="O448" s="742">
        <v>2</v>
      </c>
      <c r="P448" s="662">
        <v>341.04</v>
      </c>
      <c r="Q448" s="677">
        <v>0.5</v>
      </c>
      <c r="R448" s="661">
        <v>2</v>
      </c>
      <c r="S448" s="677">
        <v>0.5</v>
      </c>
      <c r="T448" s="742">
        <v>1</v>
      </c>
      <c r="U448" s="700">
        <v>0.5</v>
      </c>
    </row>
    <row r="449" spans="1:21" ht="14.4" customHeight="1" x14ac:dyDescent="0.3">
      <c r="A449" s="660">
        <v>4</v>
      </c>
      <c r="B449" s="661" t="s">
        <v>1905</v>
      </c>
      <c r="C449" s="661">
        <v>89301042</v>
      </c>
      <c r="D449" s="740" t="s">
        <v>3294</v>
      </c>
      <c r="E449" s="741" t="s">
        <v>2157</v>
      </c>
      <c r="F449" s="661" t="s">
        <v>2125</v>
      </c>
      <c r="G449" s="661" t="s">
        <v>2654</v>
      </c>
      <c r="H449" s="661" t="s">
        <v>576</v>
      </c>
      <c r="I449" s="661" t="s">
        <v>2913</v>
      </c>
      <c r="J449" s="661" t="s">
        <v>1255</v>
      </c>
      <c r="K449" s="661" t="s">
        <v>2097</v>
      </c>
      <c r="L449" s="662">
        <v>110.28</v>
      </c>
      <c r="M449" s="662">
        <v>330.84000000000003</v>
      </c>
      <c r="N449" s="661">
        <v>3</v>
      </c>
      <c r="O449" s="742">
        <v>0.5</v>
      </c>
      <c r="P449" s="662"/>
      <c r="Q449" s="677">
        <v>0</v>
      </c>
      <c r="R449" s="661"/>
      <c r="S449" s="677">
        <v>0</v>
      </c>
      <c r="T449" s="742"/>
      <c r="U449" s="700">
        <v>0</v>
      </c>
    </row>
    <row r="450" spans="1:21" ht="14.4" customHeight="1" x14ac:dyDescent="0.3">
      <c r="A450" s="660">
        <v>4</v>
      </c>
      <c r="B450" s="661" t="s">
        <v>1905</v>
      </c>
      <c r="C450" s="661">
        <v>89301042</v>
      </c>
      <c r="D450" s="740" t="s">
        <v>3294</v>
      </c>
      <c r="E450" s="741" t="s">
        <v>2157</v>
      </c>
      <c r="F450" s="661" t="s">
        <v>2125</v>
      </c>
      <c r="G450" s="661" t="s">
        <v>2914</v>
      </c>
      <c r="H450" s="661" t="s">
        <v>576</v>
      </c>
      <c r="I450" s="661" t="s">
        <v>2915</v>
      </c>
      <c r="J450" s="661" t="s">
        <v>2916</v>
      </c>
      <c r="K450" s="661" t="s">
        <v>2917</v>
      </c>
      <c r="L450" s="662">
        <v>45.86</v>
      </c>
      <c r="M450" s="662">
        <v>45.86</v>
      </c>
      <c r="N450" s="661">
        <v>1</v>
      </c>
      <c r="O450" s="742">
        <v>1</v>
      </c>
      <c r="P450" s="662">
        <v>45.86</v>
      </c>
      <c r="Q450" s="677">
        <v>1</v>
      </c>
      <c r="R450" s="661">
        <v>1</v>
      </c>
      <c r="S450" s="677">
        <v>1</v>
      </c>
      <c r="T450" s="742">
        <v>1</v>
      </c>
      <c r="U450" s="700">
        <v>1</v>
      </c>
    </row>
    <row r="451" spans="1:21" ht="14.4" customHeight="1" x14ac:dyDescent="0.3">
      <c r="A451" s="660">
        <v>4</v>
      </c>
      <c r="B451" s="661" t="s">
        <v>1905</v>
      </c>
      <c r="C451" s="661">
        <v>89301042</v>
      </c>
      <c r="D451" s="740" t="s">
        <v>3294</v>
      </c>
      <c r="E451" s="741" t="s">
        <v>2157</v>
      </c>
      <c r="F451" s="661" t="s">
        <v>2125</v>
      </c>
      <c r="G451" s="661" t="s">
        <v>2261</v>
      </c>
      <c r="H451" s="661" t="s">
        <v>576</v>
      </c>
      <c r="I451" s="661" t="s">
        <v>2918</v>
      </c>
      <c r="J451" s="661" t="s">
        <v>2319</v>
      </c>
      <c r="K451" s="661" t="s">
        <v>2320</v>
      </c>
      <c r="L451" s="662">
        <v>0</v>
      </c>
      <c r="M451" s="662">
        <v>0</v>
      </c>
      <c r="N451" s="661">
        <v>2</v>
      </c>
      <c r="O451" s="742">
        <v>0.5</v>
      </c>
      <c r="P451" s="662">
        <v>0</v>
      </c>
      <c r="Q451" s="677"/>
      <c r="R451" s="661">
        <v>2</v>
      </c>
      <c r="S451" s="677">
        <v>1</v>
      </c>
      <c r="T451" s="742">
        <v>0.5</v>
      </c>
      <c r="U451" s="700">
        <v>1</v>
      </c>
    </row>
    <row r="452" spans="1:21" ht="14.4" customHeight="1" x14ac:dyDescent="0.3">
      <c r="A452" s="660">
        <v>4</v>
      </c>
      <c r="B452" s="661" t="s">
        <v>1905</v>
      </c>
      <c r="C452" s="661">
        <v>89301042</v>
      </c>
      <c r="D452" s="740" t="s">
        <v>3294</v>
      </c>
      <c r="E452" s="741" t="s">
        <v>2157</v>
      </c>
      <c r="F452" s="661" t="s">
        <v>2125</v>
      </c>
      <c r="G452" s="661" t="s">
        <v>2394</v>
      </c>
      <c r="H452" s="661" t="s">
        <v>576</v>
      </c>
      <c r="I452" s="661" t="s">
        <v>729</v>
      </c>
      <c r="J452" s="661" t="s">
        <v>730</v>
      </c>
      <c r="K452" s="661" t="s">
        <v>2395</v>
      </c>
      <c r="L452" s="662">
        <v>232.37</v>
      </c>
      <c r="M452" s="662">
        <v>464.74</v>
      </c>
      <c r="N452" s="661">
        <v>2</v>
      </c>
      <c r="O452" s="742">
        <v>2</v>
      </c>
      <c r="P452" s="662">
        <v>232.37</v>
      </c>
      <c r="Q452" s="677">
        <v>0.5</v>
      </c>
      <c r="R452" s="661">
        <v>1</v>
      </c>
      <c r="S452" s="677">
        <v>0.5</v>
      </c>
      <c r="T452" s="742">
        <v>1</v>
      </c>
      <c r="U452" s="700">
        <v>0.5</v>
      </c>
    </row>
    <row r="453" spans="1:21" ht="14.4" customHeight="1" x14ac:dyDescent="0.3">
      <c r="A453" s="660">
        <v>4</v>
      </c>
      <c r="B453" s="661" t="s">
        <v>1905</v>
      </c>
      <c r="C453" s="661">
        <v>89301042</v>
      </c>
      <c r="D453" s="740" t="s">
        <v>3294</v>
      </c>
      <c r="E453" s="741" t="s">
        <v>2157</v>
      </c>
      <c r="F453" s="661" t="s">
        <v>2125</v>
      </c>
      <c r="G453" s="661" t="s">
        <v>2919</v>
      </c>
      <c r="H453" s="661" t="s">
        <v>576</v>
      </c>
      <c r="I453" s="661" t="s">
        <v>2920</v>
      </c>
      <c r="J453" s="661" t="s">
        <v>2921</v>
      </c>
      <c r="K453" s="661" t="s">
        <v>2922</v>
      </c>
      <c r="L453" s="662">
        <v>141.62</v>
      </c>
      <c r="M453" s="662">
        <v>141.62</v>
      </c>
      <c r="N453" s="661">
        <v>1</v>
      </c>
      <c r="O453" s="742">
        <v>1</v>
      </c>
      <c r="P453" s="662">
        <v>141.62</v>
      </c>
      <c r="Q453" s="677">
        <v>1</v>
      </c>
      <c r="R453" s="661">
        <v>1</v>
      </c>
      <c r="S453" s="677">
        <v>1</v>
      </c>
      <c r="T453" s="742">
        <v>1</v>
      </c>
      <c r="U453" s="700">
        <v>1</v>
      </c>
    </row>
    <row r="454" spans="1:21" ht="14.4" customHeight="1" x14ac:dyDescent="0.3">
      <c r="A454" s="660">
        <v>4</v>
      </c>
      <c r="B454" s="661" t="s">
        <v>1905</v>
      </c>
      <c r="C454" s="661">
        <v>89301042</v>
      </c>
      <c r="D454" s="740" t="s">
        <v>3294</v>
      </c>
      <c r="E454" s="741" t="s">
        <v>2157</v>
      </c>
      <c r="F454" s="661" t="s">
        <v>2125</v>
      </c>
      <c r="G454" s="661" t="s">
        <v>2718</v>
      </c>
      <c r="H454" s="661" t="s">
        <v>576</v>
      </c>
      <c r="I454" s="661" t="s">
        <v>2719</v>
      </c>
      <c r="J454" s="661" t="s">
        <v>2720</v>
      </c>
      <c r="K454" s="661" t="s">
        <v>2721</v>
      </c>
      <c r="L454" s="662">
        <v>115.13</v>
      </c>
      <c r="M454" s="662">
        <v>115.13</v>
      </c>
      <c r="N454" s="661">
        <v>1</v>
      </c>
      <c r="O454" s="742">
        <v>1</v>
      </c>
      <c r="P454" s="662">
        <v>115.13</v>
      </c>
      <c r="Q454" s="677">
        <v>1</v>
      </c>
      <c r="R454" s="661">
        <v>1</v>
      </c>
      <c r="S454" s="677">
        <v>1</v>
      </c>
      <c r="T454" s="742">
        <v>1</v>
      </c>
      <c r="U454" s="700">
        <v>1</v>
      </c>
    </row>
    <row r="455" spans="1:21" ht="14.4" customHeight="1" x14ac:dyDescent="0.3">
      <c r="A455" s="660">
        <v>4</v>
      </c>
      <c r="B455" s="661" t="s">
        <v>1905</v>
      </c>
      <c r="C455" s="661">
        <v>89301042</v>
      </c>
      <c r="D455" s="740" t="s">
        <v>3294</v>
      </c>
      <c r="E455" s="741" t="s">
        <v>2157</v>
      </c>
      <c r="F455" s="661" t="s">
        <v>2125</v>
      </c>
      <c r="G455" s="661" t="s">
        <v>2292</v>
      </c>
      <c r="H455" s="661" t="s">
        <v>576</v>
      </c>
      <c r="I455" s="661" t="s">
        <v>2923</v>
      </c>
      <c r="J455" s="661" t="s">
        <v>2402</v>
      </c>
      <c r="K455" s="661" t="s">
        <v>2924</v>
      </c>
      <c r="L455" s="662">
        <v>48.42</v>
      </c>
      <c r="M455" s="662">
        <v>96.84</v>
      </c>
      <c r="N455" s="661">
        <v>2</v>
      </c>
      <c r="O455" s="742">
        <v>1</v>
      </c>
      <c r="P455" s="662"/>
      <c r="Q455" s="677">
        <v>0</v>
      </c>
      <c r="R455" s="661"/>
      <c r="S455" s="677">
        <v>0</v>
      </c>
      <c r="T455" s="742"/>
      <c r="U455" s="700">
        <v>0</v>
      </c>
    </row>
    <row r="456" spans="1:21" ht="14.4" customHeight="1" x14ac:dyDescent="0.3">
      <c r="A456" s="660">
        <v>4</v>
      </c>
      <c r="B456" s="661" t="s">
        <v>1905</v>
      </c>
      <c r="C456" s="661">
        <v>89301042</v>
      </c>
      <c r="D456" s="740" t="s">
        <v>3294</v>
      </c>
      <c r="E456" s="741" t="s">
        <v>2157</v>
      </c>
      <c r="F456" s="661" t="s">
        <v>2125</v>
      </c>
      <c r="G456" s="661" t="s">
        <v>2174</v>
      </c>
      <c r="H456" s="661" t="s">
        <v>576</v>
      </c>
      <c r="I456" s="661" t="s">
        <v>2189</v>
      </c>
      <c r="J456" s="661" t="s">
        <v>2176</v>
      </c>
      <c r="K456" s="661" t="s">
        <v>1217</v>
      </c>
      <c r="L456" s="662">
        <v>301.2</v>
      </c>
      <c r="M456" s="662">
        <v>301.2</v>
      </c>
      <c r="N456" s="661">
        <v>1</v>
      </c>
      <c r="O456" s="742">
        <v>1</v>
      </c>
      <c r="P456" s="662">
        <v>301.2</v>
      </c>
      <c r="Q456" s="677">
        <v>1</v>
      </c>
      <c r="R456" s="661">
        <v>1</v>
      </c>
      <c r="S456" s="677">
        <v>1</v>
      </c>
      <c r="T456" s="742">
        <v>1</v>
      </c>
      <c r="U456" s="700">
        <v>1</v>
      </c>
    </row>
    <row r="457" spans="1:21" ht="14.4" customHeight="1" x14ac:dyDescent="0.3">
      <c r="A457" s="660">
        <v>4</v>
      </c>
      <c r="B457" s="661" t="s">
        <v>1905</v>
      </c>
      <c r="C457" s="661">
        <v>89301042</v>
      </c>
      <c r="D457" s="740" t="s">
        <v>3294</v>
      </c>
      <c r="E457" s="741" t="s">
        <v>2157</v>
      </c>
      <c r="F457" s="661" t="s">
        <v>2125</v>
      </c>
      <c r="G457" s="661" t="s">
        <v>2281</v>
      </c>
      <c r="H457" s="661" t="s">
        <v>576</v>
      </c>
      <c r="I457" s="661" t="s">
        <v>2672</v>
      </c>
      <c r="J457" s="661" t="s">
        <v>1400</v>
      </c>
      <c r="K457" s="661" t="s">
        <v>2673</v>
      </c>
      <c r="L457" s="662">
        <v>54.23</v>
      </c>
      <c r="M457" s="662">
        <v>54.23</v>
      </c>
      <c r="N457" s="661">
        <v>1</v>
      </c>
      <c r="O457" s="742">
        <v>1</v>
      </c>
      <c r="P457" s="662"/>
      <c r="Q457" s="677">
        <v>0</v>
      </c>
      <c r="R457" s="661"/>
      <c r="S457" s="677">
        <v>0</v>
      </c>
      <c r="T457" s="742"/>
      <c r="U457" s="700">
        <v>0</v>
      </c>
    </row>
    <row r="458" spans="1:21" ht="14.4" customHeight="1" x14ac:dyDescent="0.3">
      <c r="A458" s="660">
        <v>4</v>
      </c>
      <c r="B458" s="661" t="s">
        <v>1905</v>
      </c>
      <c r="C458" s="661">
        <v>89301042</v>
      </c>
      <c r="D458" s="740" t="s">
        <v>3294</v>
      </c>
      <c r="E458" s="741" t="s">
        <v>2157</v>
      </c>
      <c r="F458" s="661" t="s">
        <v>2125</v>
      </c>
      <c r="G458" s="661" t="s">
        <v>2281</v>
      </c>
      <c r="H458" s="661" t="s">
        <v>576</v>
      </c>
      <c r="I458" s="661" t="s">
        <v>2334</v>
      </c>
      <c r="J458" s="661" t="s">
        <v>2335</v>
      </c>
      <c r="K458" s="661" t="s">
        <v>2336</v>
      </c>
      <c r="L458" s="662">
        <v>43.37</v>
      </c>
      <c r="M458" s="662">
        <v>43.37</v>
      </c>
      <c r="N458" s="661">
        <v>1</v>
      </c>
      <c r="O458" s="742">
        <v>1</v>
      </c>
      <c r="P458" s="662">
        <v>43.37</v>
      </c>
      <c r="Q458" s="677">
        <v>1</v>
      </c>
      <c r="R458" s="661">
        <v>1</v>
      </c>
      <c r="S458" s="677">
        <v>1</v>
      </c>
      <c r="T458" s="742">
        <v>1</v>
      </c>
      <c r="U458" s="700">
        <v>1</v>
      </c>
    </row>
    <row r="459" spans="1:21" ht="14.4" customHeight="1" x14ac:dyDescent="0.3">
      <c r="A459" s="660">
        <v>4</v>
      </c>
      <c r="B459" s="661" t="s">
        <v>1905</v>
      </c>
      <c r="C459" s="661">
        <v>89301042</v>
      </c>
      <c r="D459" s="740" t="s">
        <v>3294</v>
      </c>
      <c r="E459" s="741" t="s">
        <v>2157</v>
      </c>
      <c r="F459" s="661" t="s">
        <v>2125</v>
      </c>
      <c r="G459" s="661" t="s">
        <v>2925</v>
      </c>
      <c r="H459" s="661" t="s">
        <v>576</v>
      </c>
      <c r="I459" s="661" t="s">
        <v>2926</v>
      </c>
      <c r="J459" s="661" t="s">
        <v>2927</v>
      </c>
      <c r="K459" s="661" t="s">
        <v>2928</v>
      </c>
      <c r="L459" s="662">
        <v>70.08</v>
      </c>
      <c r="M459" s="662">
        <v>70.08</v>
      </c>
      <c r="N459" s="661">
        <v>1</v>
      </c>
      <c r="O459" s="742">
        <v>1</v>
      </c>
      <c r="P459" s="662">
        <v>70.08</v>
      </c>
      <c r="Q459" s="677">
        <v>1</v>
      </c>
      <c r="R459" s="661">
        <v>1</v>
      </c>
      <c r="S459" s="677">
        <v>1</v>
      </c>
      <c r="T459" s="742">
        <v>1</v>
      </c>
      <c r="U459" s="700">
        <v>1</v>
      </c>
    </row>
    <row r="460" spans="1:21" ht="14.4" customHeight="1" x14ac:dyDescent="0.3">
      <c r="A460" s="660">
        <v>4</v>
      </c>
      <c r="B460" s="661" t="s">
        <v>1905</v>
      </c>
      <c r="C460" s="661">
        <v>89301042</v>
      </c>
      <c r="D460" s="740" t="s">
        <v>3294</v>
      </c>
      <c r="E460" s="741" t="s">
        <v>2157</v>
      </c>
      <c r="F460" s="661" t="s">
        <v>2125</v>
      </c>
      <c r="G460" s="661" t="s">
        <v>2929</v>
      </c>
      <c r="H460" s="661" t="s">
        <v>576</v>
      </c>
      <c r="I460" s="661" t="s">
        <v>2930</v>
      </c>
      <c r="J460" s="661" t="s">
        <v>2931</v>
      </c>
      <c r="K460" s="661" t="s">
        <v>2932</v>
      </c>
      <c r="L460" s="662">
        <v>0</v>
      </c>
      <c r="M460" s="662">
        <v>0</v>
      </c>
      <c r="N460" s="661">
        <v>1</v>
      </c>
      <c r="O460" s="742">
        <v>0.5</v>
      </c>
      <c r="P460" s="662">
        <v>0</v>
      </c>
      <c r="Q460" s="677"/>
      <c r="R460" s="661">
        <v>1</v>
      </c>
      <c r="S460" s="677">
        <v>1</v>
      </c>
      <c r="T460" s="742">
        <v>0.5</v>
      </c>
      <c r="U460" s="700">
        <v>1</v>
      </c>
    </row>
    <row r="461" spans="1:21" ht="14.4" customHeight="1" x14ac:dyDescent="0.3">
      <c r="A461" s="660">
        <v>4</v>
      </c>
      <c r="B461" s="661" t="s">
        <v>1905</v>
      </c>
      <c r="C461" s="661">
        <v>89301042</v>
      </c>
      <c r="D461" s="740" t="s">
        <v>3294</v>
      </c>
      <c r="E461" s="741" t="s">
        <v>2157</v>
      </c>
      <c r="F461" s="661" t="s">
        <v>2125</v>
      </c>
      <c r="G461" s="661" t="s">
        <v>2933</v>
      </c>
      <c r="H461" s="661" t="s">
        <v>969</v>
      </c>
      <c r="I461" s="661" t="s">
        <v>2934</v>
      </c>
      <c r="J461" s="661" t="s">
        <v>2935</v>
      </c>
      <c r="K461" s="661" t="s">
        <v>2936</v>
      </c>
      <c r="L461" s="662">
        <v>90.68</v>
      </c>
      <c r="M461" s="662">
        <v>90.68</v>
      </c>
      <c r="N461" s="661">
        <v>1</v>
      </c>
      <c r="O461" s="742">
        <v>0.5</v>
      </c>
      <c r="P461" s="662">
        <v>90.68</v>
      </c>
      <c r="Q461" s="677">
        <v>1</v>
      </c>
      <c r="R461" s="661">
        <v>1</v>
      </c>
      <c r="S461" s="677">
        <v>1</v>
      </c>
      <c r="T461" s="742">
        <v>0.5</v>
      </c>
      <c r="U461" s="700">
        <v>1</v>
      </c>
    </row>
    <row r="462" spans="1:21" ht="14.4" customHeight="1" x14ac:dyDescent="0.3">
      <c r="A462" s="660">
        <v>4</v>
      </c>
      <c r="B462" s="661" t="s">
        <v>1905</v>
      </c>
      <c r="C462" s="661">
        <v>89301042</v>
      </c>
      <c r="D462" s="740" t="s">
        <v>3294</v>
      </c>
      <c r="E462" s="741" t="s">
        <v>2157</v>
      </c>
      <c r="F462" s="661" t="s">
        <v>2125</v>
      </c>
      <c r="G462" s="661" t="s">
        <v>2337</v>
      </c>
      <c r="H462" s="661" t="s">
        <v>576</v>
      </c>
      <c r="I462" s="661" t="s">
        <v>2338</v>
      </c>
      <c r="J462" s="661" t="s">
        <v>1335</v>
      </c>
      <c r="K462" s="661" t="s">
        <v>2339</v>
      </c>
      <c r="L462" s="662">
        <v>121.96</v>
      </c>
      <c r="M462" s="662">
        <v>121.96</v>
      </c>
      <c r="N462" s="661">
        <v>1</v>
      </c>
      <c r="O462" s="742">
        <v>1</v>
      </c>
      <c r="P462" s="662">
        <v>121.96</v>
      </c>
      <c r="Q462" s="677">
        <v>1</v>
      </c>
      <c r="R462" s="661">
        <v>1</v>
      </c>
      <c r="S462" s="677">
        <v>1</v>
      </c>
      <c r="T462" s="742">
        <v>1</v>
      </c>
      <c r="U462" s="700">
        <v>1</v>
      </c>
    </row>
    <row r="463" spans="1:21" ht="14.4" customHeight="1" x14ac:dyDescent="0.3">
      <c r="A463" s="660">
        <v>4</v>
      </c>
      <c r="B463" s="661" t="s">
        <v>1905</v>
      </c>
      <c r="C463" s="661">
        <v>89301042</v>
      </c>
      <c r="D463" s="740" t="s">
        <v>3294</v>
      </c>
      <c r="E463" s="741" t="s">
        <v>2157</v>
      </c>
      <c r="F463" s="661" t="s">
        <v>2125</v>
      </c>
      <c r="G463" s="661" t="s">
        <v>2190</v>
      </c>
      <c r="H463" s="661" t="s">
        <v>576</v>
      </c>
      <c r="I463" s="661" t="s">
        <v>717</v>
      </c>
      <c r="J463" s="661" t="s">
        <v>2191</v>
      </c>
      <c r="K463" s="661" t="s">
        <v>2192</v>
      </c>
      <c r="L463" s="662">
        <v>0</v>
      </c>
      <c r="M463" s="662">
        <v>0</v>
      </c>
      <c r="N463" s="661">
        <v>1</v>
      </c>
      <c r="O463" s="742">
        <v>1</v>
      </c>
      <c r="P463" s="662">
        <v>0</v>
      </c>
      <c r="Q463" s="677"/>
      <c r="R463" s="661">
        <v>1</v>
      </c>
      <c r="S463" s="677">
        <v>1</v>
      </c>
      <c r="T463" s="742">
        <v>1</v>
      </c>
      <c r="U463" s="700">
        <v>1</v>
      </c>
    </row>
    <row r="464" spans="1:21" ht="14.4" customHeight="1" x14ac:dyDescent="0.3">
      <c r="A464" s="660">
        <v>4</v>
      </c>
      <c r="B464" s="661" t="s">
        <v>1905</v>
      </c>
      <c r="C464" s="661">
        <v>89301042</v>
      </c>
      <c r="D464" s="740" t="s">
        <v>3294</v>
      </c>
      <c r="E464" s="741" t="s">
        <v>2157</v>
      </c>
      <c r="F464" s="661" t="s">
        <v>2125</v>
      </c>
      <c r="G464" s="661" t="s">
        <v>2209</v>
      </c>
      <c r="H464" s="661" t="s">
        <v>576</v>
      </c>
      <c r="I464" s="661" t="s">
        <v>2210</v>
      </c>
      <c r="J464" s="661" t="s">
        <v>1111</v>
      </c>
      <c r="K464" s="661" t="s">
        <v>2211</v>
      </c>
      <c r="L464" s="662">
        <v>22.44</v>
      </c>
      <c r="M464" s="662">
        <v>22.44</v>
      </c>
      <c r="N464" s="661">
        <v>1</v>
      </c>
      <c r="O464" s="742">
        <v>1</v>
      </c>
      <c r="P464" s="662"/>
      <c r="Q464" s="677">
        <v>0</v>
      </c>
      <c r="R464" s="661"/>
      <c r="S464" s="677">
        <v>0</v>
      </c>
      <c r="T464" s="742"/>
      <c r="U464" s="700">
        <v>0</v>
      </c>
    </row>
    <row r="465" spans="1:21" ht="14.4" customHeight="1" x14ac:dyDescent="0.3">
      <c r="A465" s="660">
        <v>4</v>
      </c>
      <c r="B465" s="661" t="s">
        <v>1905</v>
      </c>
      <c r="C465" s="661">
        <v>89301042</v>
      </c>
      <c r="D465" s="740" t="s">
        <v>3294</v>
      </c>
      <c r="E465" s="741" t="s">
        <v>2157</v>
      </c>
      <c r="F465" s="661" t="s">
        <v>2125</v>
      </c>
      <c r="G465" s="661" t="s">
        <v>2937</v>
      </c>
      <c r="H465" s="661" t="s">
        <v>576</v>
      </c>
      <c r="I465" s="661" t="s">
        <v>2938</v>
      </c>
      <c r="J465" s="661" t="s">
        <v>2939</v>
      </c>
      <c r="K465" s="661" t="s">
        <v>2940</v>
      </c>
      <c r="L465" s="662">
        <v>0</v>
      </c>
      <c r="M465" s="662">
        <v>0</v>
      </c>
      <c r="N465" s="661">
        <v>3</v>
      </c>
      <c r="O465" s="742">
        <v>0.5</v>
      </c>
      <c r="P465" s="662"/>
      <c r="Q465" s="677"/>
      <c r="R465" s="661"/>
      <c r="S465" s="677">
        <v>0</v>
      </c>
      <c r="T465" s="742"/>
      <c r="U465" s="700">
        <v>0</v>
      </c>
    </row>
    <row r="466" spans="1:21" ht="14.4" customHeight="1" x14ac:dyDescent="0.3">
      <c r="A466" s="660">
        <v>4</v>
      </c>
      <c r="B466" s="661" t="s">
        <v>1905</v>
      </c>
      <c r="C466" s="661">
        <v>89301042</v>
      </c>
      <c r="D466" s="740" t="s">
        <v>3294</v>
      </c>
      <c r="E466" s="741" t="s">
        <v>2157</v>
      </c>
      <c r="F466" s="661" t="s">
        <v>2125</v>
      </c>
      <c r="G466" s="661" t="s">
        <v>2212</v>
      </c>
      <c r="H466" s="661" t="s">
        <v>969</v>
      </c>
      <c r="I466" s="661" t="s">
        <v>1425</v>
      </c>
      <c r="J466" s="661" t="s">
        <v>1426</v>
      </c>
      <c r="K466" s="661" t="s">
        <v>2071</v>
      </c>
      <c r="L466" s="662">
        <v>93.96</v>
      </c>
      <c r="M466" s="662">
        <v>93.96</v>
      </c>
      <c r="N466" s="661">
        <v>1</v>
      </c>
      <c r="O466" s="742">
        <v>1</v>
      </c>
      <c r="P466" s="662">
        <v>93.96</v>
      </c>
      <c r="Q466" s="677">
        <v>1</v>
      </c>
      <c r="R466" s="661">
        <v>1</v>
      </c>
      <c r="S466" s="677">
        <v>1</v>
      </c>
      <c r="T466" s="742">
        <v>1</v>
      </c>
      <c r="U466" s="700">
        <v>1</v>
      </c>
    </row>
    <row r="467" spans="1:21" ht="14.4" customHeight="1" x14ac:dyDescent="0.3">
      <c r="A467" s="660">
        <v>4</v>
      </c>
      <c r="B467" s="661" t="s">
        <v>1905</v>
      </c>
      <c r="C467" s="661">
        <v>89301042</v>
      </c>
      <c r="D467" s="740" t="s">
        <v>3294</v>
      </c>
      <c r="E467" s="741" t="s">
        <v>2157</v>
      </c>
      <c r="F467" s="661" t="s">
        <v>2126</v>
      </c>
      <c r="G467" s="661" t="s">
        <v>2230</v>
      </c>
      <c r="H467" s="661" t="s">
        <v>576</v>
      </c>
      <c r="I467" s="661" t="s">
        <v>2231</v>
      </c>
      <c r="J467" s="661" t="s">
        <v>2232</v>
      </c>
      <c r="K467" s="661"/>
      <c r="L467" s="662">
        <v>0</v>
      </c>
      <c r="M467" s="662">
        <v>0</v>
      </c>
      <c r="N467" s="661">
        <v>1</v>
      </c>
      <c r="O467" s="742">
        <v>1</v>
      </c>
      <c r="P467" s="662">
        <v>0</v>
      </c>
      <c r="Q467" s="677"/>
      <c r="R467" s="661">
        <v>1</v>
      </c>
      <c r="S467" s="677">
        <v>1</v>
      </c>
      <c r="T467" s="742">
        <v>1</v>
      </c>
      <c r="U467" s="700">
        <v>1</v>
      </c>
    </row>
    <row r="468" spans="1:21" ht="14.4" customHeight="1" x14ac:dyDescent="0.3">
      <c r="A468" s="660">
        <v>4</v>
      </c>
      <c r="B468" s="661" t="s">
        <v>1905</v>
      </c>
      <c r="C468" s="661">
        <v>89301042</v>
      </c>
      <c r="D468" s="740" t="s">
        <v>3294</v>
      </c>
      <c r="E468" s="741" t="s">
        <v>2157</v>
      </c>
      <c r="F468" s="661" t="s">
        <v>2127</v>
      </c>
      <c r="G468" s="661" t="s">
        <v>2348</v>
      </c>
      <c r="H468" s="661" t="s">
        <v>576</v>
      </c>
      <c r="I468" s="661" t="s">
        <v>2349</v>
      </c>
      <c r="J468" s="661" t="s">
        <v>2350</v>
      </c>
      <c r="K468" s="661" t="s">
        <v>2351</v>
      </c>
      <c r="L468" s="662">
        <v>200</v>
      </c>
      <c r="M468" s="662">
        <v>400</v>
      </c>
      <c r="N468" s="661">
        <v>2</v>
      </c>
      <c r="O468" s="742">
        <v>1</v>
      </c>
      <c r="P468" s="662"/>
      <c r="Q468" s="677">
        <v>0</v>
      </c>
      <c r="R468" s="661"/>
      <c r="S468" s="677">
        <v>0</v>
      </c>
      <c r="T468" s="742"/>
      <c r="U468" s="700">
        <v>0</v>
      </c>
    </row>
    <row r="469" spans="1:21" ht="14.4" customHeight="1" x14ac:dyDescent="0.3">
      <c r="A469" s="660">
        <v>4</v>
      </c>
      <c r="B469" s="661" t="s">
        <v>1905</v>
      </c>
      <c r="C469" s="661">
        <v>89301042</v>
      </c>
      <c r="D469" s="740" t="s">
        <v>3294</v>
      </c>
      <c r="E469" s="741" t="s">
        <v>2157</v>
      </c>
      <c r="F469" s="661" t="s">
        <v>2127</v>
      </c>
      <c r="G469" s="661" t="s">
        <v>2348</v>
      </c>
      <c r="H469" s="661" t="s">
        <v>576</v>
      </c>
      <c r="I469" s="661" t="s">
        <v>2941</v>
      </c>
      <c r="J469" s="661" t="s">
        <v>2942</v>
      </c>
      <c r="K469" s="661" t="s">
        <v>2943</v>
      </c>
      <c r="L469" s="662">
        <v>774.12</v>
      </c>
      <c r="M469" s="662">
        <v>2322.36</v>
      </c>
      <c r="N469" s="661">
        <v>3</v>
      </c>
      <c r="O469" s="742">
        <v>1</v>
      </c>
      <c r="P469" s="662"/>
      <c r="Q469" s="677">
        <v>0</v>
      </c>
      <c r="R469" s="661"/>
      <c r="S469" s="677">
        <v>0</v>
      </c>
      <c r="T469" s="742"/>
      <c r="U469" s="700">
        <v>0</v>
      </c>
    </row>
    <row r="470" spans="1:21" ht="14.4" customHeight="1" x14ac:dyDescent="0.3">
      <c r="A470" s="660">
        <v>4</v>
      </c>
      <c r="B470" s="661" t="s">
        <v>1905</v>
      </c>
      <c r="C470" s="661">
        <v>89301042</v>
      </c>
      <c r="D470" s="740" t="s">
        <v>3294</v>
      </c>
      <c r="E470" s="741" t="s">
        <v>2157</v>
      </c>
      <c r="F470" s="661" t="s">
        <v>2127</v>
      </c>
      <c r="G470" s="661" t="s">
        <v>2348</v>
      </c>
      <c r="H470" s="661" t="s">
        <v>576</v>
      </c>
      <c r="I470" s="661" t="s">
        <v>2944</v>
      </c>
      <c r="J470" s="661" t="s">
        <v>2945</v>
      </c>
      <c r="K470" s="661" t="s">
        <v>2946</v>
      </c>
      <c r="L470" s="662">
        <v>438.75</v>
      </c>
      <c r="M470" s="662">
        <v>438.75</v>
      </c>
      <c r="N470" s="661">
        <v>1</v>
      </c>
      <c r="O470" s="742">
        <v>1</v>
      </c>
      <c r="P470" s="662"/>
      <c r="Q470" s="677">
        <v>0</v>
      </c>
      <c r="R470" s="661"/>
      <c r="S470" s="677">
        <v>0</v>
      </c>
      <c r="T470" s="742"/>
      <c r="U470" s="700">
        <v>0</v>
      </c>
    </row>
    <row r="471" spans="1:21" ht="14.4" customHeight="1" x14ac:dyDescent="0.3">
      <c r="A471" s="660">
        <v>4</v>
      </c>
      <c r="B471" s="661" t="s">
        <v>1905</v>
      </c>
      <c r="C471" s="661">
        <v>89301042</v>
      </c>
      <c r="D471" s="740" t="s">
        <v>3294</v>
      </c>
      <c r="E471" s="741" t="s">
        <v>2157</v>
      </c>
      <c r="F471" s="661" t="s">
        <v>2127</v>
      </c>
      <c r="G471" s="661" t="s">
        <v>2348</v>
      </c>
      <c r="H471" s="661" t="s">
        <v>576</v>
      </c>
      <c r="I471" s="661" t="s">
        <v>2947</v>
      </c>
      <c r="J471" s="661" t="s">
        <v>2948</v>
      </c>
      <c r="K471" s="661" t="s">
        <v>2949</v>
      </c>
      <c r="L471" s="662">
        <v>1078.5</v>
      </c>
      <c r="M471" s="662">
        <v>1078.5</v>
      </c>
      <c r="N471" s="661">
        <v>1</v>
      </c>
      <c r="O471" s="742">
        <v>1</v>
      </c>
      <c r="P471" s="662"/>
      <c r="Q471" s="677">
        <v>0</v>
      </c>
      <c r="R471" s="661"/>
      <c r="S471" s="677">
        <v>0</v>
      </c>
      <c r="T471" s="742"/>
      <c r="U471" s="700">
        <v>0</v>
      </c>
    </row>
    <row r="472" spans="1:21" ht="14.4" customHeight="1" x14ac:dyDescent="0.3">
      <c r="A472" s="660">
        <v>4</v>
      </c>
      <c r="B472" s="661" t="s">
        <v>1905</v>
      </c>
      <c r="C472" s="661">
        <v>89301042</v>
      </c>
      <c r="D472" s="740" t="s">
        <v>3294</v>
      </c>
      <c r="E472" s="741" t="s">
        <v>2157</v>
      </c>
      <c r="F472" s="661" t="s">
        <v>2127</v>
      </c>
      <c r="G472" s="661" t="s">
        <v>2361</v>
      </c>
      <c r="H472" s="661" t="s">
        <v>576</v>
      </c>
      <c r="I472" s="661" t="s">
        <v>2362</v>
      </c>
      <c r="J472" s="661" t="s">
        <v>2363</v>
      </c>
      <c r="K472" s="661" t="s">
        <v>2364</v>
      </c>
      <c r="L472" s="662">
        <v>410</v>
      </c>
      <c r="M472" s="662">
        <v>820</v>
      </c>
      <c r="N472" s="661">
        <v>2</v>
      </c>
      <c r="O472" s="742">
        <v>2</v>
      </c>
      <c r="P472" s="662">
        <v>820</v>
      </c>
      <c r="Q472" s="677">
        <v>1</v>
      </c>
      <c r="R472" s="661">
        <v>2</v>
      </c>
      <c r="S472" s="677">
        <v>1</v>
      </c>
      <c r="T472" s="742">
        <v>2</v>
      </c>
      <c r="U472" s="700">
        <v>1</v>
      </c>
    </row>
    <row r="473" spans="1:21" ht="14.4" customHeight="1" x14ac:dyDescent="0.3">
      <c r="A473" s="660">
        <v>4</v>
      </c>
      <c r="B473" s="661" t="s">
        <v>1905</v>
      </c>
      <c r="C473" s="661">
        <v>89301042</v>
      </c>
      <c r="D473" s="740" t="s">
        <v>3294</v>
      </c>
      <c r="E473" s="741" t="s">
        <v>2157</v>
      </c>
      <c r="F473" s="661" t="s">
        <v>2127</v>
      </c>
      <c r="G473" s="661" t="s">
        <v>2361</v>
      </c>
      <c r="H473" s="661" t="s">
        <v>576</v>
      </c>
      <c r="I473" s="661" t="s">
        <v>2365</v>
      </c>
      <c r="J473" s="661" t="s">
        <v>2366</v>
      </c>
      <c r="K473" s="661" t="s">
        <v>2367</v>
      </c>
      <c r="L473" s="662">
        <v>566</v>
      </c>
      <c r="M473" s="662">
        <v>566</v>
      </c>
      <c r="N473" s="661">
        <v>1</v>
      </c>
      <c r="O473" s="742">
        <v>1</v>
      </c>
      <c r="P473" s="662"/>
      <c r="Q473" s="677">
        <v>0</v>
      </c>
      <c r="R473" s="661"/>
      <c r="S473" s="677">
        <v>0</v>
      </c>
      <c r="T473" s="742"/>
      <c r="U473" s="700">
        <v>0</v>
      </c>
    </row>
    <row r="474" spans="1:21" ht="14.4" customHeight="1" x14ac:dyDescent="0.3">
      <c r="A474" s="660">
        <v>4</v>
      </c>
      <c r="B474" s="661" t="s">
        <v>1905</v>
      </c>
      <c r="C474" s="661">
        <v>89301042</v>
      </c>
      <c r="D474" s="740" t="s">
        <v>3294</v>
      </c>
      <c r="E474" s="741" t="s">
        <v>2157</v>
      </c>
      <c r="F474" s="661" t="s">
        <v>2127</v>
      </c>
      <c r="G474" s="661" t="s">
        <v>2277</v>
      </c>
      <c r="H474" s="661" t="s">
        <v>576</v>
      </c>
      <c r="I474" s="661" t="s">
        <v>2636</v>
      </c>
      <c r="J474" s="661" t="s">
        <v>2637</v>
      </c>
      <c r="K474" s="661" t="s">
        <v>2638</v>
      </c>
      <c r="L474" s="662">
        <v>906.78</v>
      </c>
      <c r="M474" s="662">
        <v>906.78</v>
      </c>
      <c r="N474" s="661">
        <v>1</v>
      </c>
      <c r="O474" s="742">
        <v>1</v>
      </c>
      <c r="P474" s="662"/>
      <c r="Q474" s="677">
        <v>0</v>
      </c>
      <c r="R474" s="661"/>
      <c r="S474" s="677">
        <v>0</v>
      </c>
      <c r="T474" s="742"/>
      <c r="U474" s="700">
        <v>0</v>
      </c>
    </row>
    <row r="475" spans="1:21" ht="14.4" customHeight="1" x14ac:dyDescent="0.3">
      <c r="A475" s="660">
        <v>4</v>
      </c>
      <c r="B475" s="661" t="s">
        <v>1905</v>
      </c>
      <c r="C475" s="661">
        <v>89301042</v>
      </c>
      <c r="D475" s="740" t="s">
        <v>3294</v>
      </c>
      <c r="E475" s="741" t="s">
        <v>2158</v>
      </c>
      <c r="F475" s="661" t="s">
        <v>2125</v>
      </c>
      <c r="G475" s="661" t="s">
        <v>2639</v>
      </c>
      <c r="H475" s="661" t="s">
        <v>576</v>
      </c>
      <c r="I475" s="661" t="s">
        <v>2950</v>
      </c>
      <c r="J475" s="661" t="s">
        <v>2951</v>
      </c>
      <c r="K475" s="661" t="s">
        <v>2093</v>
      </c>
      <c r="L475" s="662">
        <v>10.26</v>
      </c>
      <c r="M475" s="662">
        <v>10.26</v>
      </c>
      <c r="N475" s="661">
        <v>1</v>
      </c>
      <c r="O475" s="742">
        <v>1</v>
      </c>
      <c r="P475" s="662"/>
      <c r="Q475" s="677">
        <v>0</v>
      </c>
      <c r="R475" s="661"/>
      <c r="S475" s="677">
        <v>0</v>
      </c>
      <c r="T475" s="742"/>
      <c r="U475" s="700">
        <v>0</v>
      </c>
    </row>
    <row r="476" spans="1:21" ht="14.4" customHeight="1" x14ac:dyDescent="0.3">
      <c r="A476" s="660">
        <v>4</v>
      </c>
      <c r="B476" s="661" t="s">
        <v>1905</v>
      </c>
      <c r="C476" s="661">
        <v>89301042</v>
      </c>
      <c r="D476" s="740" t="s">
        <v>3294</v>
      </c>
      <c r="E476" s="741" t="s">
        <v>2158</v>
      </c>
      <c r="F476" s="661" t="s">
        <v>2125</v>
      </c>
      <c r="G476" s="661" t="s">
        <v>2216</v>
      </c>
      <c r="H476" s="661" t="s">
        <v>969</v>
      </c>
      <c r="I476" s="661" t="s">
        <v>1443</v>
      </c>
      <c r="J476" s="661" t="s">
        <v>1444</v>
      </c>
      <c r="K476" s="661" t="s">
        <v>2076</v>
      </c>
      <c r="L476" s="662">
        <v>65.989999999999995</v>
      </c>
      <c r="M476" s="662">
        <v>65.989999999999995</v>
      </c>
      <c r="N476" s="661">
        <v>1</v>
      </c>
      <c r="O476" s="742">
        <v>1</v>
      </c>
      <c r="P476" s="662"/>
      <c r="Q476" s="677">
        <v>0</v>
      </c>
      <c r="R476" s="661"/>
      <c r="S476" s="677">
        <v>0</v>
      </c>
      <c r="T476" s="742"/>
      <c r="U476" s="700">
        <v>0</v>
      </c>
    </row>
    <row r="477" spans="1:21" ht="14.4" customHeight="1" x14ac:dyDescent="0.3">
      <c r="A477" s="660">
        <v>4</v>
      </c>
      <c r="B477" s="661" t="s">
        <v>1905</v>
      </c>
      <c r="C477" s="661">
        <v>89301042</v>
      </c>
      <c r="D477" s="740" t="s">
        <v>3294</v>
      </c>
      <c r="E477" s="741" t="s">
        <v>2158</v>
      </c>
      <c r="F477" s="661" t="s">
        <v>2125</v>
      </c>
      <c r="G477" s="661" t="s">
        <v>2952</v>
      </c>
      <c r="H477" s="661" t="s">
        <v>576</v>
      </c>
      <c r="I477" s="661" t="s">
        <v>2953</v>
      </c>
      <c r="J477" s="661" t="s">
        <v>2954</v>
      </c>
      <c r="K477" s="661" t="s">
        <v>2650</v>
      </c>
      <c r="L477" s="662">
        <v>0</v>
      </c>
      <c r="M477" s="662">
        <v>0</v>
      </c>
      <c r="N477" s="661">
        <v>1</v>
      </c>
      <c r="O477" s="742">
        <v>1</v>
      </c>
      <c r="P477" s="662"/>
      <c r="Q477" s="677"/>
      <c r="R477" s="661"/>
      <c r="S477" s="677">
        <v>0</v>
      </c>
      <c r="T477" s="742"/>
      <c r="U477" s="700">
        <v>0</v>
      </c>
    </row>
    <row r="478" spans="1:21" ht="14.4" customHeight="1" x14ac:dyDescent="0.3">
      <c r="A478" s="660">
        <v>4</v>
      </c>
      <c r="B478" s="661" t="s">
        <v>1905</v>
      </c>
      <c r="C478" s="661">
        <v>89301042</v>
      </c>
      <c r="D478" s="740" t="s">
        <v>3294</v>
      </c>
      <c r="E478" s="741" t="s">
        <v>2158</v>
      </c>
      <c r="F478" s="661" t="s">
        <v>2125</v>
      </c>
      <c r="G478" s="661" t="s">
        <v>2241</v>
      </c>
      <c r="H478" s="661" t="s">
        <v>576</v>
      </c>
      <c r="I478" s="661" t="s">
        <v>1208</v>
      </c>
      <c r="J478" s="661" t="s">
        <v>1209</v>
      </c>
      <c r="K478" s="661" t="s">
        <v>2242</v>
      </c>
      <c r="L478" s="662">
        <v>733.55</v>
      </c>
      <c r="M478" s="662">
        <v>9536.15</v>
      </c>
      <c r="N478" s="661">
        <v>13</v>
      </c>
      <c r="O478" s="742">
        <v>4</v>
      </c>
      <c r="P478" s="662">
        <v>1467.1</v>
      </c>
      <c r="Q478" s="677">
        <v>0.15384615384615385</v>
      </c>
      <c r="R478" s="661">
        <v>2</v>
      </c>
      <c r="S478" s="677">
        <v>0.15384615384615385</v>
      </c>
      <c r="T478" s="742">
        <v>0.5</v>
      </c>
      <c r="U478" s="700">
        <v>0.125</v>
      </c>
    </row>
    <row r="479" spans="1:21" ht="14.4" customHeight="1" x14ac:dyDescent="0.3">
      <c r="A479" s="660">
        <v>4</v>
      </c>
      <c r="B479" s="661" t="s">
        <v>1905</v>
      </c>
      <c r="C479" s="661">
        <v>89301042</v>
      </c>
      <c r="D479" s="740" t="s">
        <v>3294</v>
      </c>
      <c r="E479" s="741" t="s">
        <v>2158</v>
      </c>
      <c r="F479" s="661" t="s">
        <v>2125</v>
      </c>
      <c r="G479" s="661" t="s">
        <v>2196</v>
      </c>
      <c r="H479" s="661" t="s">
        <v>969</v>
      </c>
      <c r="I479" s="661" t="s">
        <v>2197</v>
      </c>
      <c r="J479" s="661" t="s">
        <v>1448</v>
      </c>
      <c r="K479" s="661" t="s">
        <v>2198</v>
      </c>
      <c r="L479" s="662">
        <v>0</v>
      </c>
      <c r="M479" s="662">
        <v>0</v>
      </c>
      <c r="N479" s="661">
        <v>1</v>
      </c>
      <c r="O479" s="742">
        <v>1</v>
      </c>
      <c r="P479" s="662">
        <v>0</v>
      </c>
      <c r="Q479" s="677"/>
      <c r="R479" s="661">
        <v>1</v>
      </c>
      <c r="S479" s="677">
        <v>1</v>
      </c>
      <c r="T479" s="742">
        <v>1</v>
      </c>
      <c r="U479" s="700">
        <v>1</v>
      </c>
    </row>
    <row r="480" spans="1:21" ht="14.4" customHeight="1" x14ac:dyDescent="0.3">
      <c r="A480" s="660">
        <v>4</v>
      </c>
      <c r="B480" s="661" t="s">
        <v>1905</v>
      </c>
      <c r="C480" s="661">
        <v>89301042</v>
      </c>
      <c r="D480" s="740" t="s">
        <v>3294</v>
      </c>
      <c r="E480" s="741" t="s">
        <v>2158</v>
      </c>
      <c r="F480" s="661" t="s">
        <v>2125</v>
      </c>
      <c r="G480" s="661" t="s">
        <v>2919</v>
      </c>
      <c r="H480" s="661" t="s">
        <v>576</v>
      </c>
      <c r="I480" s="661" t="s">
        <v>2955</v>
      </c>
      <c r="J480" s="661" t="s">
        <v>2921</v>
      </c>
      <c r="K480" s="661" t="s">
        <v>2956</v>
      </c>
      <c r="L480" s="662">
        <v>0</v>
      </c>
      <c r="M480" s="662">
        <v>0</v>
      </c>
      <c r="N480" s="661">
        <v>1</v>
      </c>
      <c r="O480" s="742">
        <v>1</v>
      </c>
      <c r="P480" s="662"/>
      <c r="Q480" s="677"/>
      <c r="R480" s="661"/>
      <c r="S480" s="677">
        <v>0</v>
      </c>
      <c r="T480" s="742"/>
      <c r="U480" s="700">
        <v>0</v>
      </c>
    </row>
    <row r="481" spans="1:21" ht="14.4" customHeight="1" x14ac:dyDescent="0.3">
      <c r="A481" s="660">
        <v>4</v>
      </c>
      <c r="B481" s="661" t="s">
        <v>1905</v>
      </c>
      <c r="C481" s="661">
        <v>89301042</v>
      </c>
      <c r="D481" s="740" t="s">
        <v>3294</v>
      </c>
      <c r="E481" s="741" t="s">
        <v>2158</v>
      </c>
      <c r="F481" s="661" t="s">
        <v>2125</v>
      </c>
      <c r="G481" s="661" t="s">
        <v>2957</v>
      </c>
      <c r="H481" s="661" t="s">
        <v>576</v>
      </c>
      <c r="I481" s="661" t="s">
        <v>2958</v>
      </c>
      <c r="J481" s="661" t="s">
        <v>2959</v>
      </c>
      <c r="K481" s="661" t="s">
        <v>2071</v>
      </c>
      <c r="L481" s="662">
        <v>35.11</v>
      </c>
      <c r="M481" s="662">
        <v>35.11</v>
      </c>
      <c r="N481" s="661">
        <v>1</v>
      </c>
      <c r="O481" s="742">
        <v>0.5</v>
      </c>
      <c r="P481" s="662"/>
      <c r="Q481" s="677">
        <v>0</v>
      </c>
      <c r="R481" s="661"/>
      <c r="S481" s="677">
        <v>0</v>
      </c>
      <c r="T481" s="742"/>
      <c r="U481" s="700">
        <v>0</v>
      </c>
    </row>
    <row r="482" spans="1:21" ht="14.4" customHeight="1" x14ac:dyDescent="0.3">
      <c r="A482" s="660">
        <v>4</v>
      </c>
      <c r="B482" s="661" t="s">
        <v>1905</v>
      </c>
      <c r="C482" s="661">
        <v>89301042</v>
      </c>
      <c r="D482" s="740" t="s">
        <v>3294</v>
      </c>
      <c r="E482" s="741" t="s">
        <v>2158</v>
      </c>
      <c r="F482" s="661" t="s">
        <v>2125</v>
      </c>
      <c r="G482" s="661" t="s">
        <v>2185</v>
      </c>
      <c r="H482" s="661" t="s">
        <v>576</v>
      </c>
      <c r="I482" s="661" t="s">
        <v>2225</v>
      </c>
      <c r="J482" s="661" t="s">
        <v>2187</v>
      </c>
      <c r="K482" s="661" t="s">
        <v>2226</v>
      </c>
      <c r="L482" s="662">
        <v>374.79</v>
      </c>
      <c r="M482" s="662">
        <v>13867.23</v>
      </c>
      <c r="N482" s="661">
        <v>37</v>
      </c>
      <c r="O482" s="742">
        <v>5</v>
      </c>
      <c r="P482" s="662">
        <v>4497.4800000000005</v>
      </c>
      <c r="Q482" s="677">
        <v>0.32432432432432434</v>
      </c>
      <c r="R482" s="661">
        <v>12</v>
      </c>
      <c r="S482" s="677">
        <v>0.32432432432432434</v>
      </c>
      <c r="T482" s="742">
        <v>2</v>
      </c>
      <c r="U482" s="700">
        <v>0.4</v>
      </c>
    </row>
    <row r="483" spans="1:21" ht="14.4" customHeight="1" x14ac:dyDescent="0.3">
      <c r="A483" s="660">
        <v>4</v>
      </c>
      <c r="B483" s="661" t="s">
        <v>1905</v>
      </c>
      <c r="C483" s="661">
        <v>89301042</v>
      </c>
      <c r="D483" s="740" t="s">
        <v>3294</v>
      </c>
      <c r="E483" s="741" t="s">
        <v>2158</v>
      </c>
      <c r="F483" s="661" t="s">
        <v>2125</v>
      </c>
      <c r="G483" s="661" t="s">
        <v>2185</v>
      </c>
      <c r="H483" s="661" t="s">
        <v>576</v>
      </c>
      <c r="I483" s="661" t="s">
        <v>2186</v>
      </c>
      <c r="J483" s="661" t="s">
        <v>2187</v>
      </c>
      <c r="K483" s="661" t="s">
        <v>2188</v>
      </c>
      <c r="L483" s="662">
        <v>0</v>
      </c>
      <c r="M483" s="662">
        <v>0</v>
      </c>
      <c r="N483" s="661">
        <v>1</v>
      </c>
      <c r="O483" s="742">
        <v>1</v>
      </c>
      <c r="P483" s="662">
        <v>0</v>
      </c>
      <c r="Q483" s="677"/>
      <c r="R483" s="661">
        <v>1</v>
      </c>
      <c r="S483" s="677">
        <v>1</v>
      </c>
      <c r="T483" s="742">
        <v>1</v>
      </c>
      <c r="U483" s="700">
        <v>1</v>
      </c>
    </row>
    <row r="484" spans="1:21" ht="14.4" customHeight="1" x14ac:dyDescent="0.3">
      <c r="A484" s="660">
        <v>4</v>
      </c>
      <c r="B484" s="661" t="s">
        <v>1905</v>
      </c>
      <c r="C484" s="661">
        <v>89301042</v>
      </c>
      <c r="D484" s="740" t="s">
        <v>3294</v>
      </c>
      <c r="E484" s="741" t="s">
        <v>2158</v>
      </c>
      <c r="F484" s="661" t="s">
        <v>2125</v>
      </c>
      <c r="G484" s="661" t="s">
        <v>2292</v>
      </c>
      <c r="H484" s="661" t="s">
        <v>969</v>
      </c>
      <c r="I484" s="661" t="s">
        <v>2670</v>
      </c>
      <c r="J484" s="661" t="s">
        <v>2402</v>
      </c>
      <c r="K484" s="661" t="s">
        <v>2671</v>
      </c>
      <c r="L484" s="662">
        <v>0</v>
      </c>
      <c r="M484" s="662">
        <v>0</v>
      </c>
      <c r="N484" s="661">
        <v>1</v>
      </c>
      <c r="O484" s="742">
        <v>1</v>
      </c>
      <c r="P484" s="662"/>
      <c r="Q484" s="677"/>
      <c r="R484" s="661"/>
      <c r="S484" s="677">
        <v>0</v>
      </c>
      <c r="T484" s="742"/>
      <c r="U484" s="700">
        <v>0</v>
      </c>
    </row>
    <row r="485" spans="1:21" ht="14.4" customHeight="1" x14ac:dyDescent="0.3">
      <c r="A485" s="660">
        <v>4</v>
      </c>
      <c r="B485" s="661" t="s">
        <v>1905</v>
      </c>
      <c r="C485" s="661">
        <v>89301042</v>
      </c>
      <c r="D485" s="740" t="s">
        <v>3294</v>
      </c>
      <c r="E485" s="741" t="s">
        <v>2158</v>
      </c>
      <c r="F485" s="661" t="s">
        <v>2125</v>
      </c>
      <c r="G485" s="661" t="s">
        <v>2174</v>
      </c>
      <c r="H485" s="661" t="s">
        <v>576</v>
      </c>
      <c r="I485" s="661" t="s">
        <v>2175</v>
      </c>
      <c r="J485" s="661" t="s">
        <v>2176</v>
      </c>
      <c r="K485" s="661" t="s">
        <v>1214</v>
      </c>
      <c r="L485" s="662">
        <v>93.71</v>
      </c>
      <c r="M485" s="662">
        <v>93.71</v>
      </c>
      <c r="N485" s="661">
        <v>1</v>
      </c>
      <c r="O485" s="742">
        <v>1</v>
      </c>
      <c r="P485" s="662">
        <v>93.71</v>
      </c>
      <c r="Q485" s="677">
        <v>1</v>
      </c>
      <c r="R485" s="661">
        <v>1</v>
      </c>
      <c r="S485" s="677">
        <v>1</v>
      </c>
      <c r="T485" s="742">
        <v>1</v>
      </c>
      <c r="U485" s="700">
        <v>1</v>
      </c>
    </row>
    <row r="486" spans="1:21" ht="14.4" customHeight="1" x14ac:dyDescent="0.3">
      <c r="A486" s="660">
        <v>4</v>
      </c>
      <c r="B486" s="661" t="s">
        <v>1905</v>
      </c>
      <c r="C486" s="661">
        <v>89301042</v>
      </c>
      <c r="D486" s="740" t="s">
        <v>3294</v>
      </c>
      <c r="E486" s="741" t="s">
        <v>2158</v>
      </c>
      <c r="F486" s="661" t="s">
        <v>2125</v>
      </c>
      <c r="G486" s="661" t="s">
        <v>2174</v>
      </c>
      <c r="H486" s="661" t="s">
        <v>576</v>
      </c>
      <c r="I486" s="661" t="s">
        <v>2189</v>
      </c>
      <c r="J486" s="661" t="s">
        <v>2176</v>
      </c>
      <c r="K486" s="661" t="s">
        <v>1217</v>
      </c>
      <c r="L486" s="662">
        <v>301.2</v>
      </c>
      <c r="M486" s="662">
        <v>1204.8</v>
      </c>
      <c r="N486" s="661">
        <v>4</v>
      </c>
      <c r="O486" s="742">
        <v>1.5</v>
      </c>
      <c r="P486" s="662">
        <v>301.2</v>
      </c>
      <c r="Q486" s="677">
        <v>0.25</v>
      </c>
      <c r="R486" s="661">
        <v>1</v>
      </c>
      <c r="S486" s="677">
        <v>0.25</v>
      </c>
      <c r="T486" s="742">
        <v>0.5</v>
      </c>
      <c r="U486" s="700">
        <v>0.33333333333333331</v>
      </c>
    </row>
    <row r="487" spans="1:21" ht="14.4" customHeight="1" x14ac:dyDescent="0.3">
      <c r="A487" s="660">
        <v>4</v>
      </c>
      <c r="B487" s="661" t="s">
        <v>1905</v>
      </c>
      <c r="C487" s="661">
        <v>89301042</v>
      </c>
      <c r="D487" s="740" t="s">
        <v>3294</v>
      </c>
      <c r="E487" s="741" t="s">
        <v>2158</v>
      </c>
      <c r="F487" s="661" t="s">
        <v>2125</v>
      </c>
      <c r="G487" s="661" t="s">
        <v>2409</v>
      </c>
      <c r="H487" s="661" t="s">
        <v>576</v>
      </c>
      <c r="I487" s="661" t="s">
        <v>2410</v>
      </c>
      <c r="J487" s="661" t="s">
        <v>2411</v>
      </c>
      <c r="K487" s="661" t="s">
        <v>2412</v>
      </c>
      <c r="L487" s="662">
        <v>215.12</v>
      </c>
      <c r="M487" s="662">
        <v>215.12</v>
      </c>
      <c r="N487" s="661">
        <v>1</v>
      </c>
      <c r="O487" s="742">
        <v>1</v>
      </c>
      <c r="P487" s="662"/>
      <c r="Q487" s="677">
        <v>0</v>
      </c>
      <c r="R487" s="661"/>
      <c r="S487" s="677">
        <v>0</v>
      </c>
      <c r="T487" s="742"/>
      <c r="U487" s="700">
        <v>0</v>
      </c>
    </row>
    <row r="488" spans="1:21" ht="14.4" customHeight="1" x14ac:dyDescent="0.3">
      <c r="A488" s="660">
        <v>4</v>
      </c>
      <c r="B488" s="661" t="s">
        <v>1905</v>
      </c>
      <c r="C488" s="661">
        <v>89301042</v>
      </c>
      <c r="D488" s="740" t="s">
        <v>3294</v>
      </c>
      <c r="E488" s="741" t="s">
        <v>2158</v>
      </c>
      <c r="F488" s="661" t="s">
        <v>2125</v>
      </c>
      <c r="G488" s="661" t="s">
        <v>2960</v>
      </c>
      <c r="H488" s="661" t="s">
        <v>576</v>
      </c>
      <c r="I488" s="661" t="s">
        <v>2961</v>
      </c>
      <c r="J488" s="661" t="s">
        <v>2962</v>
      </c>
      <c r="K488" s="661" t="s">
        <v>2963</v>
      </c>
      <c r="L488" s="662">
        <v>152.33000000000001</v>
      </c>
      <c r="M488" s="662">
        <v>456.99</v>
      </c>
      <c r="N488" s="661">
        <v>3</v>
      </c>
      <c r="O488" s="742">
        <v>1</v>
      </c>
      <c r="P488" s="662"/>
      <c r="Q488" s="677">
        <v>0</v>
      </c>
      <c r="R488" s="661"/>
      <c r="S488" s="677">
        <v>0</v>
      </c>
      <c r="T488" s="742"/>
      <c r="U488" s="700">
        <v>0</v>
      </c>
    </row>
    <row r="489" spans="1:21" ht="14.4" customHeight="1" x14ac:dyDescent="0.3">
      <c r="A489" s="660">
        <v>4</v>
      </c>
      <c r="B489" s="661" t="s">
        <v>1905</v>
      </c>
      <c r="C489" s="661">
        <v>89301042</v>
      </c>
      <c r="D489" s="740" t="s">
        <v>3294</v>
      </c>
      <c r="E489" s="741" t="s">
        <v>2158</v>
      </c>
      <c r="F489" s="661" t="s">
        <v>2125</v>
      </c>
      <c r="G489" s="661" t="s">
        <v>2964</v>
      </c>
      <c r="H489" s="661" t="s">
        <v>576</v>
      </c>
      <c r="I489" s="661" t="s">
        <v>2965</v>
      </c>
      <c r="J489" s="661" t="s">
        <v>2966</v>
      </c>
      <c r="K489" s="661" t="s">
        <v>2967</v>
      </c>
      <c r="L489" s="662">
        <v>90.6</v>
      </c>
      <c r="M489" s="662">
        <v>271.79999999999995</v>
      </c>
      <c r="N489" s="661">
        <v>3</v>
      </c>
      <c r="O489" s="742">
        <v>1</v>
      </c>
      <c r="P489" s="662"/>
      <c r="Q489" s="677">
        <v>0</v>
      </c>
      <c r="R489" s="661"/>
      <c r="S489" s="677">
        <v>0</v>
      </c>
      <c r="T489" s="742"/>
      <c r="U489" s="700">
        <v>0</v>
      </c>
    </row>
    <row r="490" spans="1:21" ht="14.4" customHeight="1" x14ac:dyDescent="0.3">
      <c r="A490" s="660">
        <v>4</v>
      </c>
      <c r="B490" s="661" t="s">
        <v>1905</v>
      </c>
      <c r="C490" s="661">
        <v>89301042</v>
      </c>
      <c r="D490" s="740" t="s">
        <v>3294</v>
      </c>
      <c r="E490" s="741" t="s">
        <v>2158</v>
      </c>
      <c r="F490" s="661" t="s">
        <v>2125</v>
      </c>
      <c r="G490" s="661" t="s">
        <v>2964</v>
      </c>
      <c r="H490" s="661" t="s">
        <v>576</v>
      </c>
      <c r="I490" s="661" t="s">
        <v>2968</v>
      </c>
      <c r="J490" s="661" t="s">
        <v>2969</v>
      </c>
      <c r="K490" s="661" t="s">
        <v>2970</v>
      </c>
      <c r="L490" s="662">
        <v>90.6</v>
      </c>
      <c r="M490" s="662">
        <v>724.8</v>
      </c>
      <c r="N490" s="661">
        <v>8</v>
      </c>
      <c r="O490" s="742">
        <v>3</v>
      </c>
      <c r="P490" s="662">
        <v>181.2</v>
      </c>
      <c r="Q490" s="677">
        <v>0.25</v>
      </c>
      <c r="R490" s="661">
        <v>2</v>
      </c>
      <c r="S490" s="677">
        <v>0.25</v>
      </c>
      <c r="T490" s="742">
        <v>1</v>
      </c>
      <c r="U490" s="700">
        <v>0.33333333333333331</v>
      </c>
    </row>
    <row r="491" spans="1:21" ht="14.4" customHeight="1" x14ac:dyDescent="0.3">
      <c r="A491" s="660">
        <v>4</v>
      </c>
      <c r="B491" s="661" t="s">
        <v>1905</v>
      </c>
      <c r="C491" s="661">
        <v>89301042</v>
      </c>
      <c r="D491" s="740" t="s">
        <v>3294</v>
      </c>
      <c r="E491" s="741" t="s">
        <v>2158</v>
      </c>
      <c r="F491" s="661" t="s">
        <v>2126</v>
      </c>
      <c r="G491" s="661" t="s">
        <v>2230</v>
      </c>
      <c r="H491" s="661" t="s">
        <v>576</v>
      </c>
      <c r="I491" s="661" t="s">
        <v>2735</v>
      </c>
      <c r="J491" s="661" t="s">
        <v>2232</v>
      </c>
      <c r="K491" s="661"/>
      <c r="L491" s="662">
        <v>0</v>
      </c>
      <c r="M491" s="662">
        <v>0</v>
      </c>
      <c r="N491" s="661">
        <v>2</v>
      </c>
      <c r="O491" s="742">
        <v>2</v>
      </c>
      <c r="P491" s="662">
        <v>0</v>
      </c>
      <c r="Q491" s="677"/>
      <c r="R491" s="661">
        <v>2</v>
      </c>
      <c r="S491" s="677">
        <v>1</v>
      </c>
      <c r="T491" s="742">
        <v>2</v>
      </c>
      <c r="U491" s="700">
        <v>1</v>
      </c>
    </row>
    <row r="492" spans="1:21" ht="14.4" customHeight="1" x14ac:dyDescent="0.3">
      <c r="A492" s="660">
        <v>4</v>
      </c>
      <c r="B492" s="661" t="s">
        <v>1905</v>
      </c>
      <c r="C492" s="661">
        <v>89301042</v>
      </c>
      <c r="D492" s="740" t="s">
        <v>3294</v>
      </c>
      <c r="E492" s="741" t="s">
        <v>2158</v>
      </c>
      <c r="F492" s="661" t="s">
        <v>2127</v>
      </c>
      <c r="G492" s="661" t="s">
        <v>2348</v>
      </c>
      <c r="H492" s="661" t="s">
        <v>576</v>
      </c>
      <c r="I492" s="661" t="s">
        <v>2349</v>
      </c>
      <c r="J492" s="661" t="s">
        <v>2350</v>
      </c>
      <c r="K492" s="661" t="s">
        <v>2351</v>
      </c>
      <c r="L492" s="662">
        <v>200</v>
      </c>
      <c r="M492" s="662">
        <v>600</v>
      </c>
      <c r="N492" s="661">
        <v>3</v>
      </c>
      <c r="O492" s="742">
        <v>2</v>
      </c>
      <c r="P492" s="662">
        <v>600</v>
      </c>
      <c r="Q492" s="677">
        <v>1</v>
      </c>
      <c r="R492" s="661">
        <v>3</v>
      </c>
      <c r="S492" s="677">
        <v>1</v>
      </c>
      <c r="T492" s="742">
        <v>2</v>
      </c>
      <c r="U492" s="700">
        <v>1</v>
      </c>
    </row>
    <row r="493" spans="1:21" ht="14.4" customHeight="1" x14ac:dyDescent="0.3">
      <c r="A493" s="660">
        <v>4</v>
      </c>
      <c r="B493" s="661" t="s">
        <v>1905</v>
      </c>
      <c r="C493" s="661">
        <v>89301042</v>
      </c>
      <c r="D493" s="740" t="s">
        <v>3294</v>
      </c>
      <c r="E493" s="741" t="s">
        <v>2158</v>
      </c>
      <c r="F493" s="661" t="s">
        <v>2127</v>
      </c>
      <c r="G493" s="661" t="s">
        <v>2348</v>
      </c>
      <c r="H493" s="661" t="s">
        <v>576</v>
      </c>
      <c r="I493" s="661" t="s">
        <v>2355</v>
      </c>
      <c r="J493" s="661" t="s">
        <v>2356</v>
      </c>
      <c r="K493" s="661" t="s">
        <v>2357</v>
      </c>
      <c r="L493" s="662">
        <v>120</v>
      </c>
      <c r="M493" s="662">
        <v>240</v>
      </c>
      <c r="N493" s="661">
        <v>2</v>
      </c>
      <c r="O493" s="742">
        <v>1</v>
      </c>
      <c r="P493" s="662">
        <v>240</v>
      </c>
      <c r="Q493" s="677">
        <v>1</v>
      </c>
      <c r="R493" s="661">
        <v>2</v>
      </c>
      <c r="S493" s="677">
        <v>1</v>
      </c>
      <c r="T493" s="742">
        <v>1</v>
      </c>
      <c r="U493" s="700">
        <v>1</v>
      </c>
    </row>
    <row r="494" spans="1:21" ht="14.4" customHeight="1" x14ac:dyDescent="0.3">
      <c r="A494" s="660">
        <v>4</v>
      </c>
      <c r="B494" s="661" t="s">
        <v>1905</v>
      </c>
      <c r="C494" s="661">
        <v>89301042</v>
      </c>
      <c r="D494" s="740" t="s">
        <v>3294</v>
      </c>
      <c r="E494" s="741" t="s">
        <v>2158</v>
      </c>
      <c r="F494" s="661" t="s">
        <v>2127</v>
      </c>
      <c r="G494" s="661" t="s">
        <v>2348</v>
      </c>
      <c r="H494" s="661" t="s">
        <v>576</v>
      </c>
      <c r="I494" s="661" t="s">
        <v>2971</v>
      </c>
      <c r="J494" s="661" t="s">
        <v>2972</v>
      </c>
      <c r="K494" s="661" t="s">
        <v>2973</v>
      </c>
      <c r="L494" s="662">
        <v>207.12</v>
      </c>
      <c r="M494" s="662">
        <v>1035.5999999999999</v>
      </c>
      <c r="N494" s="661">
        <v>5</v>
      </c>
      <c r="O494" s="742">
        <v>1</v>
      </c>
      <c r="P494" s="662"/>
      <c r="Q494" s="677">
        <v>0</v>
      </c>
      <c r="R494" s="661"/>
      <c r="S494" s="677">
        <v>0</v>
      </c>
      <c r="T494" s="742"/>
      <c r="U494" s="700">
        <v>0</v>
      </c>
    </row>
    <row r="495" spans="1:21" ht="14.4" customHeight="1" x14ac:dyDescent="0.3">
      <c r="A495" s="660">
        <v>4</v>
      </c>
      <c r="B495" s="661" t="s">
        <v>1905</v>
      </c>
      <c r="C495" s="661">
        <v>89301042</v>
      </c>
      <c r="D495" s="740" t="s">
        <v>3294</v>
      </c>
      <c r="E495" s="741" t="s">
        <v>2158</v>
      </c>
      <c r="F495" s="661" t="s">
        <v>2127</v>
      </c>
      <c r="G495" s="661" t="s">
        <v>2361</v>
      </c>
      <c r="H495" s="661" t="s">
        <v>576</v>
      </c>
      <c r="I495" s="661" t="s">
        <v>2362</v>
      </c>
      <c r="J495" s="661" t="s">
        <v>2363</v>
      </c>
      <c r="K495" s="661" t="s">
        <v>2364</v>
      </c>
      <c r="L495" s="662">
        <v>410</v>
      </c>
      <c r="M495" s="662">
        <v>4100</v>
      </c>
      <c r="N495" s="661">
        <v>10</v>
      </c>
      <c r="O495" s="742">
        <v>10</v>
      </c>
      <c r="P495" s="662">
        <v>3690</v>
      </c>
      <c r="Q495" s="677">
        <v>0.9</v>
      </c>
      <c r="R495" s="661">
        <v>9</v>
      </c>
      <c r="S495" s="677">
        <v>0.9</v>
      </c>
      <c r="T495" s="742">
        <v>9</v>
      </c>
      <c r="U495" s="700">
        <v>0.9</v>
      </c>
    </row>
    <row r="496" spans="1:21" ht="14.4" customHeight="1" x14ac:dyDescent="0.3">
      <c r="A496" s="660">
        <v>4</v>
      </c>
      <c r="B496" s="661" t="s">
        <v>1905</v>
      </c>
      <c r="C496" s="661">
        <v>89301042</v>
      </c>
      <c r="D496" s="740" t="s">
        <v>3294</v>
      </c>
      <c r="E496" s="741" t="s">
        <v>2158</v>
      </c>
      <c r="F496" s="661" t="s">
        <v>2127</v>
      </c>
      <c r="G496" s="661" t="s">
        <v>2361</v>
      </c>
      <c r="H496" s="661" t="s">
        <v>576</v>
      </c>
      <c r="I496" s="661" t="s">
        <v>2365</v>
      </c>
      <c r="J496" s="661" t="s">
        <v>2366</v>
      </c>
      <c r="K496" s="661" t="s">
        <v>2367</v>
      </c>
      <c r="L496" s="662">
        <v>566</v>
      </c>
      <c r="M496" s="662">
        <v>566</v>
      </c>
      <c r="N496" s="661">
        <v>1</v>
      </c>
      <c r="O496" s="742">
        <v>1</v>
      </c>
      <c r="P496" s="662"/>
      <c r="Q496" s="677">
        <v>0</v>
      </c>
      <c r="R496" s="661"/>
      <c r="S496" s="677">
        <v>0</v>
      </c>
      <c r="T496" s="742"/>
      <c r="U496" s="700">
        <v>0</v>
      </c>
    </row>
    <row r="497" spans="1:21" ht="14.4" customHeight="1" x14ac:dyDescent="0.3">
      <c r="A497" s="660">
        <v>4</v>
      </c>
      <c r="B497" s="661" t="s">
        <v>1905</v>
      </c>
      <c r="C497" s="661">
        <v>89301042</v>
      </c>
      <c r="D497" s="740" t="s">
        <v>3294</v>
      </c>
      <c r="E497" s="741" t="s">
        <v>2158</v>
      </c>
      <c r="F497" s="661" t="s">
        <v>2127</v>
      </c>
      <c r="G497" s="661" t="s">
        <v>2277</v>
      </c>
      <c r="H497" s="661" t="s">
        <v>576</v>
      </c>
      <c r="I497" s="661" t="s">
        <v>2368</v>
      </c>
      <c r="J497" s="661" t="s">
        <v>2369</v>
      </c>
      <c r="K497" s="661" t="s">
        <v>2370</v>
      </c>
      <c r="L497" s="662">
        <v>900</v>
      </c>
      <c r="M497" s="662">
        <v>1800</v>
      </c>
      <c r="N497" s="661">
        <v>2</v>
      </c>
      <c r="O497" s="742">
        <v>2</v>
      </c>
      <c r="P497" s="662">
        <v>1800</v>
      </c>
      <c r="Q497" s="677">
        <v>1</v>
      </c>
      <c r="R497" s="661">
        <v>2</v>
      </c>
      <c r="S497" s="677">
        <v>1</v>
      </c>
      <c r="T497" s="742">
        <v>2</v>
      </c>
      <c r="U497" s="700">
        <v>1</v>
      </c>
    </row>
    <row r="498" spans="1:21" ht="14.4" customHeight="1" x14ac:dyDescent="0.3">
      <c r="A498" s="660">
        <v>4</v>
      </c>
      <c r="B498" s="661" t="s">
        <v>1905</v>
      </c>
      <c r="C498" s="661">
        <v>89301042</v>
      </c>
      <c r="D498" s="740" t="s">
        <v>3294</v>
      </c>
      <c r="E498" s="741" t="s">
        <v>2158</v>
      </c>
      <c r="F498" s="661" t="s">
        <v>2127</v>
      </c>
      <c r="G498" s="661" t="s">
        <v>2277</v>
      </c>
      <c r="H498" s="661" t="s">
        <v>576</v>
      </c>
      <c r="I498" s="661" t="s">
        <v>2636</v>
      </c>
      <c r="J498" s="661" t="s">
        <v>2637</v>
      </c>
      <c r="K498" s="661" t="s">
        <v>2638</v>
      </c>
      <c r="L498" s="662">
        <v>906.78</v>
      </c>
      <c r="M498" s="662">
        <v>906.78</v>
      </c>
      <c r="N498" s="661">
        <v>1</v>
      </c>
      <c r="O498" s="742">
        <v>1</v>
      </c>
      <c r="P498" s="662">
        <v>906.78</v>
      </c>
      <c r="Q498" s="677">
        <v>1</v>
      </c>
      <c r="R498" s="661">
        <v>1</v>
      </c>
      <c r="S498" s="677">
        <v>1</v>
      </c>
      <c r="T498" s="742">
        <v>1</v>
      </c>
      <c r="U498" s="700">
        <v>1</v>
      </c>
    </row>
    <row r="499" spans="1:21" ht="14.4" customHeight="1" x14ac:dyDescent="0.3">
      <c r="A499" s="660">
        <v>4</v>
      </c>
      <c r="B499" s="661" t="s">
        <v>1905</v>
      </c>
      <c r="C499" s="661">
        <v>89301042</v>
      </c>
      <c r="D499" s="740" t="s">
        <v>3294</v>
      </c>
      <c r="E499" s="741" t="s">
        <v>2159</v>
      </c>
      <c r="F499" s="661" t="s">
        <v>2125</v>
      </c>
      <c r="G499" s="661" t="s">
        <v>2974</v>
      </c>
      <c r="H499" s="661" t="s">
        <v>576</v>
      </c>
      <c r="I499" s="661" t="s">
        <v>2975</v>
      </c>
      <c r="J499" s="661" t="s">
        <v>2976</v>
      </c>
      <c r="K499" s="661" t="s">
        <v>2977</v>
      </c>
      <c r="L499" s="662">
        <v>118.03</v>
      </c>
      <c r="M499" s="662">
        <v>236.06</v>
      </c>
      <c r="N499" s="661">
        <v>2</v>
      </c>
      <c r="O499" s="742">
        <v>0.5</v>
      </c>
      <c r="P499" s="662">
        <v>236.06</v>
      </c>
      <c r="Q499" s="677">
        <v>1</v>
      </c>
      <c r="R499" s="661">
        <v>2</v>
      </c>
      <c r="S499" s="677">
        <v>1</v>
      </c>
      <c r="T499" s="742">
        <v>0.5</v>
      </c>
      <c r="U499" s="700">
        <v>1</v>
      </c>
    </row>
    <row r="500" spans="1:21" ht="14.4" customHeight="1" x14ac:dyDescent="0.3">
      <c r="A500" s="660">
        <v>4</v>
      </c>
      <c r="B500" s="661" t="s">
        <v>1905</v>
      </c>
      <c r="C500" s="661">
        <v>89301042</v>
      </c>
      <c r="D500" s="740" t="s">
        <v>3294</v>
      </c>
      <c r="E500" s="741" t="s">
        <v>2159</v>
      </c>
      <c r="F500" s="661" t="s">
        <v>2125</v>
      </c>
      <c r="G500" s="661" t="s">
        <v>2978</v>
      </c>
      <c r="H500" s="661" t="s">
        <v>576</v>
      </c>
      <c r="I500" s="661" t="s">
        <v>2979</v>
      </c>
      <c r="J500" s="661" t="s">
        <v>2980</v>
      </c>
      <c r="K500" s="661" t="s">
        <v>2981</v>
      </c>
      <c r="L500" s="662">
        <v>140.94999999999999</v>
      </c>
      <c r="M500" s="662">
        <v>140.94999999999999</v>
      </c>
      <c r="N500" s="661">
        <v>1</v>
      </c>
      <c r="O500" s="742">
        <v>0.5</v>
      </c>
      <c r="P500" s="662">
        <v>140.94999999999999</v>
      </c>
      <c r="Q500" s="677">
        <v>1</v>
      </c>
      <c r="R500" s="661">
        <v>1</v>
      </c>
      <c r="S500" s="677">
        <v>1</v>
      </c>
      <c r="T500" s="742">
        <v>0.5</v>
      </c>
      <c r="U500" s="700">
        <v>1</v>
      </c>
    </row>
    <row r="501" spans="1:21" ht="14.4" customHeight="1" x14ac:dyDescent="0.3">
      <c r="A501" s="660">
        <v>4</v>
      </c>
      <c r="B501" s="661" t="s">
        <v>1905</v>
      </c>
      <c r="C501" s="661">
        <v>89301042</v>
      </c>
      <c r="D501" s="740" t="s">
        <v>3294</v>
      </c>
      <c r="E501" s="741" t="s">
        <v>2159</v>
      </c>
      <c r="F501" s="661" t="s">
        <v>2125</v>
      </c>
      <c r="G501" s="661" t="s">
        <v>2982</v>
      </c>
      <c r="H501" s="661" t="s">
        <v>576</v>
      </c>
      <c r="I501" s="661" t="s">
        <v>2983</v>
      </c>
      <c r="J501" s="661" t="s">
        <v>2984</v>
      </c>
      <c r="K501" s="661" t="s">
        <v>2985</v>
      </c>
      <c r="L501" s="662">
        <v>0</v>
      </c>
      <c r="M501" s="662">
        <v>0</v>
      </c>
      <c r="N501" s="661">
        <v>2</v>
      </c>
      <c r="O501" s="742">
        <v>0.5</v>
      </c>
      <c r="P501" s="662">
        <v>0</v>
      </c>
      <c r="Q501" s="677"/>
      <c r="R501" s="661">
        <v>2</v>
      </c>
      <c r="S501" s="677">
        <v>1</v>
      </c>
      <c r="T501" s="742">
        <v>0.5</v>
      </c>
      <c r="U501" s="700">
        <v>1</v>
      </c>
    </row>
    <row r="502" spans="1:21" ht="14.4" customHeight="1" x14ac:dyDescent="0.3">
      <c r="A502" s="660">
        <v>4</v>
      </c>
      <c r="B502" s="661" t="s">
        <v>1905</v>
      </c>
      <c r="C502" s="661">
        <v>89301042</v>
      </c>
      <c r="D502" s="740" t="s">
        <v>3294</v>
      </c>
      <c r="E502" s="741" t="s">
        <v>2159</v>
      </c>
      <c r="F502" s="661" t="s">
        <v>2125</v>
      </c>
      <c r="G502" s="661" t="s">
        <v>2230</v>
      </c>
      <c r="H502" s="661" t="s">
        <v>576</v>
      </c>
      <c r="I502" s="661" t="s">
        <v>2986</v>
      </c>
      <c r="J502" s="661" t="s">
        <v>2232</v>
      </c>
      <c r="K502" s="661"/>
      <c r="L502" s="662">
        <v>0</v>
      </c>
      <c r="M502" s="662">
        <v>0</v>
      </c>
      <c r="N502" s="661">
        <v>1</v>
      </c>
      <c r="O502" s="742">
        <v>0.5</v>
      </c>
      <c r="P502" s="662">
        <v>0</v>
      </c>
      <c r="Q502" s="677"/>
      <c r="R502" s="661">
        <v>1</v>
      </c>
      <c r="S502" s="677">
        <v>1</v>
      </c>
      <c r="T502" s="742">
        <v>0.5</v>
      </c>
      <c r="U502" s="700">
        <v>1</v>
      </c>
    </row>
    <row r="503" spans="1:21" ht="14.4" customHeight="1" x14ac:dyDescent="0.3">
      <c r="A503" s="660">
        <v>4</v>
      </c>
      <c r="B503" s="661" t="s">
        <v>1905</v>
      </c>
      <c r="C503" s="661">
        <v>89301042</v>
      </c>
      <c r="D503" s="740" t="s">
        <v>3294</v>
      </c>
      <c r="E503" s="741" t="s">
        <v>2159</v>
      </c>
      <c r="F503" s="661" t="s">
        <v>2125</v>
      </c>
      <c r="G503" s="661" t="s">
        <v>2656</v>
      </c>
      <c r="H503" s="661" t="s">
        <v>576</v>
      </c>
      <c r="I503" s="661" t="s">
        <v>2987</v>
      </c>
      <c r="J503" s="661" t="s">
        <v>1473</v>
      </c>
      <c r="K503" s="661" t="s">
        <v>2988</v>
      </c>
      <c r="L503" s="662">
        <v>55.58</v>
      </c>
      <c r="M503" s="662">
        <v>111.16</v>
      </c>
      <c r="N503" s="661">
        <v>2</v>
      </c>
      <c r="O503" s="742">
        <v>0.5</v>
      </c>
      <c r="P503" s="662">
        <v>111.16</v>
      </c>
      <c r="Q503" s="677">
        <v>1</v>
      </c>
      <c r="R503" s="661">
        <v>2</v>
      </c>
      <c r="S503" s="677">
        <v>1</v>
      </c>
      <c r="T503" s="742">
        <v>0.5</v>
      </c>
      <c r="U503" s="700">
        <v>1</v>
      </c>
    </row>
    <row r="504" spans="1:21" ht="14.4" customHeight="1" x14ac:dyDescent="0.3">
      <c r="A504" s="660">
        <v>4</v>
      </c>
      <c r="B504" s="661" t="s">
        <v>1905</v>
      </c>
      <c r="C504" s="661">
        <v>89301042</v>
      </c>
      <c r="D504" s="740" t="s">
        <v>3294</v>
      </c>
      <c r="E504" s="741" t="s">
        <v>2159</v>
      </c>
      <c r="F504" s="661" t="s">
        <v>2125</v>
      </c>
      <c r="G504" s="661" t="s">
        <v>2626</v>
      </c>
      <c r="H504" s="661" t="s">
        <v>576</v>
      </c>
      <c r="I504" s="661" t="s">
        <v>2989</v>
      </c>
      <c r="J504" s="661" t="s">
        <v>2990</v>
      </c>
      <c r="K504" s="661" t="s">
        <v>2991</v>
      </c>
      <c r="L504" s="662">
        <v>147.31</v>
      </c>
      <c r="M504" s="662">
        <v>294.62</v>
      </c>
      <c r="N504" s="661">
        <v>2</v>
      </c>
      <c r="O504" s="742">
        <v>0.5</v>
      </c>
      <c r="P504" s="662">
        <v>294.62</v>
      </c>
      <c r="Q504" s="677">
        <v>1</v>
      </c>
      <c r="R504" s="661">
        <v>2</v>
      </c>
      <c r="S504" s="677">
        <v>1</v>
      </c>
      <c r="T504" s="742">
        <v>0.5</v>
      </c>
      <c r="U504" s="700">
        <v>1</v>
      </c>
    </row>
    <row r="505" spans="1:21" ht="14.4" customHeight="1" x14ac:dyDescent="0.3">
      <c r="A505" s="660">
        <v>4</v>
      </c>
      <c r="B505" s="661" t="s">
        <v>1905</v>
      </c>
      <c r="C505" s="661">
        <v>89301042</v>
      </c>
      <c r="D505" s="740" t="s">
        <v>3294</v>
      </c>
      <c r="E505" s="741" t="s">
        <v>2159</v>
      </c>
      <c r="F505" s="661" t="s">
        <v>2125</v>
      </c>
      <c r="G505" s="661" t="s">
        <v>2890</v>
      </c>
      <c r="H505" s="661" t="s">
        <v>576</v>
      </c>
      <c r="I505" s="661" t="s">
        <v>2992</v>
      </c>
      <c r="J505" s="661" t="s">
        <v>2993</v>
      </c>
      <c r="K505" s="661" t="s">
        <v>2994</v>
      </c>
      <c r="L505" s="662">
        <v>29.54</v>
      </c>
      <c r="M505" s="662">
        <v>59.08</v>
      </c>
      <c r="N505" s="661">
        <v>2</v>
      </c>
      <c r="O505" s="742">
        <v>1</v>
      </c>
      <c r="P505" s="662">
        <v>59.08</v>
      </c>
      <c r="Q505" s="677">
        <v>1</v>
      </c>
      <c r="R505" s="661">
        <v>2</v>
      </c>
      <c r="S505" s="677">
        <v>1</v>
      </c>
      <c r="T505" s="742">
        <v>1</v>
      </c>
      <c r="U505" s="700">
        <v>1</v>
      </c>
    </row>
    <row r="506" spans="1:21" ht="14.4" customHeight="1" x14ac:dyDescent="0.3">
      <c r="A506" s="660">
        <v>4</v>
      </c>
      <c r="B506" s="661" t="s">
        <v>1905</v>
      </c>
      <c r="C506" s="661">
        <v>89301042</v>
      </c>
      <c r="D506" s="740" t="s">
        <v>3294</v>
      </c>
      <c r="E506" s="741" t="s">
        <v>2159</v>
      </c>
      <c r="F506" s="661" t="s">
        <v>2125</v>
      </c>
      <c r="G506" s="661" t="s">
        <v>2995</v>
      </c>
      <c r="H506" s="661" t="s">
        <v>576</v>
      </c>
      <c r="I506" s="661" t="s">
        <v>2996</v>
      </c>
      <c r="J506" s="661" t="s">
        <v>2997</v>
      </c>
      <c r="K506" s="661" t="s">
        <v>2998</v>
      </c>
      <c r="L506" s="662">
        <v>32.28</v>
      </c>
      <c r="M506" s="662">
        <v>64.56</v>
      </c>
      <c r="N506" s="661">
        <v>2</v>
      </c>
      <c r="O506" s="742">
        <v>1</v>
      </c>
      <c r="P506" s="662"/>
      <c r="Q506" s="677">
        <v>0</v>
      </c>
      <c r="R506" s="661"/>
      <c r="S506" s="677">
        <v>0</v>
      </c>
      <c r="T506" s="742"/>
      <c r="U506" s="700">
        <v>0</v>
      </c>
    </row>
    <row r="507" spans="1:21" ht="14.4" customHeight="1" x14ac:dyDescent="0.3">
      <c r="A507" s="660">
        <v>4</v>
      </c>
      <c r="B507" s="661" t="s">
        <v>1905</v>
      </c>
      <c r="C507" s="661">
        <v>89301042</v>
      </c>
      <c r="D507" s="740" t="s">
        <v>3294</v>
      </c>
      <c r="E507" s="741" t="s">
        <v>2159</v>
      </c>
      <c r="F507" s="661" t="s">
        <v>2125</v>
      </c>
      <c r="G507" s="661" t="s">
        <v>2292</v>
      </c>
      <c r="H507" s="661" t="s">
        <v>969</v>
      </c>
      <c r="I507" s="661" t="s">
        <v>2670</v>
      </c>
      <c r="J507" s="661" t="s">
        <v>2402</v>
      </c>
      <c r="K507" s="661" t="s">
        <v>2671</v>
      </c>
      <c r="L507" s="662">
        <v>0</v>
      </c>
      <c r="M507" s="662">
        <v>0</v>
      </c>
      <c r="N507" s="661">
        <v>2</v>
      </c>
      <c r="O507" s="742">
        <v>0.5</v>
      </c>
      <c r="P507" s="662">
        <v>0</v>
      </c>
      <c r="Q507" s="677"/>
      <c r="R507" s="661">
        <v>2</v>
      </c>
      <c r="S507" s="677">
        <v>1</v>
      </c>
      <c r="T507" s="742">
        <v>0.5</v>
      </c>
      <c r="U507" s="700">
        <v>1</v>
      </c>
    </row>
    <row r="508" spans="1:21" ht="14.4" customHeight="1" x14ac:dyDescent="0.3">
      <c r="A508" s="660">
        <v>4</v>
      </c>
      <c r="B508" s="661" t="s">
        <v>1905</v>
      </c>
      <c r="C508" s="661">
        <v>89301042</v>
      </c>
      <c r="D508" s="740" t="s">
        <v>3294</v>
      </c>
      <c r="E508" s="741" t="s">
        <v>2159</v>
      </c>
      <c r="F508" s="661" t="s">
        <v>2125</v>
      </c>
      <c r="G508" s="661" t="s">
        <v>2292</v>
      </c>
      <c r="H508" s="661" t="s">
        <v>576</v>
      </c>
      <c r="I508" s="661" t="s">
        <v>2293</v>
      </c>
      <c r="J508" s="661" t="s">
        <v>2294</v>
      </c>
      <c r="K508" s="661" t="s">
        <v>2295</v>
      </c>
      <c r="L508" s="662">
        <v>48.42</v>
      </c>
      <c r="M508" s="662">
        <v>48.42</v>
      </c>
      <c r="N508" s="661">
        <v>1</v>
      </c>
      <c r="O508" s="742">
        <v>0.5</v>
      </c>
      <c r="P508" s="662">
        <v>48.42</v>
      </c>
      <c r="Q508" s="677">
        <v>1</v>
      </c>
      <c r="R508" s="661">
        <v>1</v>
      </c>
      <c r="S508" s="677">
        <v>1</v>
      </c>
      <c r="T508" s="742">
        <v>0.5</v>
      </c>
      <c r="U508" s="700">
        <v>1</v>
      </c>
    </row>
    <row r="509" spans="1:21" ht="14.4" customHeight="1" x14ac:dyDescent="0.3">
      <c r="A509" s="660">
        <v>4</v>
      </c>
      <c r="B509" s="661" t="s">
        <v>1905</v>
      </c>
      <c r="C509" s="661">
        <v>89301042</v>
      </c>
      <c r="D509" s="740" t="s">
        <v>3294</v>
      </c>
      <c r="E509" s="741" t="s">
        <v>2159</v>
      </c>
      <c r="F509" s="661" t="s">
        <v>2125</v>
      </c>
      <c r="G509" s="661" t="s">
        <v>2174</v>
      </c>
      <c r="H509" s="661" t="s">
        <v>576</v>
      </c>
      <c r="I509" s="661" t="s">
        <v>2999</v>
      </c>
      <c r="J509" s="661" t="s">
        <v>3000</v>
      </c>
      <c r="K509" s="661" t="s">
        <v>3001</v>
      </c>
      <c r="L509" s="662">
        <v>334.66</v>
      </c>
      <c r="M509" s="662">
        <v>669.32</v>
      </c>
      <c r="N509" s="661">
        <v>2</v>
      </c>
      <c r="O509" s="742">
        <v>0.5</v>
      </c>
      <c r="P509" s="662">
        <v>669.32</v>
      </c>
      <c r="Q509" s="677">
        <v>1</v>
      </c>
      <c r="R509" s="661">
        <v>2</v>
      </c>
      <c r="S509" s="677">
        <v>1</v>
      </c>
      <c r="T509" s="742">
        <v>0.5</v>
      </c>
      <c r="U509" s="700">
        <v>1</v>
      </c>
    </row>
    <row r="510" spans="1:21" ht="14.4" customHeight="1" x14ac:dyDescent="0.3">
      <c r="A510" s="660">
        <v>4</v>
      </c>
      <c r="B510" s="661" t="s">
        <v>1905</v>
      </c>
      <c r="C510" s="661">
        <v>89301042</v>
      </c>
      <c r="D510" s="740" t="s">
        <v>3294</v>
      </c>
      <c r="E510" s="741" t="s">
        <v>2159</v>
      </c>
      <c r="F510" s="661" t="s">
        <v>2125</v>
      </c>
      <c r="G510" s="661" t="s">
        <v>2209</v>
      </c>
      <c r="H510" s="661" t="s">
        <v>576</v>
      </c>
      <c r="I510" s="661" t="s">
        <v>1102</v>
      </c>
      <c r="J510" s="661" t="s">
        <v>1103</v>
      </c>
      <c r="K510" s="661" t="s">
        <v>2211</v>
      </c>
      <c r="L510" s="662">
        <v>22.44</v>
      </c>
      <c r="M510" s="662">
        <v>44.88</v>
      </c>
      <c r="N510" s="661">
        <v>2</v>
      </c>
      <c r="O510" s="742">
        <v>0.5</v>
      </c>
      <c r="P510" s="662">
        <v>44.88</v>
      </c>
      <c r="Q510" s="677">
        <v>1</v>
      </c>
      <c r="R510" s="661">
        <v>2</v>
      </c>
      <c r="S510" s="677">
        <v>1</v>
      </c>
      <c r="T510" s="742">
        <v>0.5</v>
      </c>
      <c r="U510" s="700">
        <v>1</v>
      </c>
    </row>
    <row r="511" spans="1:21" ht="14.4" customHeight="1" x14ac:dyDescent="0.3">
      <c r="A511" s="660">
        <v>4</v>
      </c>
      <c r="B511" s="661" t="s">
        <v>1905</v>
      </c>
      <c r="C511" s="661">
        <v>89301042</v>
      </c>
      <c r="D511" s="740" t="s">
        <v>3294</v>
      </c>
      <c r="E511" s="741" t="s">
        <v>2159</v>
      </c>
      <c r="F511" s="661" t="s">
        <v>2127</v>
      </c>
      <c r="G511" s="661" t="s">
        <v>2348</v>
      </c>
      <c r="H511" s="661" t="s">
        <v>576</v>
      </c>
      <c r="I511" s="661" t="s">
        <v>2349</v>
      </c>
      <c r="J511" s="661" t="s">
        <v>2350</v>
      </c>
      <c r="K511" s="661" t="s">
        <v>2351</v>
      </c>
      <c r="L511" s="662">
        <v>200</v>
      </c>
      <c r="M511" s="662">
        <v>600</v>
      </c>
      <c r="N511" s="661">
        <v>3</v>
      </c>
      <c r="O511" s="742">
        <v>1</v>
      </c>
      <c r="P511" s="662">
        <v>600</v>
      </c>
      <c r="Q511" s="677">
        <v>1</v>
      </c>
      <c r="R511" s="661">
        <v>3</v>
      </c>
      <c r="S511" s="677">
        <v>1</v>
      </c>
      <c r="T511" s="742">
        <v>1</v>
      </c>
      <c r="U511" s="700">
        <v>1</v>
      </c>
    </row>
    <row r="512" spans="1:21" ht="14.4" customHeight="1" x14ac:dyDescent="0.3">
      <c r="A512" s="660">
        <v>4</v>
      </c>
      <c r="B512" s="661" t="s">
        <v>1905</v>
      </c>
      <c r="C512" s="661">
        <v>89301042</v>
      </c>
      <c r="D512" s="740" t="s">
        <v>3294</v>
      </c>
      <c r="E512" s="741" t="s">
        <v>2159</v>
      </c>
      <c r="F512" s="661" t="s">
        <v>2127</v>
      </c>
      <c r="G512" s="661" t="s">
        <v>2361</v>
      </c>
      <c r="H512" s="661" t="s">
        <v>576</v>
      </c>
      <c r="I512" s="661" t="s">
        <v>2362</v>
      </c>
      <c r="J512" s="661" t="s">
        <v>2363</v>
      </c>
      <c r="K512" s="661" t="s">
        <v>2364</v>
      </c>
      <c r="L512" s="662">
        <v>410</v>
      </c>
      <c r="M512" s="662">
        <v>820</v>
      </c>
      <c r="N512" s="661">
        <v>2</v>
      </c>
      <c r="O512" s="742">
        <v>2</v>
      </c>
      <c r="P512" s="662">
        <v>820</v>
      </c>
      <c r="Q512" s="677">
        <v>1</v>
      </c>
      <c r="R512" s="661">
        <v>2</v>
      </c>
      <c r="S512" s="677">
        <v>1</v>
      </c>
      <c r="T512" s="742">
        <v>2</v>
      </c>
      <c r="U512" s="700">
        <v>1</v>
      </c>
    </row>
    <row r="513" spans="1:21" ht="14.4" customHeight="1" x14ac:dyDescent="0.3">
      <c r="A513" s="660">
        <v>4</v>
      </c>
      <c r="B513" s="661" t="s">
        <v>1905</v>
      </c>
      <c r="C513" s="661">
        <v>89301042</v>
      </c>
      <c r="D513" s="740" t="s">
        <v>3294</v>
      </c>
      <c r="E513" s="741" t="s">
        <v>2160</v>
      </c>
      <c r="F513" s="661" t="s">
        <v>2125</v>
      </c>
      <c r="G513" s="661" t="s">
        <v>2228</v>
      </c>
      <c r="H513" s="661" t="s">
        <v>969</v>
      </c>
      <c r="I513" s="661" t="s">
        <v>1117</v>
      </c>
      <c r="J513" s="661" t="s">
        <v>2010</v>
      </c>
      <c r="K513" s="661" t="s">
        <v>2011</v>
      </c>
      <c r="L513" s="662">
        <v>150.04</v>
      </c>
      <c r="M513" s="662">
        <v>300.08</v>
      </c>
      <c r="N513" s="661">
        <v>2</v>
      </c>
      <c r="O513" s="742">
        <v>1</v>
      </c>
      <c r="P513" s="662">
        <v>300.08</v>
      </c>
      <c r="Q513" s="677">
        <v>1</v>
      </c>
      <c r="R513" s="661">
        <v>2</v>
      </c>
      <c r="S513" s="677">
        <v>1</v>
      </c>
      <c r="T513" s="742">
        <v>1</v>
      </c>
      <c r="U513" s="700">
        <v>1</v>
      </c>
    </row>
    <row r="514" spans="1:21" ht="14.4" customHeight="1" x14ac:dyDescent="0.3">
      <c r="A514" s="660">
        <v>4</v>
      </c>
      <c r="B514" s="661" t="s">
        <v>1905</v>
      </c>
      <c r="C514" s="661">
        <v>89301042</v>
      </c>
      <c r="D514" s="740" t="s">
        <v>3294</v>
      </c>
      <c r="E514" s="741" t="s">
        <v>2160</v>
      </c>
      <c r="F514" s="661" t="s">
        <v>2125</v>
      </c>
      <c r="G514" s="661" t="s">
        <v>3002</v>
      </c>
      <c r="H514" s="661" t="s">
        <v>576</v>
      </c>
      <c r="I514" s="661" t="s">
        <v>3003</v>
      </c>
      <c r="J514" s="661" t="s">
        <v>3004</v>
      </c>
      <c r="K514" s="661" t="s">
        <v>3005</v>
      </c>
      <c r="L514" s="662">
        <v>0</v>
      </c>
      <c r="M514" s="662">
        <v>0</v>
      </c>
      <c r="N514" s="661">
        <v>3</v>
      </c>
      <c r="O514" s="742">
        <v>3</v>
      </c>
      <c r="P514" s="662">
        <v>0</v>
      </c>
      <c r="Q514" s="677"/>
      <c r="R514" s="661">
        <v>1</v>
      </c>
      <c r="S514" s="677">
        <v>0.33333333333333331</v>
      </c>
      <c r="T514" s="742">
        <v>1</v>
      </c>
      <c r="U514" s="700">
        <v>0.33333333333333331</v>
      </c>
    </row>
    <row r="515" spans="1:21" ht="14.4" customHeight="1" x14ac:dyDescent="0.3">
      <c r="A515" s="660">
        <v>4</v>
      </c>
      <c r="B515" s="661" t="s">
        <v>1905</v>
      </c>
      <c r="C515" s="661">
        <v>89301042</v>
      </c>
      <c r="D515" s="740" t="s">
        <v>3294</v>
      </c>
      <c r="E515" s="741" t="s">
        <v>2160</v>
      </c>
      <c r="F515" s="661" t="s">
        <v>2125</v>
      </c>
      <c r="G515" s="661" t="s">
        <v>2394</v>
      </c>
      <c r="H515" s="661" t="s">
        <v>576</v>
      </c>
      <c r="I515" s="661" t="s">
        <v>729</v>
      </c>
      <c r="J515" s="661" t="s">
        <v>730</v>
      </c>
      <c r="K515" s="661" t="s">
        <v>2395</v>
      </c>
      <c r="L515" s="662">
        <v>232.37</v>
      </c>
      <c r="M515" s="662">
        <v>3485.5499999999993</v>
      </c>
      <c r="N515" s="661">
        <v>15</v>
      </c>
      <c r="O515" s="742">
        <v>15</v>
      </c>
      <c r="P515" s="662">
        <v>1394.2199999999998</v>
      </c>
      <c r="Q515" s="677">
        <v>0.4</v>
      </c>
      <c r="R515" s="661">
        <v>6</v>
      </c>
      <c r="S515" s="677">
        <v>0.4</v>
      </c>
      <c r="T515" s="742">
        <v>6</v>
      </c>
      <c r="U515" s="700">
        <v>0.4</v>
      </c>
    </row>
    <row r="516" spans="1:21" ht="14.4" customHeight="1" x14ac:dyDescent="0.3">
      <c r="A516" s="660">
        <v>4</v>
      </c>
      <c r="B516" s="661" t="s">
        <v>1905</v>
      </c>
      <c r="C516" s="661">
        <v>89301042</v>
      </c>
      <c r="D516" s="740" t="s">
        <v>3294</v>
      </c>
      <c r="E516" s="741" t="s">
        <v>2160</v>
      </c>
      <c r="F516" s="661" t="s">
        <v>2125</v>
      </c>
      <c r="G516" s="661" t="s">
        <v>2337</v>
      </c>
      <c r="H516" s="661" t="s">
        <v>576</v>
      </c>
      <c r="I516" s="661" t="s">
        <v>2338</v>
      </c>
      <c r="J516" s="661" t="s">
        <v>1335</v>
      </c>
      <c r="K516" s="661" t="s">
        <v>2339</v>
      </c>
      <c r="L516" s="662">
        <v>121.96</v>
      </c>
      <c r="M516" s="662">
        <v>1097.6400000000001</v>
      </c>
      <c r="N516" s="661">
        <v>9</v>
      </c>
      <c r="O516" s="742">
        <v>9</v>
      </c>
      <c r="P516" s="662">
        <v>853.72</v>
      </c>
      <c r="Q516" s="677">
        <v>0.77777777777777768</v>
      </c>
      <c r="R516" s="661">
        <v>7</v>
      </c>
      <c r="S516" s="677">
        <v>0.77777777777777779</v>
      </c>
      <c r="T516" s="742">
        <v>7</v>
      </c>
      <c r="U516" s="700">
        <v>0.77777777777777779</v>
      </c>
    </row>
    <row r="517" spans="1:21" ht="14.4" customHeight="1" x14ac:dyDescent="0.3">
      <c r="A517" s="660">
        <v>4</v>
      </c>
      <c r="B517" s="661" t="s">
        <v>1905</v>
      </c>
      <c r="C517" s="661">
        <v>89301042</v>
      </c>
      <c r="D517" s="740" t="s">
        <v>3294</v>
      </c>
      <c r="E517" s="741" t="s">
        <v>2160</v>
      </c>
      <c r="F517" s="661" t="s">
        <v>2125</v>
      </c>
      <c r="G517" s="661" t="s">
        <v>2337</v>
      </c>
      <c r="H517" s="661" t="s">
        <v>576</v>
      </c>
      <c r="I517" s="661" t="s">
        <v>1334</v>
      </c>
      <c r="J517" s="661" t="s">
        <v>1335</v>
      </c>
      <c r="K517" s="661" t="s">
        <v>2417</v>
      </c>
      <c r="L517" s="662">
        <v>609.78</v>
      </c>
      <c r="M517" s="662">
        <v>609.78</v>
      </c>
      <c r="N517" s="661">
        <v>1</v>
      </c>
      <c r="O517" s="742">
        <v>1</v>
      </c>
      <c r="P517" s="662">
        <v>609.78</v>
      </c>
      <c r="Q517" s="677">
        <v>1</v>
      </c>
      <c r="R517" s="661">
        <v>1</v>
      </c>
      <c r="S517" s="677">
        <v>1</v>
      </c>
      <c r="T517" s="742">
        <v>1</v>
      </c>
      <c r="U517" s="700">
        <v>1</v>
      </c>
    </row>
    <row r="518" spans="1:21" ht="14.4" customHeight="1" x14ac:dyDescent="0.3">
      <c r="A518" s="660">
        <v>4</v>
      </c>
      <c r="B518" s="661" t="s">
        <v>1905</v>
      </c>
      <c r="C518" s="661">
        <v>89301042</v>
      </c>
      <c r="D518" s="740" t="s">
        <v>3294</v>
      </c>
      <c r="E518" s="741" t="s">
        <v>2160</v>
      </c>
      <c r="F518" s="661" t="s">
        <v>2125</v>
      </c>
      <c r="G518" s="661" t="s">
        <v>2190</v>
      </c>
      <c r="H518" s="661" t="s">
        <v>576</v>
      </c>
      <c r="I518" s="661" t="s">
        <v>717</v>
      </c>
      <c r="J518" s="661" t="s">
        <v>2191</v>
      </c>
      <c r="K518" s="661" t="s">
        <v>2192</v>
      </c>
      <c r="L518" s="662">
        <v>0</v>
      </c>
      <c r="M518" s="662">
        <v>0</v>
      </c>
      <c r="N518" s="661">
        <v>1</v>
      </c>
      <c r="O518" s="742">
        <v>1</v>
      </c>
      <c r="P518" s="662">
        <v>0</v>
      </c>
      <c r="Q518" s="677"/>
      <c r="R518" s="661">
        <v>1</v>
      </c>
      <c r="S518" s="677">
        <v>1</v>
      </c>
      <c r="T518" s="742">
        <v>1</v>
      </c>
      <c r="U518" s="700">
        <v>1</v>
      </c>
    </row>
    <row r="519" spans="1:21" ht="14.4" customHeight="1" x14ac:dyDescent="0.3">
      <c r="A519" s="660">
        <v>4</v>
      </c>
      <c r="B519" s="661" t="s">
        <v>1905</v>
      </c>
      <c r="C519" s="661">
        <v>89301042</v>
      </c>
      <c r="D519" s="740" t="s">
        <v>3294</v>
      </c>
      <c r="E519" s="741" t="s">
        <v>2160</v>
      </c>
      <c r="F519" s="661" t="s">
        <v>2126</v>
      </c>
      <c r="G519" s="661" t="s">
        <v>2230</v>
      </c>
      <c r="H519" s="661" t="s">
        <v>576</v>
      </c>
      <c r="I519" s="661" t="s">
        <v>2231</v>
      </c>
      <c r="J519" s="661" t="s">
        <v>2232</v>
      </c>
      <c r="K519" s="661"/>
      <c r="L519" s="662">
        <v>0</v>
      </c>
      <c r="M519" s="662">
        <v>0</v>
      </c>
      <c r="N519" s="661">
        <v>5</v>
      </c>
      <c r="O519" s="742">
        <v>5</v>
      </c>
      <c r="P519" s="662">
        <v>0</v>
      </c>
      <c r="Q519" s="677"/>
      <c r="R519" s="661">
        <v>5</v>
      </c>
      <c r="S519" s="677">
        <v>1</v>
      </c>
      <c r="T519" s="742">
        <v>5</v>
      </c>
      <c r="U519" s="700">
        <v>1</v>
      </c>
    </row>
    <row r="520" spans="1:21" ht="14.4" customHeight="1" x14ac:dyDescent="0.3">
      <c r="A520" s="660">
        <v>4</v>
      </c>
      <c r="B520" s="661" t="s">
        <v>1905</v>
      </c>
      <c r="C520" s="661">
        <v>89301042</v>
      </c>
      <c r="D520" s="740" t="s">
        <v>3294</v>
      </c>
      <c r="E520" s="741" t="s">
        <v>2160</v>
      </c>
      <c r="F520" s="661" t="s">
        <v>2127</v>
      </c>
      <c r="G520" s="661" t="s">
        <v>2421</v>
      </c>
      <c r="H520" s="661" t="s">
        <v>576</v>
      </c>
      <c r="I520" s="661" t="s">
        <v>2422</v>
      </c>
      <c r="J520" s="661" t="s">
        <v>2423</v>
      </c>
      <c r="K520" s="661" t="s">
        <v>2424</v>
      </c>
      <c r="L520" s="662">
        <v>500</v>
      </c>
      <c r="M520" s="662">
        <v>1000</v>
      </c>
      <c r="N520" s="661">
        <v>2</v>
      </c>
      <c r="O520" s="742">
        <v>2</v>
      </c>
      <c r="P520" s="662">
        <v>1000</v>
      </c>
      <c r="Q520" s="677">
        <v>1</v>
      </c>
      <c r="R520" s="661">
        <v>2</v>
      </c>
      <c r="S520" s="677">
        <v>1</v>
      </c>
      <c r="T520" s="742">
        <v>2</v>
      </c>
      <c r="U520" s="700">
        <v>1</v>
      </c>
    </row>
    <row r="521" spans="1:21" ht="14.4" customHeight="1" x14ac:dyDescent="0.3">
      <c r="A521" s="660">
        <v>4</v>
      </c>
      <c r="B521" s="661" t="s">
        <v>1905</v>
      </c>
      <c r="C521" s="661">
        <v>89301042</v>
      </c>
      <c r="D521" s="740" t="s">
        <v>3294</v>
      </c>
      <c r="E521" s="741" t="s">
        <v>2160</v>
      </c>
      <c r="F521" s="661" t="s">
        <v>2127</v>
      </c>
      <c r="G521" s="661" t="s">
        <v>2421</v>
      </c>
      <c r="H521" s="661" t="s">
        <v>576</v>
      </c>
      <c r="I521" s="661" t="s">
        <v>2428</v>
      </c>
      <c r="J521" s="661" t="s">
        <v>2429</v>
      </c>
      <c r="K521" s="661" t="s">
        <v>2430</v>
      </c>
      <c r="L521" s="662">
        <v>287</v>
      </c>
      <c r="M521" s="662">
        <v>1722</v>
      </c>
      <c r="N521" s="661">
        <v>6</v>
      </c>
      <c r="O521" s="742">
        <v>4</v>
      </c>
      <c r="P521" s="662">
        <v>1722</v>
      </c>
      <c r="Q521" s="677">
        <v>1</v>
      </c>
      <c r="R521" s="661">
        <v>6</v>
      </c>
      <c r="S521" s="677">
        <v>1</v>
      </c>
      <c r="T521" s="742">
        <v>4</v>
      </c>
      <c r="U521" s="700">
        <v>1</v>
      </c>
    </row>
    <row r="522" spans="1:21" ht="14.4" customHeight="1" x14ac:dyDescent="0.3">
      <c r="A522" s="660">
        <v>4</v>
      </c>
      <c r="B522" s="661" t="s">
        <v>1905</v>
      </c>
      <c r="C522" s="661">
        <v>89301042</v>
      </c>
      <c r="D522" s="740" t="s">
        <v>3294</v>
      </c>
      <c r="E522" s="741" t="s">
        <v>2160</v>
      </c>
      <c r="F522" s="661" t="s">
        <v>2127</v>
      </c>
      <c r="G522" s="661" t="s">
        <v>2421</v>
      </c>
      <c r="H522" s="661" t="s">
        <v>576</v>
      </c>
      <c r="I522" s="661" t="s">
        <v>2431</v>
      </c>
      <c r="J522" s="661" t="s">
        <v>2432</v>
      </c>
      <c r="K522" s="661" t="s">
        <v>2433</v>
      </c>
      <c r="L522" s="662">
        <v>253</v>
      </c>
      <c r="M522" s="662">
        <v>253</v>
      </c>
      <c r="N522" s="661">
        <v>1</v>
      </c>
      <c r="O522" s="742">
        <v>1</v>
      </c>
      <c r="P522" s="662">
        <v>253</v>
      </c>
      <c r="Q522" s="677">
        <v>1</v>
      </c>
      <c r="R522" s="661">
        <v>1</v>
      </c>
      <c r="S522" s="677">
        <v>1</v>
      </c>
      <c r="T522" s="742">
        <v>1</v>
      </c>
      <c r="U522" s="700">
        <v>1</v>
      </c>
    </row>
    <row r="523" spans="1:21" ht="14.4" customHeight="1" x14ac:dyDescent="0.3">
      <c r="A523" s="660">
        <v>4</v>
      </c>
      <c r="B523" s="661" t="s">
        <v>1905</v>
      </c>
      <c r="C523" s="661">
        <v>89301042</v>
      </c>
      <c r="D523" s="740" t="s">
        <v>3294</v>
      </c>
      <c r="E523" s="741" t="s">
        <v>2160</v>
      </c>
      <c r="F523" s="661" t="s">
        <v>2127</v>
      </c>
      <c r="G523" s="661" t="s">
        <v>2421</v>
      </c>
      <c r="H523" s="661" t="s">
        <v>576</v>
      </c>
      <c r="I523" s="661" t="s">
        <v>2437</v>
      </c>
      <c r="J523" s="661" t="s">
        <v>2438</v>
      </c>
      <c r="K523" s="661" t="s">
        <v>2439</v>
      </c>
      <c r="L523" s="662">
        <v>2094.4899999999998</v>
      </c>
      <c r="M523" s="662">
        <v>4188.9799999999996</v>
      </c>
      <c r="N523" s="661">
        <v>2</v>
      </c>
      <c r="O523" s="742">
        <v>1</v>
      </c>
      <c r="P523" s="662">
        <v>4188.9799999999996</v>
      </c>
      <c r="Q523" s="677">
        <v>1</v>
      </c>
      <c r="R523" s="661">
        <v>2</v>
      </c>
      <c r="S523" s="677">
        <v>1</v>
      </c>
      <c r="T523" s="742">
        <v>1</v>
      </c>
      <c r="U523" s="700">
        <v>1</v>
      </c>
    </row>
    <row r="524" spans="1:21" ht="14.4" customHeight="1" x14ac:dyDescent="0.3">
      <c r="A524" s="660">
        <v>4</v>
      </c>
      <c r="B524" s="661" t="s">
        <v>1905</v>
      </c>
      <c r="C524" s="661">
        <v>89301042</v>
      </c>
      <c r="D524" s="740" t="s">
        <v>3294</v>
      </c>
      <c r="E524" s="741" t="s">
        <v>2160</v>
      </c>
      <c r="F524" s="661" t="s">
        <v>2127</v>
      </c>
      <c r="G524" s="661" t="s">
        <v>2421</v>
      </c>
      <c r="H524" s="661" t="s">
        <v>576</v>
      </c>
      <c r="I524" s="661" t="s">
        <v>2440</v>
      </c>
      <c r="J524" s="661" t="s">
        <v>2441</v>
      </c>
      <c r="K524" s="661" t="s">
        <v>2442</v>
      </c>
      <c r="L524" s="662">
        <v>315.5</v>
      </c>
      <c r="M524" s="662">
        <v>2839.5</v>
      </c>
      <c r="N524" s="661">
        <v>9</v>
      </c>
      <c r="O524" s="742">
        <v>7</v>
      </c>
      <c r="P524" s="662">
        <v>631</v>
      </c>
      <c r="Q524" s="677">
        <v>0.22222222222222221</v>
      </c>
      <c r="R524" s="661">
        <v>2</v>
      </c>
      <c r="S524" s="677">
        <v>0.22222222222222221</v>
      </c>
      <c r="T524" s="742">
        <v>2</v>
      </c>
      <c r="U524" s="700">
        <v>0.2857142857142857</v>
      </c>
    </row>
    <row r="525" spans="1:21" ht="14.4" customHeight="1" x14ac:dyDescent="0.3">
      <c r="A525" s="660">
        <v>4</v>
      </c>
      <c r="B525" s="661" t="s">
        <v>1905</v>
      </c>
      <c r="C525" s="661">
        <v>89301042</v>
      </c>
      <c r="D525" s="740" t="s">
        <v>3294</v>
      </c>
      <c r="E525" s="741" t="s">
        <v>2160</v>
      </c>
      <c r="F525" s="661" t="s">
        <v>2127</v>
      </c>
      <c r="G525" s="661" t="s">
        <v>2421</v>
      </c>
      <c r="H525" s="661" t="s">
        <v>576</v>
      </c>
      <c r="I525" s="661" t="s">
        <v>2739</v>
      </c>
      <c r="J525" s="661" t="s">
        <v>2740</v>
      </c>
      <c r="K525" s="661" t="s">
        <v>2741</v>
      </c>
      <c r="L525" s="662">
        <v>484.6</v>
      </c>
      <c r="M525" s="662">
        <v>484.6</v>
      </c>
      <c r="N525" s="661">
        <v>1</v>
      </c>
      <c r="O525" s="742">
        <v>1</v>
      </c>
      <c r="P525" s="662"/>
      <c r="Q525" s="677">
        <v>0</v>
      </c>
      <c r="R525" s="661"/>
      <c r="S525" s="677">
        <v>0</v>
      </c>
      <c r="T525" s="742"/>
      <c r="U525" s="700">
        <v>0</v>
      </c>
    </row>
    <row r="526" spans="1:21" ht="14.4" customHeight="1" x14ac:dyDescent="0.3">
      <c r="A526" s="660">
        <v>4</v>
      </c>
      <c r="B526" s="661" t="s">
        <v>1905</v>
      </c>
      <c r="C526" s="661">
        <v>89301042</v>
      </c>
      <c r="D526" s="740" t="s">
        <v>3294</v>
      </c>
      <c r="E526" s="741" t="s">
        <v>2160</v>
      </c>
      <c r="F526" s="661" t="s">
        <v>2127</v>
      </c>
      <c r="G526" s="661" t="s">
        <v>2421</v>
      </c>
      <c r="H526" s="661" t="s">
        <v>576</v>
      </c>
      <c r="I526" s="661" t="s">
        <v>2745</v>
      </c>
      <c r="J526" s="661" t="s">
        <v>2746</v>
      </c>
      <c r="K526" s="661" t="s">
        <v>2747</v>
      </c>
      <c r="L526" s="662">
        <v>291.2</v>
      </c>
      <c r="M526" s="662">
        <v>1164.8</v>
      </c>
      <c r="N526" s="661">
        <v>4</v>
      </c>
      <c r="O526" s="742">
        <v>2</v>
      </c>
      <c r="P526" s="662"/>
      <c r="Q526" s="677">
        <v>0</v>
      </c>
      <c r="R526" s="661"/>
      <c r="S526" s="677">
        <v>0</v>
      </c>
      <c r="T526" s="742"/>
      <c r="U526" s="700">
        <v>0</v>
      </c>
    </row>
    <row r="527" spans="1:21" ht="14.4" customHeight="1" x14ac:dyDescent="0.3">
      <c r="A527" s="660">
        <v>4</v>
      </c>
      <c r="B527" s="661" t="s">
        <v>1905</v>
      </c>
      <c r="C527" s="661">
        <v>89301042</v>
      </c>
      <c r="D527" s="740" t="s">
        <v>3294</v>
      </c>
      <c r="E527" s="741" t="s">
        <v>2160</v>
      </c>
      <c r="F527" s="661" t="s">
        <v>2127</v>
      </c>
      <c r="G527" s="661" t="s">
        <v>2421</v>
      </c>
      <c r="H527" s="661" t="s">
        <v>576</v>
      </c>
      <c r="I527" s="661" t="s">
        <v>2446</v>
      </c>
      <c r="J527" s="661" t="s">
        <v>2447</v>
      </c>
      <c r="K527" s="661" t="s">
        <v>2448</v>
      </c>
      <c r="L527" s="662">
        <v>161</v>
      </c>
      <c r="M527" s="662">
        <v>161</v>
      </c>
      <c r="N527" s="661">
        <v>1</v>
      </c>
      <c r="O527" s="742">
        <v>1</v>
      </c>
      <c r="P527" s="662"/>
      <c r="Q527" s="677">
        <v>0</v>
      </c>
      <c r="R527" s="661"/>
      <c r="S527" s="677">
        <v>0</v>
      </c>
      <c r="T527" s="742"/>
      <c r="U527" s="700">
        <v>0</v>
      </c>
    </row>
    <row r="528" spans="1:21" ht="14.4" customHeight="1" x14ac:dyDescent="0.3">
      <c r="A528" s="660">
        <v>4</v>
      </c>
      <c r="B528" s="661" t="s">
        <v>1905</v>
      </c>
      <c r="C528" s="661">
        <v>89301042</v>
      </c>
      <c r="D528" s="740" t="s">
        <v>3294</v>
      </c>
      <c r="E528" s="741" t="s">
        <v>2160</v>
      </c>
      <c r="F528" s="661" t="s">
        <v>2127</v>
      </c>
      <c r="G528" s="661" t="s">
        <v>2421</v>
      </c>
      <c r="H528" s="661" t="s">
        <v>576</v>
      </c>
      <c r="I528" s="661" t="s">
        <v>2452</v>
      </c>
      <c r="J528" s="661" t="s">
        <v>2453</v>
      </c>
      <c r="K528" s="661" t="s">
        <v>2454</v>
      </c>
      <c r="L528" s="662">
        <v>5343.9</v>
      </c>
      <c r="M528" s="662">
        <v>85502.399999999994</v>
      </c>
      <c r="N528" s="661">
        <v>16</v>
      </c>
      <c r="O528" s="742">
        <v>6</v>
      </c>
      <c r="P528" s="662">
        <v>69470.7</v>
      </c>
      <c r="Q528" s="677">
        <v>0.8125</v>
      </c>
      <c r="R528" s="661">
        <v>13</v>
      </c>
      <c r="S528" s="677">
        <v>0.8125</v>
      </c>
      <c r="T528" s="742">
        <v>5</v>
      </c>
      <c r="U528" s="700">
        <v>0.83333333333333337</v>
      </c>
    </row>
    <row r="529" spans="1:21" ht="14.4" customHeight="1" x14ac:dyDescent="0.3">
      <c r="A529" s="660">
        <v>4</v>
      </c>
      <c r="B529" s="661" t="s">
        <v>1905</v>
      </c>
      <c r="C529" s="661">
        <v>89301042</v>
      </c>
      <c r="D529" s="740" t="s">
        <v>3294</v>
      </c>
      <c r="E529" s="741" t="s">
        <v>2160</v>
      </c>
      <c r="F529" s="661" t="s">
        <v>2127</v>
      </c>
      <c r="G529" s="661" t="s">
        <v>2421</v>
      </c>
      <c r="H529" s="661" t="s">
        <v>576</v>
      </c>
      <c r="I529" s="661" t="s">
        <v>3006</v>
      </c>
      <c r="J529" s="661" t="s">
        <v>3007</v>
      </c>
      <c r="K529" s="661" t="s">
        <v>2454</v>
      </c>
      <c r="L529" s="662">
        <v>2412.9</v>
      </c>
      <c r="M529" s="662">
        <v>19303.2</v>
      </c>
      <c r="N529" s="661">
        <v>8</v>
      </c>
      <c r="O529" s="742">
        <v>2</v>
      </c>
      <c r="P529" s="662">
        <v>19303.2</v>
      </c>
      <c r="Q529" s="677">
        <v>1</v>
      </c>
      <c r="R529" s="661">
        <v>8</v>
      </c>
      <c r="S529" s="677">
        <v>1</v>
      </c>
      <c r="T529" s="742">
        <v>2</v>
      </c>
      <c r="U529" s="700">
        <v>1</v>
      </c>
    </row>
    <row r="530" spans="1:21" ht="14.4" customHeight="1" x14ac:dyDescent="0.3">
      <c r="A530" s="660">
        <v>4</v>
      </c>
      <c r="B530" s="661" t="s">
        <v>1905</v>
      </c>
      <c r="C530" s="661">
        <v>89301042</v>
      </c>
      <c r="D530" s="740" t="s">
        <v>3294</v>
      </c>
      <c r="E530" s="741" t="s">
        <v>2160</v>
      </c>
      <c r="F530" s="661" t="s">
        <v>2127</v>
      </c>
      <c r="G530" s="661" t="s">
        <v>2421</v>
      </c>
      <c r="H530" s="661" t="s">
        <v>576</v>
      </c>
      <c r="I530" s="661" t="s">
        <v>2455</v>
      </c>
      <c r="J530" s="661" t="s">
        <v>2456</v>
      </c>
      <c r="K530" s="661" t="s">
        <v>2457</v>
      </c>
      <c r="L530" s="662">
        <v>5343.9</v>
      </c>
      <c r="M530" s="662">
        <v>16031.699999999999</v>
      </c>
      <c r="N530" s="661">
        <v>3</v>
      </c>
      <c r="O530" s="742">
        <v>1</v>
      </c>
      <c r="P530" s="662">
        <v>16031.699999999999</v>
      </c>
      <c r="Q530" s="677">
        <v>1</v>
      </c>
      <c r="R530" s="661">
        <v>3</v>
      </c>
      <c r="S530" s="677">
        <v>1</v>
      </c>
      <c r="T530" s="742">
        <v>1</v>
      </c>
      <c r="U530" s="700">
        <v>1</v>
      </c>
    </row>
    <row r="531" spans="1:21" ht="14.4" customHeight="1" x14ac:dyDescent="0.3">
      <c r="A531" s="660">
        <v>4</v>
      </c>
      <c r="B531" s="661" t="s">
        <v>1905</v>
      </c>
      <c r="C531" s="661">
        <v>89301042</v>
      </c>
      <c r="D531" s="740" t="s">
        <v>3294</v>
      </c>
      <c r="E531" s="741" t="s">
        <v>2160</v>
      </c>
      <c r="F531" s="661" t="s">
        <v>2127</v>
      </c>
      <c r="G531" s="661" t="s">
        <v>2421</v>
      </c>
      <c r="H531" s="661" t="s">
        <v>576</v>
      </c>
      <c r="I531" s="661" t="s">
        <v>2751</v>
      </c>
      <c r="J531" s="661" t="s">
        <v>2752</v>
      </c>
      <c r="K531" s="661" t="s">
        <v>2460</v>
      </c>
      <c r="L531" s="662">
        <v>1526.74</v>
      </c>
      <c r="M531" s="662">
        <v>4580.22</v>
      </c>
      <c r="N531" s="661">
        <v>3</v>
      </c>
      <c r="O531" s="742">
        <v>1</v>
      </c>
      <c r="P531" s="662">
        <v>4580.22</v>
      </c>
      <c r="Q531" s="677">
        <v>1</v>
      </c>
      <c r="R531" s="661">
        <v>3</v>
      </c>
      <c r="S531" s="677">
        <v>1</v>
      </c>
      <c r="T531" s="742">
        <v>1</v>
      </c>
      <c r="U531" s="700">
        <v>1</v>
      </c>
    </row>
    <row r="532" spans="1:21" ht="14.4" customHeight="1" x14ac:dyDescent="0.3">
      <c r="A532" s="660">
        <v>4</v>
      </c>
      <c r="B532" s="661" t="s">
        <v>1905</v>
      </c>
      <c r="C532" s="661">
        <v>89301042</v>
      </c>
      <c r="D532" s="740" t="s">
        <v>3294</v>
      </c>
      <c r="E532" s="741" t="s">
        <v>2160</v>
      </c>
      <c r="F532" s="661" t="s">
        <v>2127</v>
      </c>
      <c r="G532" s="661" t="s">
        <v>2421</v>
      </c>
      <c r="H532" s="661" t="s">
        <v>576</v>
      </c>
      <c r="I532" s="661" t="s">
        <v>2458</v>
      </c>
      <c r="J532" s="661" t="s">
        <v>2459</v>
      </c>
      <c r="K532" s="661" t="s">
        <v>2460</v>
      </c>
      <c r="L532" s="662">
        <v>1832.09</v>
      </c>
      <c r="M532" s="662">
        <v>3664.18</v>
      </c>
      <c r="N532" s="661">
        <v>2</v>
      </c>
      <c r="O532" s="742">
        <v>1</v>
      </c>
      <c r="P532" s="662">
        <v>3664.18</v>
      </c>
      <c r="Q532" s="677">
        <v>1</v>
      </c>
      <c r="R532" s="661">
        <v>2</v>
      </c>
      <c r="S532" s="677">
        <v>1</v>
      </c>
      <c r="T532" s="742">
        <v>1</v>
      </c>
      <c r="U532" s="700">
        <v>1</v>
      </c>
    </row>
    <row r="533" spans="1:21" ht="14.4" customHeight="1" x14ac:dyDescent="0.3">
      <c r="A533" s="660">
        <v>4</v>
      </c>
      <c r="B533" s="661" t="s">
        <v>1905</v>
      </c>
      <c r="C533" s="661">
        <v>89301042</v>
      </c>
      <c r="D533" s="740" t="s">
        <v>3294</v>
      </c>
      <c r="E533" s="741" t="s">
        <v>2160</v>
      </c>
      <c r="F533" s="661" t="s">
        <v>2127</v>
      </c>
      <c r="G533" s="661" t="s">
        <v>2421</v>
      </c>
      <c r="H533" s="661" t="s">
        <v>576</v>
      </c>
      <c r="I533" s="661" t="s">
        <v>2461</v>
      </c>
      <c r="J533" s="661" t="s">
        <v>2462</v>
      </c>
      <c r="K533" s="661" t="s">
        <v>2463</v>
      </c>
      <c r="L533" s="662">
        <v>2473.21</v>
      </c>
      <c r="M533" s="662">
        <v>2473.21</v>
      </c>
      <c r="N533" s="661">
        <v>1</v>
      </c>
      <c r="O533" s="742">
        <v>1</v>
      </c>
      <c r="P533" s="662">
        <v>2473.21</v>
      </c>
      <c r="Q533" s="677">
        <v>1</v>
      </c>
      <c r="R533" s="661">
        <v>1</v>
      </c>
      <c r="S533" s="677">
        <v>1</v>
      </c>
      <c r="T533" s="742">
        <v>1</v>
      </c>
      <c r="U533" s="700">
        <v>1</v>
      </c>
    </row>
    <row r="534" spans="1:21" ht="14.4" customHeight="1" x14ac:dyDescent="0.3">
      <c r="A534" s="660">
        <v>4</v>
      </c>
      <c r="B534" s="661" t="s">
        <v>1905</v>
      </c>
      <c r="C534" s="661">
        <v>89301042</v>
      </c>
      <c r="D534" s="740" t="s">
        <v>3294</v>
      </c>
      <c r="E534" s="741" t="s">
        <v>2160</v>
      </c>
      <c r="F534" s="661" t="s">
        <v>2127</v>
      </c>
      <c r="G534" s="661" t="s">
        <v>2421</v>
      </c>
      <c r="H534" s="661" t="s">
        <v>576</v>
      </c>
      <c r="I534" s="661" t="s">
        <v>2755</v>
      </c>
      <c r="J534" s="661" t="s">
        <v>2756</v>
      </c>
      <c r="K534" s="661" t="s">
        <v>2460</v>
      </c>
      <c r="L534" s="662">
        <v>485.63</v>
      </c>
      <c r="M534" s="662">
        <v>971.26</v>
      </c>
      <c r="N534" s="661">
        <v>2</v>
      </c>
      <c r="O534" s="742">
        <v>2</v>
      </c>
      <c r="P534" s="662">
        <v>971.26</v>
      </c>
      <c r="Q534" s="677">
        <v>1</v>
      </c>
      <c r="R534" s="661">
        <v>2</v>
      </c>
      <c r="S534" s="677">
        <v>1</v>
      </c>
      <c r="T534" s="742">
        <v>2</v>
      </c>
      <c r="U534" s="700">
        <v>1</v>
      </c>
    </row>
    <row r="535" spans="1:21" ht="14.4" customHeight="1" x14ac:dyDescent="0.3">
      <c r="A535" s="660">
        <v>4</v>
      </c>
      <c r="B535" s="661" t="s">
        <v>1905</v>
      </c>
      <c r="C535" s="661">
        <v>89301042</v>
      </c>
      <c r="D535" s="740" t="s">
        <v>3294</v>
      </c>
      <c r="E535" s="741" t="s">
        <v>2160</v>
      </c>
      <c r="F535" s="661" t="s">
        <v>2127</v>
      </c>
      <c r="G535" s="661" t="s">
        <v>2421</v>
      </c>
      <c r="H535" s="661" t="s">
        <v>576</v>
      </c>
      <c r="I535" s="661" t="s">
        <v>2757</v>
      </c>
      <c r="J535" s="661" t="s">
        <v>2758</v>
      </c>
      <c r="K535" s="661" t="s">
        <v>2510</v>
      </c>
      <c r="L535" s="662">
        <v>300</v>
      </c>
      <c r="M535" s="662">
        <v>600</v>
      </c>
      <c r="N535" s="661">
        <v>2</v>
      </c>
      <c r="O535" s="742">
        <v>2</v>
      </c>
      <c r="P535" s="662">
        <v>600</v>
      </c>
      <c r="Q535" s="677">
        <v>1</v>
      </c>
      <c r="R535" s="661">
        <v>2</v>
      </c>
      <c r="S535" s="677">
        <v>1</v>
      </c>
      <c r="T535" s="742">
        <v>2</v>
      </c>
      <c r="U535" s="700">
        <v>1</v>
      </c>
    </row>
    <row r="536" spans="1:21" ht="14.4" customHeight="1" x14ac:dyDescent="0.3">
      <c r="A536" s="660">
        <v>4</v>
      </c>
      <c r="B536" s="661" t="s">
        <v>1905</v>
      </c>
      <c r="C536" s="661">
        <v>89301042</v>
      </c>
      <c r="D536" s="740" t="s">
        <v>3294</v>
      </c>
      <c r="E536" s="741" t="s">
        <v>2160</v>
      </c>
      <c r="F536" s="661" t="s">
        <v>2127</v>
      </c>
      <c r="G536" s="661" t="s">
        <v>2421</v>
      </c>
      <c r="H536" s="661" t="s">
        <v>576</v>
      </c>
      <c r="I536" s="661" t="s">
        <v>2759</v>
      </c>
      <c r="J536" s="661" t="s">
        <v>2760</v>
      </c>
      <c r="K536" s="661" t="s">
        <v>2761</v>
      </c>
      <c r="L536" s="662">
        <v>196.43</v>
      </c>
      <c r="M536" s="662">
        <v>392.86</v>
      </c>
      <c r="N536" s="661">
        <v>2</v>
      </c>
      <c r="O536" s="742">
        <v>2</v>
      </c>
      <c r="P536" s="662">
        <v>196.43</v>
      </c>
      <c r="Q536" s="677">
        <v>0.5</v>
      </c>
      <c r="R536" s="661">
        <v>1</v>
      </c>
      <c r="S536" s="677">
        <v>0.5</v>
      </c>
      <c r="T536" s="742">
        <v>1</v>
      </c>
      <c r="U536" s="700">
        <v>0.5</v>
      </c>
    </row>
    <row r="537" spans="1:21" ht="14.4" customHeight="1" x14ac:dyDescent="0.3">
      <c r="A537" s="660">
        <v>4</v>
      </c>
      <c r="B537" s="661" t="s">
        <v>1905</v>
      </c>
      <c r="C537" s="661">
        <v>89301042</v>
      </c>
      <c r="D537" s="740" t="s">
        <v>3294</v>
      </c>
      <c r="E537" s="741" t="s">
        <v>2160</v>
      </c>
      <c r="F537" s="661" t="s">
        <v>2127</v>
      </c>
      <c r="G537" s="661" t="s">
        <v>2421</v>
      </c>
      <c r="H537" s="661" t="s">
        <v>576</v>
      </c>
      <c r="I537" s="661" t="s">
        <v>2762</v>
      </c>
      <c r="J537" s="661" t="s">
        <v>2763</v>
      </c>
      <c r="K537" s="661" t="s">
        <v>2764</v>
      </c>
      <c r="L537" s="662">
        <v>210.33</v>
      </c>
      <c r="M537" s="662">
        <v>420.66</v>
      </c>
      <c r="N537" s="661">
        <v>2</v>
      </c>
      <c r="O537" s="742">
        <v>2</v>
      </c>
      <c r="P537" s="662">
        <v>210.33</v>
      </c>
      <c r="Q537" s="677">
        <v>0.5</v>
      </c>
      <c r="R537" s="661">
        <v>1</v>
      </c>
      <c r="S537" s="677">
        <v>0.5</v>
      </c>
      <c r="T537" s="742">
        <v>1</v>
      </c>
      <c r="U537" s="700">
        <v>0.5</v>
      </c>
    </row>
    <row r="538" spans="1:21" ht="14.4" customHeight="1" x14ac:dyDescent="0.3">
      <c r="A538" s="660">
        <v>4</v>
      </c>
      <c r="B538" s="661" t="s">
        <v>1905</v>
      </c>
      <c r="C538" s="661">
        <v>89301042</v>
      </c>
      <c r="D538" s="740" t="s">
        <v>3294</v>
      </c>
      <c r="E538" s="741" t="s">
        <v>2160</v>
      </c>
      <c r="F538" s="661" t="s">
        <v>2127</v>
      </c>
      <c r="G538" s="661" t="s">
        <v>2421</v>
      </c>
      <c r="H538" s="661" t="s">
        <v>576</v>
      </c>
      <c r="I538" s="661" t="s">
        <v>2765</v>
      </c>
      <c r="J538" s="661" t="s">
        <v>2766</v>
      </c>
      <c r="K538" s="661" t="s">
        <v>2747</v>
      </c>
      <c r="L538" s="662">
        <v>299</v>
      </c>
      <c r="M538" s="662">
        <v>598</v>
      </c>
      <c r="N538" s="661">
        <v>2</v>
      </c>
      <c r="O538" s="742">
        <v>2</v>
      </c>
      <c r="P538" s="662">
        <v>299</v>
      </c>
      <c r="Q538" s="677">
        <v>0.5</v>
      </c>
      <c r="R538" s="661">
        <v>1</v>
      </c>
      <c r="S538" s="677">
        <v>0.5</v>
      </c>
      <c r="T538" s="742">
        <v>1</v>
      </c>
      <c r="U538" s="700">
        <v>0.5</v>
      </c>
    </row>
    <row r="539" spans="1:21" ht="14.4" customHeight="1" x14ac:dyDescent="0.3">
      <c r="A539" s="660">
        <v>4</v>
      </c>
      <c r="B539" s="661" t="s">
        <v>1905</v>
      </c>
      <c r="C539" s="661">
        <v>89301042</v>
      </c>
      <c r="D539" s="740" t="s">
        <v>3294</v>
      </c>
      <c r="E539" s="741" t="s">
        <v>2160</v>
      </c>
      <c r="F539" s="661" t="s">
        <v>2127</v>
      </c>
      <c r="G539" s="661" t="s">
        <v>2421</v>
      </c>
      <c r="H539" s="661" t="s">
        <v>576</v>
      </c>
      <c r="I539" s="661" t="s">
        <v>2770</v>
      </c>
      <c r="J539" s="661" t="s">
        <v>2768</v>
      </c>
      <c r="K539" s="661" t="s">
        <v>2771</v>
      </c>
      <c r="L539" s="662">
        <v>2412.9</v>
      </c>
      <c r="M539" s="662">
        <v>7238.7000000000007</v>
      </c>
      <c r="N539" s="661">
        <v>3</v>
      </c>
      <c r="O539" s="742">
        <v>1</v>
      </c>
      <c r="P539" s="662">
        <v>7238.7000000000007</v>
      </c>
      <c r="Q539" s="677">
        <v>1</v>
      </c>
      <c r="R539" s="661">
        <v>3</v>
      </c>
      <c r="S539" s="677">
        <v>1</v>
      </c>
      <c r="T539" s="742">
        <v>1</v>
      </c>
      <c r="U539" s="700">
        <v>1</v>
      </c>
    </row>
    <row r="540" spans="1:21" ht="14.4" customHeight="1" x14ac:dyDescent="0.3">
      <c r="A540" s="660">
        <v>4</v>
      </c>
      <c r="B540" s="661" t="s">
        <v>1905</v>
      </c>
      <c r="C540" s="661">
        <v>89301042</v>
      </c>
      <c r="D540" s="740" t="s">
        <v>3294</v>
      </c>
      <c r="E540" s="741" t="s">
        <v>2160</v>
      </c>
      <c r="F540" s="661" t="s">
        <v>2127</v>
      </c>
      <c r="G540" s="661" t="s">
        <v>2421</v>
      </c>
      <c r="H540" s="661" t="s">
        <v>576</v>
      </c>
      <c r="I540" s="661" t="s">
        <v>2481</v>
      </c>
      <c r="J540" s="661" t="s">
        <v>2482</v>
      </c>
      <c r="K540" s="661" t="s">
        <v>2483</v>
      </c>
      <c r="L540" s="662">
        <v>1074.31</v>
      </c>
      <c r="M540" s="662">
        <v>2148.62</v>
      </c>
      <c r="N540" s="661">
        <v>2</v>
      </c>
      <c r="O540" s="742">
        <v>1</v>
      </c>
      <c r="P540" s="662">
        <v>2148.62</v>
      </c>
      <c r="Q540" s="677">
        <v>1</v>
      </c>
      <c r="R540" s="661">
        <v>2</v>
      </c>
      <c r="S540" s="677">
        <v>1</v>
      </c>
      <c r="T540" s="742">
        <v>1</v>
      </c>
      <c r="U540" s="700">
        <v>1</v>
      </c>
    </row>
    <row r="541" spans="1:21" ht="14.4" customHeight="1" x14ac:dyDescent="0.3">
      <c r="A541" s="660">
        <v>4</v>
      </c>
      <c r="B541" s="661" t="s">
        <v>1905</v>
      </c>
      <c r="C541" s="661">
        <v>89301042</v>
      </c>
      <c r="D541" s="740" t="s">
        <v>3294</v>
      </c>
      <c r="E541" s="741" t="s">
        <v>2160</v>
      </c>
      <c r="F541" s="661" t="s">
        <v>2127</v>
      </c>
      <c r="G541" s="661" t="s">
        <v>2421</v>
      </c>
      <c r="H541" s="661" t="s">
        <v>576</v>
      </c>
      <c r="I541" s="661" t="s">
        <v>1488</v>
      </c>
      <c r="J541" s="661" t="s">
        <v>2484</v>
      </c>
      <c r="K541" s="661" t="s">
        <v>2485</v>
      </c>
      <c r="L541" s="662">
        <v>1430.6</v>
      </c>
      <c r="M541" s="662">
        <v>10014.199999999999</v>
      </c>
      <c r="N541" s="661">
        <v>7</v>
      </c>
      <c r="O541" s="742">
        <v>2</v>
      </c>
      <c r="P541" s="662">
        <v>4291.7999999999993</v>
      </c>
      <c r="Q541" s="677">
        <v>0.42857142857142855</v>
      </c>
      <c r="R541" s="661">
        <v>3</v>
      </c>
      <c r="S541" s="677">
        <v>0.42857142857142855</v>
      </c>
      <c r="T541" s="742">
        <v>1</v>
      </c>
      <c r="U541" s="700">
        <v>0.5</v>
      </c>
    </row>
    <row r="542" spans="1:21" ht="14.4" customHeight="1" x14ac:dyDescent="0.3">
      <c r="A542" s="660">
        <v>4</v>
      </c>
      <c r="B542" s="661" t="s">
        <v>1905</v>
      </c>
      <c r="C542" s="661">
        <v>89301042</v>
      </c>
      <c r="D542" s="740" t="s">
        <v>3294</v>
      </c>
      <c r="E542" s="741" t="s">
        <v>2160</v>
      </c>
      <c r="F542" s="661" t="s">
        <v>2127</v>
      </c>
      <c r="G542" s="661" t="s">
        <v>2421</v>
      </c>
      <c r="H542" s="661" t="s">
        <v>576</v>
      </c>
      <c r="I542" s="661" t="s">
        <v>2489</v>
      </c>
      <c r="J542" s="661" t="s">
        <v>2490</v>
      </c>
      <c r="K542" s="661" t="s">
        <v>2442</v>
      </c>
      <c r="L542" s="662">
        <v>500</v>
      </c>
      <c r="M542" s="662">
        <v>2000</v>
      </c>
      <c r="N542" s="661">
        <v>4</v>
      </c>
      <c r="O542" s="742">
        <v>2</v>
      </c>
      <c r="P542" s="662"/>
      <c r="Q542" s="677">
        <v>0</v>
      </c>
      <c r="R542" s="661"/>
      <c r="S542" s="677">
        <v>0</v>
      </c>
      <c r="T542" s="742"/>
      <c r="U542" s="700">
        <v>0</v>
      </c>
    </row>
    <row r="543" spans="1:21" ht="14.4" customHeight="1" x14ac:dyDescent="0.3">
      <c r="A543" s="660">
        <v>4</v>
      </c>
      <c r="B543" s="661" t="s">
        <v>1905</v>
      </c>
      <c r="C543" s="661">
        <v>89301042</v>
      </c>
      <c r="D543" s="740" t="s">
        <v>3294</v>
      </c>
      <c r="E543" s="741" t="s">
        <v>2160</v>
      </c>
      <c r="F543" s="661" t="s">
        <v>2127</v>
      </c>
      <c r="G543" s="661" t="s">
        <v>2421</v>
      </c>
      <c r="H543" s="661" t="s">
        <v>576</v>
      </c>
      <c r="I543" s="661" t="s">
        <v>2491</v>
      </c>
      <c r="J543" s="661" t="s">
        <v>2492</v>
      </c>
      <c r="K543" s="661" t="s">
        <v>2493</v>
      </c>
      <c r="L543" s="662">
        <v>556</v>
      </c>
      <c r="M543" s="662">
        <v>556</v>
      </c>
      <c r="N543" s="661">
        <v>1</v>
      </c>
      <c r="O543" s="742">
        <v>1</v>
      </c>
      <c r="P543" s="662">
        <v>556</v>
      </c>
      <c r="Q543" s="677">
        <v>1</v>
      </c>
      <c r="R543" s="661">
        <v>1</v>
      </c>
      <c r="S543" s="677">
        <v>1</v>
      </c>
      <c r="T543" s="742">
        <v>1</v>
      </c>
      <c r="U543" s="700">
        <v>1</v>
      </c>
    </row>
    <row r="544" spans="1:21" ht="14.4" customHeight="1" x14ac:dyDescent="0.3">
      <c r="A544" s="660">
        <v>4</v>
      </c>
      <c r="B544" s="661" t="s">
        <v>1905</v>
      </c>
      <c r="C544" s="661">
        <v>89301042</v>
      </c>
      <c r="D544" s="740" t="s">
        <v>3294</v>
      </c>
      <c r="E544" s="741" t="s">
        <v>2160</v>
      </c>
      <c r="F544" s="661" t="s">
        <v>2127</v>
      </c>
      <c r="G544" s="661" t="s">
        <v>2421</v>
      </c>
      <c r="H544" s="661" t="s">
        <v>576</v>
      </c>
      <c r="I544" s="661" t="s">
        <v>2506</v>
      </c>
      <c r="J544" s="661" t="s">
        <v>2507</v>
      </c>
      <c r="K544" s="661" t="s">
        <v>2424</v>
      </c>
      <c r="L544" s="662">
        <v>1080</v>
      </c>
      <c r="M544" s="662">
        <v>2160</v>
      </c>
      <c r="N544" s="661">
        <v>2</v>
      </c>
      <c r="O544" s="742">
        <v>2</v>
      </c>
      <c r="P544" s="662"/>
      <c r="Q544" s="677">
        <v>0</v>
      </c>
      <c r="R544" s="661"/>
      <c r="S544" s="677">
        <v>0</v>
      </c>
      <c r="T544" s="742"/>
      <c r="U544" s="700">
        <v>0</v>
      </c>
    </row>
    <row r="545" spans="1:21" ht="14.4" customHeight="1" x14ac:dyDescent="0.3">
      <c r="A545" s="660">
        <v>4</v>
      </c>
      <c r="B545" s="661" t="s">
        <v>1905</v>
      </c>
      <c r="C545" s="661">
        <v>89301042</v>
      </c>
      <c r="D545" s="740" t="s">
        <v>3294</v>
      </c>
      <c r="E545" s="741" t="s">
        <v>2160</v>
      </c>
      <c r="F545" s="661" t="s">
        <v>2127</v>
      </c>
      <c r="G545" s="661" t="s">
        <v>2421</v>
      </c>
      <c r="H545" s="661" t="s">
        <v>576</v>
      </c>
      <c r="I545" s="661" t="s">
        <v>2508</v>
      </c>
      <c r="J545" s="661" t="s">
        <v>2509</v>
      </c>
      <c r="K545" s="661" t="s">
        <v>2510</v>
      </c>
      <c r="L545" s="662">
        <v>600</v>
      </c>
      <c r="M545" s="662">
        <v>3600</v>
      </c>
      <c r="N545" s="661">
        <v>6</v>
      </c>
      <c r="O545" s="742">
        <v>6</v>
      </c>
      <c r="P545" s="662">
        <v>3600</v>
      </c>
      <c r="Q545" s="677">
        <v>1</v>
      </c>
      <c r="R545" s="661">
        <v>6</v>
      </c>
      <c r="S545" s="677">
        <v>1</v>
      </c>
      <c r="T545" s="742">
        <v>6</v>
      </c>
      <c r="U545" s="700">
        <v>1</v>
      </c>
    </row>
    <row r="546" spans="1:21" ht="14.4" customHeight="1" x14ac:dyDescent="0.3">
      <c r="A546" s="660">
        <v>4</v>
      </c>
      <c r="B546" s="661" t="s">
        <v>1905</v>
      </c>
      <c r="C546" s="661">
        <v>89301042</v>
      </c>
      <c r="D546" s="740" t="s">
        <v>3294</v>
      </c>
      <c r="E546" s="741" t="s">
        <v>2160</v>
      </c>
      <c r="F546" s="661" t="s">
        <v>2127</v>
      </c>
      <c r="G546" s="661" t="s">
        <v>2421</v>
      </c>
      <c r="H546" s="661" t="s">
        <v>576</v>
      </c>
      <c r="I546" s="661" t="s">
        <v>2511</v>
      </c>
      <c r="J546" s="661" t="s">
        <v>2512</v>
      </c>
      <c r="K546" s="661" t="s">
        <v>2513</v>
      </c>
      <c r="L546" s="662">
        <v>500</v>
      </c>
      <c r="M546" s="662">
        <v>2500</v>
      </c>
      <c r="N546" s="661">
        <v>5</v>
      </c>
      <c r="O546" s="742">
        <v>3</v>
      </c>
      <c r="P546" s="662">
        <v>2500</v>
      </c>
      <c r="Q546" s="677">
        <v>1</v>
      </c>
      <c r="R546" s="661">
        <v>5</v>
      </c>
      <c r="S546" s="677">
        <v>1</v>
      </c>
      <c r="T546" s="742">
        <v>3</v>
      </c>
      <c r="U546" s="700">
        <v>1</v>
      </c>
    </row>
    <row r="547" spans="1:21" ht="14.4" customHeight="1" x14ac:dyDescent="0.3">
      <c r="A547" s="660">
        <v>4</v>
      </c>
      <c r="B547" s="661" t="s">
        <v>1905</v>
      </c>
      <c r="C547" s="661">
        <v>89301042</v>
      </c>
      <c r="D547" s="740" t="s">
        <v>3294</v>
      </c>
      <c r="E547" s="741" t="s">
        <v>2160</v>
      </c>
      <c r="F547" s="661" t="s">
        <v>2127</v>
      </c>
      <c r="G547" s="661" t="s">
        <v>2421</v>
      </c>
      <c r="H547" s="661" t="s">
        <v>576</v>
      </c>
      <c r="I547" s="661" t="s">
        <v>2514</v>
      </c>
      <c r="J547" s="661" t="s">
        <v>2515</v>
      </c>
      <c r="K547" s="661" t="s">
        <v>2510</v>
      </c>
      <c r="L547" s="662">
        <v>1000</v>
      </c>
      <c r="M547" s="662">
        <v>6000</v>
      </c>
      <c r="N547" s="661">
        <v>6</v>
      </c>
      <c r="O547" s="742">
        <v>5</v>
      </c>
      <c r="P547" s="662">
        <v>6000</v>
      </c>
      <c r="Q547" s="677">
        <v>1</v>
      </c>
      <c r="R547" s="661">
        <v>6</v>
      </c>
      <c r="S547" s="677">
        <v>1</v>
      </c>
      <c r="T547" s="742">
        <v>5</v>
      </c>
      <c r="U547" s="700">
        <v>1</v>
      </c>
    </row>
    <row r="548" spans="1:21" ht="14.4" customHeight="1" x14ac:dyDescent="0.3">
      <c r="A548" s="660">
        <v>4</v>
      </c>
      <c r="B548" s="661" t="s">
        <v>1905</v>
      </c>
      <c r="C548" s="661">
        <v>89301042</v>
      </c>
      <c r="D548" s="740" t="s">
        <v>3294</v>
      </c>
      <c r="E548" s="741" t="s">
        <v>2160</v>
      </c>
      <c r="F548" s="661" t="s">
        <v>2127</v>
      </c>
      <c r="G548" s="661" t="s">
        <v>2421</v>
      </c>
      <c r="H548" s="661" t="s">
        <v>576</v>
      </c>
      <c r="I548" s="661" t="s">
        <v>2519</v>
      </c>
      <c r="J548" s="661" t="s">
        <v>2520</v>
      </c>
      <c r="K548" s="661" t="s">
        <v>2513</v>
      </c>
      <c r="L548" s="662">
        <v>300</v>
      </c>
      <c r="M548" s="662">
        <v>1500</v>
      </c>
      <c r="N548" s="661">
        <v>5</v>
      </c>
      <c r="O548" s="742">
        <v>5</v>
      </c>
      <c r="P548" s="662">
        <v>1500</v>
      </c>
      <c r="Q548" s="677">
        <v>1</v>
      </c>
      <c r="R548" s="661">
        <v>5</v>
      </c>
      <c r="S548" s="677">
        <v>1</v>
      </c>
      <c r="T548" s="742">
        <v>5</v>
      </c>
      <c r="U548" s="700">
        <v>1</v>
      </c>
    </row>
    <row r="549" spans="1:21" ht="14.4" customHeight="1" x14ac:dyDescent="0.3">
      <c r="A549" s="660">
        <v>4</v>
      </c>
      <c r="B549" s="661" t="s">
        <v>1905</v>
      </c>
      <c r="C549" s="661">
        <v>89301042</v>
      </c>
      <c r="D549" s="740" t="s">
        <v>3294</v>
      </c>
      <c r="E549" s="741" t="s">
        <v>2160</v>
      </c>
      <c r="F549" s="661" t="s">
        <v>2127</v>
      </c>
      <c r="G549" s="661" t="s">
        <v>2421</v>
      </c>
      <c r="H549" s="661" t="s">
        <v>576</v>
      </c>
      <c r="I549" s="661" t="s">
        <v>2521</v>
      </c>
      <c r="J549" s="661" t="s">
        <v>2522</v>
      </c>
      <c r="K549" s="661" t="s">
        <v>2523</v>
      </c>
      <c r="L549" s="662">
        <v>370.4</v>
      </c>
      <c r="M549" s="662">
        <v>370.4</v>
      </c>
      <c r="N549" s="661">
        <v>1</v>
      </c>
      <c r="O549" s="742">
        <v>1</v>
      </c>
      <c r="P549" s="662">
        <v>370.4</v>
      </c>
      <c r="Q549" s="677">
        <v>1</v>
      </c>
      <c r="R549" s="661">
        <v>1</v>
      </c>
      <c r="S549" s="677">
        <v>1</v>
      </c>
      <c r="T549" s="742">
        <v>1</v>
      </c>
      <c r="U549" s="700">
        <v>1</v>
      </c>
    </row>
    <row r="550" spans="1:21" ht="14.4" customHeight="1" x14ac:dyDescent="0.3">
      <c r="A550" s="660">
        <v>4</v>
      </c>
      <c r="B550" s="661" t="s">
        <v>1905</v>
      </c>
      <c r="C550" s="661">
        <v>89301042</v>
      </c>
      <c r="D550" s="740" t="s">
        <v>3294</v>
      </c>
      <c r="E550" s="741" t="s">
        <v>2160</v>
      </c>
      <c r="F550" s="661" t="s">
        <v>2127</v>
      </c>
      <c r="G550" s="661" t="s">
        <v>2421</v>
      </c>
      <c r="H550" s="661" t="s">
        <v>576</v>
      </c>
      <c r="I550" s="661" t="s">
        <v>2524</v>
      </c>
      <c r="J550" s="661" t="s">
        <v>2525</v>
      </c>
      <c r="K550" s="661" t="s">
        <v>2526</v>
      </c>
      <c r="L550" s="662">
        <v>453.2</v>
      </c>
      <c r="M550" s="662">
        <v>453.2</v>
      </c>
      <c r="N550" s="661">
        <v>1</v>
      </c>
      <c r="O550" s="742">
        <v>1</v>
      </c>
      <c r="P550" s="662">
        <v>453.2</v>
      </c>
      <c r="Q550" s="677">
        <v>1</v>
      </c>
      <c r="R550" s="661">
        <v>1</v>
      </c>
      <c r="S550" s="677">
        <v>1</v>
      </c>
      <c r="T550" s="742">
        <v>1</v>
      </c>
      <c r="U550" s="700">
        <v>1</v>
      </c>
    </row>
    <row r="551" spans="1:21" ht="14.4" customHeight="1" x14ac:dyDescent="0.3">
      <c r="A551" s="660">
        <v>4</v>
      </c>
      <c r="B551" s="661" t="s">
        <v>1905</v>
      </c>
      <c r="C551" s="661">
        <v>89301042</v>
      </c>
      <c r="D551" s="740" t="s">
        <v>3294</v>
      </c>
      <c r="E551" s="741" t="s">
        <v>2160</v>
      </c>
      <c r="F551" s="661" t="s">
        <v>2127</v>
      </c>
      <c r="G551" s="661" t="s">
        <v>2421</v>
      </c>
      <c r="H551" s="661" t="s">
        <v>576</v>
      </c>
      <c r="I551" s="661" t="s">
        <v>2533</v>
      </c>
      <c r="J551" s="661" t="s">
        <v>2534</v>
      </c>
      <c r="K551" s="661" t="s">
        <v>2535</v>
      </c>
      <c r="L551" s="662">
        <v>1500.3</v>
      </c>
      <c r="M551" s="662">
        <v>3000.6</v>
      </c>
      <c r="N551" s="661">
        <v>2</v>
      </c>
      <c r="O551" s="742">
        <v>1</v>
      </c>
      <c r="P551" s="662">
        <v>3000.6</v>
      </c>
      <c r="Q551" s="677">
        <v>1</v>
      </c>
      <c r="R551" s="661">
        <v>2</v>
      </c>
      <c r="S551" s="677">
        <v>1</v>
      </c>
      <c r="T551" s="742">
        <v>1</v>
      </c>
      <c r="U551" s="700">
        <v>1</v>
      </c>
    </row>
    <row r="552" spans="1:21" ht="14.4" customHeight="1" x14ac:dyDescent="0.3">
      <c r="A552" s="660">
        <v>4</v>
      </c>
      <c r="B552" s="661" t="s">
        <v>1905</v>
      </c>
      <c r="C552" s="661">
        <v>89301042</v>
      </c>
      <c r="D552" s="740" t="s">
        <v>3294</v>
      </c>
      <c r="E552" s="741" t="s">
        <v>2160</v>
      </c>
      <c r="F552" s="661" t="s">
        <v>2127</v>
      </c>
      <c r="G552" s="661" t="s">
        <v>2421</v>
      </c>
      <c r="H552" s="661" t="s">
        <v>576</v>
      </c>
      <c r="I552" s="661" t="s">
        <v>2539</v>
      </c>
      <c r="J552" s="661" t="s">
        <v>2540</v>
      </c>
      <c r="K552" s="661" t="s">
        <v>2541</v>
      </c>
      <c r="L552" s="662">
        <v>3000</v>
      </c>
      <c r="M552" s="662">
        <v>9000</v>
      </c>
      <c r="N552" s="661">
        <v>3</v>
      </c>
      <c r="O552" s="742">
        <v>1</v>
      </c>
      <c r="P552" s="662">
        <v>9000</v>
      </c>
      <c r="Q552" s="677">
        <v>1</v>
      </c>
      <c r="R552" s="661">
        <v>3</v>
      </c>
      <c r="S552" s="677">
        <v>1</v>
      </c>
      <c r="T552" s="742">
        <v>1</v>
      </c>
      <c r="U552" s="700">
        <v>1</v>
      </c>
    </row>
    <row r="553" spans="1:21" ht="14.4" customHeight="1" x14ac:dyDescent="0.3">
      <c r="A553" s="660">
        <v>4</v>
      </c>
      <c r="B553" s="661" t="s">
        <v>1905</v>
      </c>
      <c r="C553" s="661">
        <v>89301042</v>
      </c>
      <c r="D553" s="740" t="s">
        <v>3294</v>
      </c>
      <c r="E553" s="741" t="s">
        <v>2160</v>
      </c>
      <c r="F553" s="661" t="s">
        <v>2127</v>
      </c>
      <c r="G553" s="661" t="s">
        <v>2421</v>
      </c>
      <c r="H553" s="661" t="s">
        <v>576</v>
      </c>
      <c r="I553" s="661" t="s">
        <v>3008</v>
      </c>
      <c r="J553" s="661" t="s">
        <v>3009</v>
      </c>
      <c r="K553" s="661" t="s">
        <v>3010</v>
      </c>
      <c r="L553" s="662">
        <v>835.78</v>
      </c>
      <c r="M553" s="662">
        <v>5014.68</v>
      </c>
      <c r="N553" s="661">
        <v>6</v>
      </c>
      <c r="O553" s="742">
        <v>1</v>
      </c>
      <c r="P553" s="662">
        <v>5014.68</v>
      </c>
      <c r="Q553" s="677">
        <v>1</v>
      </c>
      <c r="R553" s="661">
        <v>6</v>
      </c>
      <c r="S553" s="677">
        <v>1</v>
      </c>
      <c r="T553" s="742">
        <v>1</v>
      </c>
      <c r="U553" s="700">
        <v>1</v>
      </c>
    </row>
    <row r="554" spans="1:21" ht="14.4" customHeight="1" x14ac:dyDescent="0.3">
      <c r="A554" s="660">
        <v>4</v>
      </c>
      <c r="B554" s="661" t="s">
        <v>1905</v>
      </c>
      <c r="C554" s="661">
        <v>89301042</v>
      </c>
      <c r="D554" s="740" t="s">
        <v>3294</v>
      </c>
      <c r="E554" s="741" t="s">
        <v>2160</v>
      </c>
      <c r="F554" s="661" t="s">
        <v>2127</v>
      </c>
      <c r="G554" s="661" t="s">
        <v>2421</v>
      </c>
      <c r="H554" s="661" t="s">
        <v>576</v>
      </c>
      <c r="I554" s="661" t="s">
        <v>2545</v>
      </c>
      <c r="J554" s="661" t="s">
        <v>2546</v>
      </c>
      <c r="K554" s="661" t="s">
        <v>2547</v>
      </c>
      <c r="L554" s="662">
        <v>198.08</v>
      </c>
      <c r="M554" s="662">
        <v>594.24</v>
      </c>
      <c r="N554" s="661">
        <v>3</v>
      </c>
      <c r="O554" s="742">
        <v>3</v>
      </c>
      <c r="P554" s="662"/>
      <c r="Q554" s="677">
        <v>0</v>
      </c>
      <c r="R554" s="661"/>
      <c r="S554" s="677">
        <v>0</v>
      </c>
      <c r="T554" s="742"/>
      <c r="U554" s="700">
        <v>0</v>
      </c>
    </row>
    <row r="555" spans="1:21" ht="14.4" customHeight="1" x14ac:dyDescent="0.3">
      <c r="A555" s="660">
        <v>4</v>
      </c>
      <c r="B555" s="661" t="s">
        <v>1905</v>
      </c>
      <c r="C555" s="661">
        <v>89301042</v>
      </c>
      <c r="D555" s="740" t="s">
        <v>3294</v>
      </c>
      <c r="E555" s="741" t="s">
        <v>2160</v>
      </c>
      <c r="F555" s="661" t="s">
        <v>2127</v>
      </c>
      <c r="G555" s="661" t="s">
        <v>2421</v>
      </c>
      <c r="H555" s="661" t="s">
        <v>576</v>
      </c>
      <c r="I555" s="661" t="s">
        <v>2548</v>
      </c>
      <c r="J555" s="661" t="s">
        <v>2549</v>
      </c>
      <c r="K555" s="661" t="s">
        <v>2550</v>
      </c>
      <c r="L555" s="662">
        <v>1500</v>
      </c>
      <c r="M555" s="662">
        <v>13500</v>
      </c>
      <c r="N555" s="661">
        <v>9</v>
      </c>
      <c r="O555" s="742">
        <v>1</v>
      </c>
      <c r="P555" s="662">
        <v>13500</v>
      </c>
      <c r="Q555" s="677">
        <v>1</v>
      </c>
      <c r="R555" s="661">
        <v>9</v>
      </c>
      <c r="S555" s="677">
        <v>1</v>
      </c>
      <c r="T555" s="742">
        <v>1</v>
      </c>
      <c r="U555" s="700">
        <v>1</v>
      </c>
    </row>
    <row r="556" spans="1:21" ht="14.4" customHeight="1" x14ac:dyDescent="0.3">
      <c r="A556" s="660">
        <v>4</v>
      </c>
      <c r="B556" s="661" t="s">
        <v>1905</v>
      </c>
      <c r="C556" s="661">
        <v>89301042</v>
      </c>
      <c r="D556" s="740" t="s">
        <v>3294</v>
      </c>
      <c r="E556" s="741" t="s">
        <v>2160</v>
      </c>
      <c r="F556" s="661" t="s">
        <v>2127</v>
      </c>
      <c r="G556" s="661" t="s">
        <v>2421</v>
      </c>
      <c r="H556" s="661" t="s">
        <v>576</v>
      </c>
      <c r="I556" s="661" t="s">
        <v>2557</v>
      </c>
      <c r="J556" s="661" t="s">
        <v>2558</v>
      </c>
      <c r="K556" s="661" t="s">
        <v>2559</v>
      </c>
      <c r="L556" s="662">
        <v>498.24</v>
      </c>
      <c r="M556" s="662">
        <v>1494.72</v>
      </c>
      <c r="N556" s="661">
        <v>3</v>
      </c>
      <c r="O556" s="742">
        <v>3</v>
      </c>
      <c r="P556" s="662"/>
      <c r="Q556" s="677">
        <v>0</v>
      </c>
      <c r="R556" s="661"/>
      <c r="S556" s="677">
        <v>0</v>
      </c>
      <c r="T556" s="742"/>
      <c r="U556" s="700">
        <v>0</v>
      </c>
    </row>
    <row r="557" spans="1:21" ht="14.4" customHeight="1" x14ac:dyDescent="0.3">
      <c r="A557" s="660">
        <v>4</v>
      </c>
      <c r="B557" s="661" t="s">
        <v>1905</v>
      </c>
      <c r="C557" s="661">
        <v>89301042</v>
      </c>
      <c r="D557" s="740" t="s">
        <v>3294</v>
      </c>
      <c r="E557" s="741" t="s">
        <v>2160</v>
      </c>
      <c r="F557" s="661" t="s">
        <v>2127</v>
      </c>
      <c r="G557" s="661" t="s">
        <v>2421</v>
      </c>
      <c r="H557" s="661" t="s">
        <v>576</v>
      </c>
      <c r="I557" s="661" t="s">
        <v>2566</v>
      </c>
      <c r="J557" s="661" t="s">
        <v>2567</v>
      </c>
      <c r="K557" s="661" t="s">
        <v>2568</v>
      </c>
      <c r="L557" s="662">
        <v>319</v>
      </c>
      <c r="M557" s="662">
        <v>638</v>
      </c>
      <c r="N557" s="661">
        <v>2</v>
      </c>
      <c r="O557" s="742">
        <v>1</v>
      </c>
      <c r="P557" s="662">
        <v>638</v>
      </c>
      <c r="Q557" s="677">
        <v>1</v>
      </c>
      <c r="R557" s="661">
        <v>2</v>
      </c>
      <c r="S557" s="677">
        <v>1</v>
      </c>
      <c r="T557" s="742">
        <v>1</v>
      </c>
      <c r="U557" s="700">
        <v>1</v>
      </c>
    </row>
    <row r="558" spans="1:21" ht="14.4" customHeight="1" x14ac:dyDescent="0.3">
      <c r="A558" s="660">
        <v>4</v>
      </c>
      <c r="B558" s="661" t="s">
        <v>1905</v>
      </c>
      <c r="C558" s="661">
        <v>89301042</v>
      </c>
      <c r="D558" s="740" t="s">
        <v>3294</v>
      </c>
      <c r="E558" s="741" t="s">
        <v>2160</v>
      </c>
      <c r="F558" s="661" t="s">
        <v>2127</v>
      </c>
      <c r="G558" s="661" t="s">
        <v>2421</v>
      </c>
      <c r="H558" s="661" t="s">
        <v>576</v>
      </c>
      <c r="I558" s="661" t="s">
        <v>3011</v>
      </c>
      <c r="J558" s="661" t="s">
        <v>2743</v>
      </c>
      <c r="K558" s="661" t="s">
        <v>3012</v>
      </c>
      <c r="L558" s="662">
        <v>2444.8000000000002</v>
      </c>
      <c r="M558" s="662">
        <v>2444.8000000000002</v>
      </c>
      <c r="N558" s="661">
        <v>1</v>
      </c>
      <c r="O558" s="742">
        <v>1</v>
      </c>
      <c r="P558" s="662"/>
      <c r="Q558" s="677">
        <v>0</v>
      </c>
      <c r="R558" s="661"/>
      <c r="S558" s="677">
        <v>0</v>
      </c>
      <c r="T558" s="742"/>
      <c r="U558" s="700">
        <v>0</v>
      </c>
    </row>
    <row r="559" spans="1:21" ht="14.4" customHeight="1" x14ac:dyDescent="0.3">
      <c r="A559" s="660">
        <v>4</v>
      </c>
      <c r="B559" s="661" t="s">
        <v>1905</v>
      </c>
      <c r="C559" s="661">
        <v>89301042</v>
      </c>
      <c r="D559" s="740" t="s">
        <v>3294</v>
      </c>
      <c r="E559" s="741" t="s">
        <v>2160</v>
      </c>
      <c r="F559" s="661" t="s">
        <v>2127</v>
      </c>
      <c r="G559" s="661" t="s">
        <v>2421</v>
      </c>
      <c r="H559" s="661" t="s">
        <v>576</v>
      </c>
      <c r="I559" s="661" t="s">
        <v>2571</v>
      </c>
      <c r="J559" s="661" t="s">
        <v>2561</v>
      </c>
      <c r="K559" s="661" t="s">
        <v>2572</v>
      </c>
      <c r="L559" s="662">
        <v>1781.3</v>
      </c>
      <c r="M559" s="662">
        <v>10687.8</v>
      </c>
      <c r="N559" s="661">
        <v>6</v>
      </c>
      <c r="O559" s="742">
        <v>1</v>
      </c>
      <c r="P559" s="662"/>
      <c r="Q559" s="677">
        <v>0</v>
      </c>
      <c r="R559" s="661"/>
      <c r="S559" s="677">
        <v>0</v>
      </c>
      <c r="T559" s="742"/>
      <c r="U559" s="700">
        <v>0</v>
      </c>
    </row>
    <row r="560" spans="1:21" ht="14.4" customHeight="1" x14ac:dyDescent="0.3">
      <c r="A560" s="660">
        <v>4</v>
      </c>
      <c r="B560" s="661" t="s">
        <v>1905</v>
      </c>
      <c r="C560" s="661">
        <v>89301042</v>
      </c>
      <c r="D560" s="740" t="s">
        <v>3294</v>
      </c>
      <c r="E560" s="741" t="s">
        <v>2160</v>
      </c>
      <c r="F560" s="661" t="s">
        <v>2127</v>
      </c>
      <c r="G560" s="661" t="s">
        <v>2421</v>
      </c>
      <c r="H560" s="661" t="s">
        <v>576</v>
      </c>
      <c r="I560" s="661" t="s">
        <v>2573</v>
      </c>
      <c r="J560" s="661" t="s">
        <v>2476</v>
      </c>
      <c r="K560" s="661" t="s">
        <v>2574</v>
      </c>
      <c r="L560" s="662">
        <v>1987.45</v>
      </c>
      <c r="M560" s="662">
        <v>1987.45</v>
      </c>
      <c r="N560" s="661">
        <v>1</v>
      </c>
      <c r="O560" s="742">
        <v>1</v>
      </c>
      <c r="P560" s="662">
        <v>1987.45</v>
      </c>
      <c r="Q560" s="677">
        <v>1</v>
      </c>
      <c r="R560" s="661">
        <v>1</v>
      </c>
      <c r="S560" s="677">
        <v>1</v>
      </c>
      <c r="T560" s="742">
        <v>1</v>
      </c>
      <c r="U560" s="700">
        <v>1</v>
      </c>
    </row>
    <row r="561" spans="1:21" ht="14.4" customHeight="1" x14ac:dyDescent="0.3">
      <c r="A561" s="660">
        <v>4</v>
      </c>
      <c r="B561" s="661" t="s">
        <v>1905</v>
      </c>
      <c r="C561" s="661">
        <v>89301042</v>
      </c>
      <c r="D561" s="740" t="s">
        <v>3294</v>
      </c>
      <c r="E561" s="741" t="s">
        <v>2160</v>
      </c>
      <c r="F561" s="661" t="s">
        <v>2127</v>
      </c>
      <c r="G561" s="661" t="s">
        <v>2421</v>
      </c>
      <c r="H561" s="661" t="s">
        <v>576</v>
      </c>
      <c r="I561" s="661" t="s">
        <v>3013</v>
      </c>
      <c r="J561" s="661" t="s">
        <v>2479</v>
      </c>
      <c r="K561" s="661" t="s">
        <v>3014</v>
      </c>
      <c r="L561" s="662">
        <v>711.08</v>
      </c>
      <c r="M561" s="662">
        <v>4266.4800000000005</v>
      </c>
      <c r="N561" s="661">
        <v>6</v>
      </c>
      <c r="O561" s="742">
        <v>1</v>
      </c>
      <c r="P561" s="662">
        <v>4266.4800000000005</v>
      </c>
      <c r="Q561" s="677">
        <v>1</v>
      </c>
      <c r="R561" s="661">
        <v>6</v>
      </c>
      <c r="S561" s="677">
        <v>1</v>
      </c>
      <c r="T561" s="742">
        <v>1</v>
      </c>
      <c r="U561" s="700">
        <v>1</v>
      </c>
    </row>
    <row r="562" spans="1:21" ht="14.4" customHeight="1" x14ac:dyDescent="0.3">
      <c r="A562" s="660">
        <v>4</v>
      </c>
      <c r="B562" s="661" t="s">
        <v>1905</v>
      </c>
      <c r="C562" s="661">
        <v>89301042</v>
      </c>
      <c r="D562" s="740" t="s">
        <v>3294</v>
      </c>
      <c r="E562" s="741" t="s">
        <v>2160</v>
      </c>
      <c r="F562" s="661" t="s">
        <v>2127</v>
      </c>
      <c r="G562" s="661" t="s">
        <v>2421</v>
      </c>
      <c r="H562" s="661" t="s">
        <v>576</v>
      </c>
      <c r="I562" s="661" t="s">
        <v>2575</v>
      </c>
      <c r="J562" s="661" t="s">
        <v>2576</v>
      </c>
      <c r="K562" s="661" t="s">
        <v>2577</v>
      </c>
      <c r="L562" s="662">
        <v>720</v>
      </c>
      <c r="M562" s="662">
        <v>2160</v>
      </c>
      <c r="N562" s="661">
        <v>3</v>
      </c>
      <c r="O562" s="742">
        <v>3</v>
      </c>
      <c r="P562" s="662">
        <v>720</v>
      </c>
      <c r="Q562" s="677">
        <v>0.33333333333333331</v>
      </c>
      <c r="R562" s="661">
        <v>1</v>
      </c>
      <c r="S562" s="677">
        <v>0.33333333333333331</v>
      </c>
      <c r="T562" s="742">
        <v>1</v>
      </c>
      <c r="U562" s="700">
        <v>0.33333333333333331</v>
      </c>
    </row>
    <row r="563" spans="1:21" ht="14.4" customHeight="1" x14ac:dyDescent="0.3">
      <c r="A563" s="660">
        <v>4</v>
      </c>
      <c r="B563" s="661" t="s">
        <v>1905</v>
      </c>
      <c r="C563" s="661">
        <v>89301042</v>
      </c>
      <c r="D563" s="740" t="s">
        <v>3294</v>
      </c>
      <c r="E563" s="741" t="s">
        <v>2160</v>
      </c>
      <c r="F563" s="661" t="s">
        <v>2127</v>
      </c>
      <c r="G563" s="661" t="s">
        <v>2421</v>
      </c>
      <c r="H563" s="661" t="s">
        <v>576</v>
      </c>
      <c r="I563" s="661" t="s">
        <v>2805</v>
      </c>
      <c r="J563" s="661" t="s">
        <v>2806</v>
      </c>
      <c r="K563" s="661" t="s">
        <v>2807</v>
      </c>
      <c r="L563" s="662">
        <v>761.3</v>
      </c>
      <c r="M563" s="662">
        <v>6851.7</v>
      </c>
      <c r="N563" s="661">
        <v>9</v>
      </c>
      <c r="O563" s="742">
        <v>1</v>
      </c>
      <c r="P563" s="662">
        <v>6851.7</v>
      </c>
      <c r="Q563" s="677">
        <v>1</v>
      </c>
      <c r="R563" s="661">
        <v>9</v>
      </c>
      <c r="S563" s="677">
        <v>1</v>
      </c>
      <c r="T563" s="742">
        <v>1</v>
      </c>
      <c r="U563" s="700">
        <v>1</v>
      </c>
    </row>
    <row r="564" spans="1:21" ht="14.4" customHeight="1" x14ac:dyDescent="0.3">
      <c r="A564" s="660">
        <v>4</v>
      </c>
      <c r="B564" s="661" t="s">
        <v>1905</v>
      </c>
      <c r="C564" s="661">
        <v>89301042</v>
      </c>
      <c r="D564" s="740" t="s">
        <v>3294</v>
      </c>
      <c r="E564" s="741" t="s">
        <v>2160</v>
      </c>
      <c r="F564" s="661" t="s">
        <v>2127</v>
      </c>
      <c r="G564" s="661" t="s">
        <v>2421</v>
      </c>
      <c r="H564" s="661" t="s">
        <v>576</v>
      </c>
      <c r="I564" s="661" t="s">
        <v>2583</v>
      </c>
      <c r="J564" s="661" t="s">
        <v>2584</v>
      </c>
      <c r="K564" s="661" t="s">
        <v>2585</v>
      </c>
      <c r="L564" s="662">
        <v>556.46</v>
      </c>
      <c r="M564" s="662">
        <v>1669.38</v>
      </c>
      <c r="N564" s="661">
        <v>3</v>
      </c>
      <c r="O564" s="742">
        <v>1</v>
      </c>
      <c r="P564" s="662"/>
      <c r="Q564" s="677">
        <v>0</v>
      </c>
      <c r="R564" s="661"/>
      <c r="S564" s="677">
        <v>0</v>
      </c>
      <c r="T564" s="742"/>
      <c r="U564" s="700">
        <v>0</v>
      </c>
    </row>
    <row r="565" spans="1:21" ht="14.4" customHeight="1" x14ac:dyDescent="0.3">
      <c r="A565" s="660">
        <v>4</v>
      </c>
      <c r="B565" s="661" t="s">
        <v>1905</v>
      </c>
      <c r="C565" s="661">
        <v>89301042</v>
      </c>
      <c r="D565" s="740" t="s">
        <v>3294</v>
      </c>
      <c r="E565" s="741" t="s">
        <v>2160</v>
      </c>
      <c r="F565" s="661" t="s">
        <v>2127</v>
      </c>
      <c r="G565" s="661" t="s">
        <v>2421</v>
      </c>
      <c r="H565" s="661" t="s">
        <v>576</v>
      </c>
      <c r="I565" s="661" t="s">
        <v>2586</v>
      </c>
      <c r="J565" s="661" t="s">
        <v>2587</v>
      </c>
      <c r="K565" s="661" t="s">
        <v>2588</v>
      </c>
      <c r="L565" s="662">
        <v>1248</v>
      </c>
      <c r="M565" s="662">
        <v>4992</v>
      </c>
      <c r="N565" s="661">
        <v>4</v>
      </c>
      <c r="O565" s="742">
        <v>1</v>
      </c>
      <c r="P565" s="662">
        <v>4992</v>
      </c>
      <c r="Q565" s="677">
        <v>1</v>
      </c>
      <c r="R565" s="661">
        <v>4</v>
      </c>
      <c r="S565" s="677">
        <v>1</v>
      </c>
      <c r="T565" s="742">
        <v>1</v>
      </c>
      <c r="U565" s="700">
        <v>1</v>
      </c>
    </row>
    <row r="566" spans="1:21" ht="14.4" customHeight="1" x14ac:dyDescent="0.3">
      <c r="A566" s="660">
        <v>4</v>
      </c>
      <c r="B566" s="661" t="s">
        <v>1905</v>
      </c>
      <c r="C566" s="661">
        <v>89301042</v>
      </c>
      <c r="D566" s="740" t="s">
        <v>3294</v>
      </c>
      <c r="E566" s="741" t="s">
        <v>2160</v>
      </c>
      <c r="F566" s="661" t="s">
        <v>2127</v>
      </c>
      <c r="G566" s="661" t="s">
        <v>2421</v>
      </c>
      <c r="H566" s="661" t="s">
        <v>576</v>
      </c>
      <c r="I566" s="661" t="s">
        <v>3015</v>
      </c>
      <c r="J566" s="661" t="s">
        <v>2462</v>
      </c>
      <c r="K566" s="661" t="s">
        <v>3016</v>
      </c>
      <c r="L566" s="662">
        <v>2473.21</v>
      </c>
      <c r="M566" s="662">
        <v>7419.63</v>
      </c>
      <c r="N566" s="661">
        <v>3</v>
      </c>
      <c r="O566" s="742">
        <v>2</v>
      </c>
      <c r="P566" s="662">
        <v>7419.63</v>
      </c>
      <c r="Q566" s="677">
        <v>1</v>
      </c>
      <c r="R566" s="661">
        <v>3</v>
      </c>
      <c r="S566" s="677">
        <v>1</v>
      </c>
      <c r="T566" s="742">
        <v>2</v>
      </c>
      <c r="U566" s="700">
        <v>1</v>
      </c>
    </row>
    <row r="567" spans="1:21" ht="14.4" customHeight="1" x14ac:dyDescent="0.3">
      <c r="A567" s="660">
        <v>4</v>
      </c>
      <c r="B567" s="661" t="s">
        <v>1905</v>
      </c>
      <c r="C567" s="661">
        <v>89301042</v>
      </c>
      <c r="D567" s="740" t="s">
        <v>3294</v>
      </c>
      <c r="E567" s="741" t="s">
        <v>2160</v>
      </c>
      <c r="F567" s="661" t="s">
        <v>2127</v>
      </c>
      <c r="G567" s="661" t="s">
        <v>2421</v>
      </c>
      <c r="H567" s="661" t="s">
        <v>576</v>
      </c>
      <c r="I567" s="661" t="s">
        <v>3017</v>
      </c>
      <c r="J567" s="661" t="s">
        <v>2835</v>
      </c>
      <c r="K567" s="661" t="s">
        <v>3018</v>
      </c>
      <c r="L567" s="662">
        <v>5343.79</v>
      </c>
      <c r="M567" s="662">
        <v>10687.58</v>
      </c>
      <c r="N567" s="661">
        <v>2</v>
      </c>
      <c r="O567" s="742">
        <v>1</v>
      </c>
      <c r="P567" s="662">
        <v>10687.58</v>
      </c>
      <c r="Q567" s="677">
        <v>1</v>
      </c>
      <c r="R567" s="661">
        <v>2</v>
      </c>
      <c r="S567" s="677">
        <v>1</v>
      </c>
      <c r="T567" s="742">
        <v>1</v>
      </c>
      <c r="U567" s="700">
        <v>1</v>
      </c>
    </row>
    <row r="568" spans="1:21" ht="14.4" customHeight="1" x14ac:dyDescent="0.3">
      <c r="A568" s="660">
        <v>4</v>
      </c>
      <c r="B568" s="661" t="s">
        <v>1905</v>
      </c>
      <c r="C568" s="661">
        <v>89301042</v>
      </c>
      <c r="D568" s="740" t="s">
        <v>3294</v>
      </c>
      <c r="E568" s="741" t="s">
        <v>2160</v>
      </c>
      <c r="F568" s="661" t="s">
        <v>2127</v>
      </c>
      <c r="G568" s="661" t="s">
        <v>2421</v>
      </c>
      <c r="H568" s="661" t="s">
        <v>576</v>
      </c>
      <c r="I568" s="661" t="s">
        <v>3019</v>
      </c>
      <c r="J568" s="661" t="s">
        <v>3020</v>
      </c>
      <c r="K568" s="661" t="s">
        <v>2535</v>
      </c>
      <c r="L568" s="662">
        <v>1793.43</v>
      </c>
      <c r="M568" s="662">
        <v>3586.86</v>
      </c>
      <c r="N568" s="661">
        <v>2</v>
      </c>
      <c r="O568" s="742">
        <v>1</v>
      </c>
      <c r="P568" s="662">
        <v>3586.86</v>
      </c>
      <c r="Q568" s="677">
        <v>1</v>
      </c>
      <c r="R568" s="661">
        <v>2</v>
      </c>
      <c r="S568" s="677">
        <v>1</v>
      </c>
      <c r="T568" s="742">
        <v>1</v>
      </c>
      <c r="U568" s="700">
        <v>1</v>
      </c>
    </row>
    <row r="569" spans="1:21" ht="14.4" customHeight="1" x14ac:dyDescent="0.3">
      <c r="A569" s="660">
        <v>4</v>
      </c>
      <c r="B569" s="661" t="s">
        <v>1905</v>
      </c>
      <c r="C569" s="661">
        <v>89301042</v>
      </c>
      <c r="D569" s="740" t="s">
        <v>3294</v>
      </c>
      <c r="E569" s="741" t="s">
        <v>2160</v>
      </c>
      <c r="F569" s="661" t="s">
        <v>2127</v>
      </c>
      <c r="G569" s="661" t="s">
        <v>2421</v>
      </c>
      <c r="H569" s="661" t="s">
        <v>576</v>
      </c>
      <c r="I569" s="661" t="s">
        <v>2596</v>
      </c>
      <c r="J569" s="661" t="s">
        <v>2597</v>
      </c>
      <c r="K569" s="661" t="s">
        <v>1348</v>
      </c>
      <c r="L569" s="662">
        <v>1124.9000000000001</v>
      </c>
      <c r="M569" s="662">
        <v>15748.600000000002</v>
      </c>
      <c r="N569" s="661">
        <v>14</v>
      </c>
      <c r="O569" s="742">
        <v>5</v>
      </c>
      <c r="P569" s="662">
        <v>6749.4000000000005</v>
      </c>
      <c r="Q569" s="677">
        <v>0.42857142857142855</v>
      </c>
      <c r="R569" s="661">
        <v>6</v>
      </c>
      <c r="S569" s="677">
        <v>0.42857142857142855</v>
      </c>
      <c r="T569" s="742">
        <v>3</v>
      </c>
      <c r="U569" s="700">
        <v>0.6</v>
      </c>
    </row>
    <row r="570" spans="1:21" ht="14.4" customHeight="1" x14ac:dyDescent="0.3">
      <c r="A570" s="660">
        <v>4</v>
      </c>
      <c r="B570" s="661" t="s">
        <v>1905</v>
      </c>
      <c r="C570" s="661">
        <v>89301042</v>
      </c>
      <c r="D570" s="740" t="s">
        <v>3294</v>
      </c>
      <c r="E570" s="741" t="s">
        <v>2160</v>
      </c>
      <c r="F570" s="661" t="s">
        <v>2127</v>
      </c>
      <c r="G570" s="661" t="s">
        <v>2421</v>
      </c>
      <c r="H570" s="661" t="s">
        <v>576</v>
      </c>
      <c r="I570" s="661" t="s">
        <v>2598</v>
      </c>
      <c r="J570" s="661" t="s">
        <v>2599</v>
      </c>
      <c r="K570" s="661" t="s">
        <v>2510</v>
      </c>
      <c r="L570" s="662">
        <v>590.5</v>
      </c>
      <c r="M570" s="662">
        <v>1181</v>
      </c>
      <c r="N570" s="661">
        <v>2</v>
      </c>
      <c r="O570" s="742">
        <v>2</v>
      </c>
      <c r="P570" s="662"/>
      <c r="Q570" s="677">
        <v>0</v>
      </c>
      <c r="R570" s="661"/>
      <c r="S570" s="677">
        <v>0</v>
      </c>
      <c r="T570" s="742"/>
      <c r="U570" s="700">
        <v>0</v>
      </c>
    </row>
    <row r="571" spans="1:21" ht="14.4" customHeight="1" x14ac:dyDescent="0.3">
      <c r="A571" s="660">
        <v>4</v>
      </c>
      <c r="B571" s="661" t="s">
        <v>1905</v>
      </c>
      <c r="C571" s="661">
        <v>89301042</v>
      </c>
      <c r="D571" s="740" t="s">
        <v>3294</v>
      </c>
      <c r="E571" s="741" t="s">
        <v>2160</v>
      </c>
      <c r="F571" s="661" t="s">
        <v>2127</v>
      </c>
      <c r="G571" s="661" t="s">
        <v>2421</v>
      </c>
      <c r="H571" s="661" t="s">
        <v>576</v>
      </c>
      <c r="I571" s="661" t="s">
        <v>2600</v>
      </c>
      <c r="J571" s="661" t="s">
        <v>2601</v>
      </c>
      <c r="K571" s="661" t="s">
        <v>2510</v>
      </c>
      <c r="L571" s="662">
        <v>981</v>
      </c>
      <c r="M571" s="662">
        <v>2943</v>
      </c>
      <c r="N571" s="661">
        <v>3</v>
      </c>
      <c r="O571" s="742">
        <v>2</v>
      </c>
      <c r="P571" s="662"/>
      <c r="Q571" s="677">
        <v>0</v>
      </c>
      <c r="R571" s="661"/>
      <c r="S571" s="677">
        <v>0</v>
      </c>
      <c r="T571" s="742"/>
      <c r="U571" s="700">
        <v>0</v>
      </c>
    </row>
    <row r="572" spans="1:21" ht="14.4" customHeight="1" x14ac:dyDescent="0.3">
      <c r="A572" s="660">
        <v>4</v>
      </c>
      <c r="B572" s="661" t="s">
        <v>1905</v>
      </c>
      <c r="C572" s="661">
        <v>89301042</v>
      </c>
      <c r="D572" s="740" t="s">
        <v>3294</v>
      </c>
      <c r="E572" s="741" t="s">
        <v>2160</v>
      </c>
      <c r="F572" s="661" t="s">
        <v>2127</v>
      </c>
      <c r="G572" s="661" t="s">
        <v>2421</v>
      </c>
      <c r="H572" s="661" t="s">
        <v>576</v>
      </c>
      <c r="I572" s="661" t="s">
        <v>3021</v>
      </c>
      <c r="J572" s="661" t="s">
        <v>3022</v>
      </c>
      <c r="K572" s="661" t="s">
        <v>3023</v>
      </c>
      <c r="L572" s="662">
        <v>3053.49</v>
      </c>
      <c r="M572" s="662">
        <v>6106.98</v>
      </c>
      <c r="N572" s="661">
        <v>2</v>
      </c>
      <c r="O572" s="742">
        <v>1</v>
      </c>
      <c r="P572" s="662">
        <v>6106.98</v>
      </c>
      <c r="Q572" s="677">
        <v>1</v>
      </c>
      <c r="R572" s="661">
        <v>2</v>
      </c>
      <c r="S572" s="677">
        <v>1</v>
      </c>
      <c r="T572" s="742">
        <v>1</v>
      </c>
      <c r="U572" s="700">
        <v>1</v>
      </c>
    </row>
    <row r="573" spans="1:21" ht="14.4" customHeight="1" x14ac:dyDescent="0.3">
      <c r="A573" s="660">
        <v>4</v>
      </c>
      <c r="B573" s="661" t="s">
        <v>1905</v>
      </c>
      <c r="C573" s="661">
        <v>89301042</v>
      </c>
      <c r="D573" s="740" t="s">
        <v>3294</v>
      </c>
      <c r="E573" s="741" t="s">
        <v>2160</v>
      </c>
      <c r="F573" s="661" t="s">
        <v>2127</v>
      </c>
      <c r="G573" s="661" t="s">
        <v>2421</v>
      </c>
      <c r="H573" s="661" t="s">
        <v>576</v>
      </c>
      <c r="I573" s="661" t="s">
        <v>3024</v>
      </c>
      <c r="J573" s="661" t="s">
        <v>3025</v>
      </c>
      <c r="K573" s="661" t="s">
        <v>3026</v>
      </c>
      <c r="L573" s="662">
        <v>1974.7</v>
      </c>
      <c r="M573" s="662">
        <v>5924.1</v>
      </c>
      <c r="N573" s="661">
        <v>3</v>
      </c>
      <c r="O573" s="742">
        <v>1</v>
      </c>
      <c r="P573" s="662">
        <v>5924.1</v>
      </c>
      <c r="Q573" s="677">
        <v>1</v>
      </c>
      <c r="R573" s="661">
        <v>3</v>
      </c>
      <c r="S573" s="677">
        <v>1</v>
      </c>
      <c r="T573" s="742">
        <v>1</v>
      </c>
      <c r="U573" s="700">
        <v>1</v>
      </c>
    </row>
    <row r="574" spans="1:21" ht="14.4" customHeight="1" x14ac:dyDescent="0.3">
      <c r="A574" s="660">
        <v>4</v>
      </c>
      <c r="B574" s="661" t="s">
        <v>1905</v>
      </c>
      <c r="C574" s="661">
        <v>89301042</v>
      </c>
      <c r="D574" s="740" t="s">
        <v>3294</v>
      </c>
      <c r="E574" s="741" t="s">
        <v>2160</v>
      </c>
      <c r="F574" s="661" t="s">
        <v>2127</v>
      </c>
      <c r="G574" s="661" t="s">
        <v>2421</v>
      </c>
      <c r="H574" s="661" t="s">
        <v>576</v>
      </c>
      <c r="I574" s="661" t="s">
        <v>2820</v>
      </c>
      <c r="J574" s="661" t="s">
        <v>2821</v>
      </c>
      <c r="K574" s="661" t="s">
        <v>2448</v>
      </c>
      <c r="L574" s="662">
        <v>311</v>
      </c>
      <c r="M574" s="662">
        <v>311</v>
      </c>
      <c r="N574" s="661">
        <v>1</v>
      </c>
      <c r="O574" s="742">
        <v>1</v>
      </c>
      <c r="P574" s="662">
        <v>311</v>
      </c>
      <c r="Q574" s="677">
        <v>1</v>
      </c>
      <c r="R574" s="661">
        <v>1</v>
      </c>
      <c r="S574" s="677">
        <v>1</v>
      </c>
      <c r="T574" s="742">
        <v>1</v>
      </c>
      <c r="U574" s="700">
        <v>1</v>
      </c>
    </row>
    <row r="575" spans="1:21" ht="14.4" customHeight="1" x14ac:dyDescent="0.3">
      <c r="A575" s="660">
        <v>4</v>
      </c>
      <c r="B575" s="661" t="s">
        <v>1905</v>
      </c>
      <c r="C575" s="661">
        <v>89301042</v>
      </c>
      <c r="D575" s="740" t="s">
        <v>3294</v>
      </c>
      <c r="E575" s="741" t="s">
        <v>2160</v>
      </c>
      <c r="F575" s="661" t="s">
        <v>2127</v>
      </c>
      <c r="G575" s="661" t="s">
        <v>2421</v>
      </c>
      <c r="H575" s="661" t="s">
        <v>576</v>
      </c>
      <c r="I575" s="661" t="s">
        <v>2825</v>
      </c>
      <c r="J575" s="661" t="s">
        <v>2826</v>
      </c>
      <c r="K575" s="661" t="s">
        <v>2827</v>
      </c>
      <c r="L575" s="662">
        <v>335.62</v>
      </c>
      <c r="M575" s="662">
        <v>671.24</v>
      </c>
      <c r="N575" s="661">
        <v>2</v>
      </c>
      <c r="O575" s="742">
        <v>1</v>
      </c>
      <c r="P575" s="662">
        <v>671.24</v>
      </c>
      <c r="Q575" s="677">
        <v>1</v>
      </c>
      <c r="R575" s="661">
        <v>2</v>
      </c>
      <c r="S575" s="677">
        <v>1</v>
      </c>
      <c r="T575" s="742">
        <v>1</v>
      </c>
      <c r="U575" s="700">
        <v>1</v>
      </c>
    </row>
    <row r="576" spans="1:21" ht="14.4" customHeight="1" x14ac:dyDescent="0.3">
      <c r="A576" s="660">
        <v>4</v>
      </c>
      <c r="B576" s="661" t="s">
        <v>1905</v>
      </c>
      <c r="C576" s="661">
        <v>89301042</v>
      </c>
      <c r="D576" s="740" t="s">
        <v>3294</v>
      </c>
      <c r="E576" s="741" t="s">
        <v>2160</v>
      </c>
      <c r="F576" s="661" t="s">
        <v>2127</v>
      </c>
      <c r="G576" s="661" t="s">
        <v>2421</v>
      </c>
      <c r="H576" s="661" t="s">
        <v>576</v>
      </c>
      <c r="I576" s="661" t="s">
        <v>2831</v>
      </c>
      <c r="J576" s="661" t="s">
        <v>2832</v>
      </c>
      <c r="K576" s="661" t="s">
        <v>2833</v>
      </c>
      <c r="L576" s="662">
        <v>5343.9</v>
      </c>
      <c r="M576" s="662">
        <v>5343.9</v>
      </c>
      <c r="N576" s="661">
        <v>1</v>
      </c>
      <c r="O576" s="742">
        <v>1</v>
      </c>
      <c r="P576" s="662">
        <v>5343.9</v>
      </c>
      <c r="Q576" s="677">
        <v>1</v>
      </c>
      <c r="R576" s="661">
        <v>1</v>
      </c>
      <c r="S576" s="677">
        <v>1</v>
      </c>
      <c r="T576" s="742">
        <v>1</v>
      </c>
      <c r="U576" s="700">
        <v>1</v>
      </c>
    </row>
    <row r="577" spans="1:21" ht="14.4" customHeight="1" x14ac:dyDescent="0.3">
      <c r="A577" s="660">
        <v>4</v>
      </c>
      <c r="B577" s="661" t="s">
        <v>1905</v>
      </c>
      <c r="C577" s="661">
        <v>89301042</v>
      </c>
      <c r="D577" s="740" t="s">
        <v>3294</v>
      </c>
      <c r="E577" s="741" t="s">
        <v>2160</v>
      </c>
      <c r="F577" s="661" t="s">
        <v>2127</v>
      </c>
      <c r="G577" s="661" t="s">
        <v>2421</v>
      </c>
      <c r="H577" s="661" t="s">
        <v>576</v>
      </c>
      <c r="I577" s="661" t="s">
        <v>2614</v>
      </c>
      <c r="J577" s="661" t="s">
        <v>2615</v>
      </c>
      <c r="K577" s="661" t="s">
        <v>2616</v>
      </c>
      <c r="L577" s="662">
        <v>2815.92</v>
      </c>
      <c r="M577" s="662">
        <v>8447.76</v>
      </c>
      <c r="N577" s="661">
        <v>3</v>
      </c>
      <c r="O577" s="742">
        <v>1</v>
      </c>
      <c r="P577" s="662">
        <v>8447.76</v>
      </c>
      <c r="Q577" s="677">
        <v>1</v>
      </c>
      <c r="R577" s="661">
        <v>3</v>
      </c>
      <c r="S577" s="677">
        <v>1</v>
      </c>
      <c r="T577" s="742">
        <v>1</v>
      </c>
      <c r="U577" s="700">
        <v>1</v>
      </c>
    </row>
    <row r="578" spans="1:21" ht="14.4" customHeight="1" x14ac:dyDescent="0.3">
      <c r="A578" s="660">
        <v>4</v>
      </c>
      <c r="B578" s="661" t="s">
        <v>1905</v>
      </c>
      <c r="C578" s="661">
        <v>89301042</v>
      </c>
      <c r="D578" s="740" t="s">
        <v>3294</v>
      </c>
      <c r="E578" s="741" t="s">
        <v>2160</v>
      </c>
      <c r="F578" s="661" t="s">
        <v>2127</v>
      </c>
      <c r="G578" s="661" t="s">
        <v>2421</v>
      </c>
      <c r="H578" s="661" t="s">
        <v>576</v>
      </c>
      <c r="I578" s="661" t="s">
        <v>3027</v>
      </c>
      <c r="J578" s="661" t="s">
        <v>3028</v>
      </c>
      <c r="K578" s="661" t="s">
        <v>3029</v>
      </c>
      <c r="L578" s="662">
        <v>2815.92</v>
      </c>
      <c r="M578" s="662">
        <v>8447.76</v>
      </c>
      <c r="N578" s="661">
        <v>3</v>
      </c>
      <c r="O578" s="742">
        <v>1</v>
      </c>
      <c r="P578" s="662">
        <v>8447.76</v>
      </c>
      <c r="Q578" s="677">
        <v>1</v>
      </c>
      <c r="R578" s="661">
        <v>3</v>
      </c>
      <c r="S578" s="677">
        <v>1</v>
      </c>
      <c r="T578" s="742">
        <v>1</v>
      </c>
      <c r="U578" s="700">
        <v>1</v>
      </c>
    </row>
    <row r="579" spans="1:21" ht="14.4" customHeight="1" x14ac:dyDescent="0.3">
      <c r="A579" s="660">
        <v>4</v>
      </c>
      <c r="B579" s="661" t="s">
        <v>1905</v>
      </c>
      <c r="C579" s="661">
        <v>89301042</v>
      </c>
      <c r="D579" s="740" t="s">
        <v>3294</v>
      </c>
      <c r="E579" s="741" t="s">
        <v>2160</v>
      </c>
      <c r="F579" s="661" t="s">
        <v>2127</v>
      </c>
      <c r="G579" s="661" t="s">
        <v>2361</v>
      </c>
      <c r="H579" s="661" t="s">
        <v>576</v>
      </c>
      <c r="I579" s="661" t="s">
        <v>2362</v>
      </c>
      <c r="J579" s="661" t="s">
        <v>2363</v>
      </c>
      <c r="K579" s="661" t="s">
        <v>2364</v>
      </c>
      <c r="L579" s="662">
        <v>410</v>
      </c>
      <c r="M579" s="662">
        <v>4510</v>
      </c>
      <c r="N579" s="661">
        <v>11</v>
      </c>
      <c r="O579" s="742">
        <v>11</v>
      </c>
      <c r="P579" s="662">
        <v>4510</v>
      </c>
      <c r="Q579" s="677">
        <v>1</v>
      </c>
      <c r="R579" s="661">
        <v>11</v>
      </c>
      <c r="S579" s="677">
        <v>1</v>
      </c>
      <c r="T579" s="742">
        <v>11</v>
      </c>
      <c r="U579" s="700">
        <v>1</v>
      </c>
    </row>
    <row r="580" spans="1:21" ht="14.4" customHeight="1" x14ac:dyDescent="0.3">
      <c r="A580" s="660">
        <v>4</v>
      </c>
      <c r="B580" s="661" t="s">
        <v>1905</v>
      </c>
      <c r="C580" s="661">
        <v>89301042</v>
      </c>
      <c r="D580" s="740" t="s">
        <v>3294</v>
      </c>
      <c r="E580" s="741" t="s">
        <v>2160</v>
      </c>
      <c r="F580" s="661" t="s">
        <v>2127</v>
      </c>
      <c r="G580" s="661" t="s">
        <v>2361</v>
      </c>
      <c r="H580" s="661" t="s">
        <v>576</v>
      </c>
      <c r="I580" s="661" t="s">
        <v>2365</v>
      </c>
      <c r="J580" s="661" t="s">
        <v>2366</v>
      </c>
      <c r="K580" s="661" t="s">
        <v>2367</v>
      </c>
      <c r="L580" s="662">
        <v>566</v>
      </c>
      <c r="M580" s="662">
        <v>566</v>
      </c>
      <c r="N580" s="661">
        <v>1</v>
      </c>
      <c r="O580" s="742">
        <v>1</v>
      </c>
      <c r="P580" s="662">
        <v>566</v>
      </c>
      <c r="Q580" s="677">
        <v>1</v>
      </c>
      <c r="R580" s="661">
        <v>1</v>
      </c>
      <c r="S580" s="677">
        <v>1</v>
      </c>
      <c r="T580" s="742">
        <v>1</v>
      </c>
      <c r="U580" s="700">
        <v>1</v>
      </c>
    </row>
    <row r="581" spans="1:21" ht="14.4" customHeight="1" x14ac:dyDescent="0.3">
      <c r="A581" s="660">
        <v>4</v>
      </c>
      <c r="B581" s="661" t="s">
        <v>1905</v>
      </c>
      <c r="C581" s="661">
        <v>89301042</v>
      </c>
      <c r="D581" s="740" t="s">
        <v>3294</v>
      </c>
      <c r="E581" s="741" t="s">
        <v>2160</v>
      </c>
      <c r="F581" s="661" t="s">
        <v>2127</v>
      </c>
      <c r="G581" s="661" t="s">
        <v>2277</v>
      </c>
      <c r="H581" s="661" t="s">
        <v>576</v>
      </c>
      <c r="I581" s="661" t="s">
        <v>2368</v>
      </c>
      <c r="J581" s="661" t="s">
        <v>2369</v>
      </c>
      <c r="K581" s="661" t="s">
        <v>2370</v>
      </c>
      <c r="L581" s="662">
        <v>900</v>
      </c>
      <c r="M581" s="662">
        <v>1800</v>
      </c>
      <c r="N581" s="661">
        <v>2</v>
      </c>
      <c r="O581" s="742">
        <v>2</v>
      </c>
      <c r="P581" s="662"/>
      <c r="Q581" s="677">
        <v>0</v>
      </c>
      <c r="R581" s="661"/>
      <c r="S581" s="677">
        <v>0</v>
      </c>
      <c r="T581" s="742"/>
      <c r="U581" s="700">
        <v>0</v>
      </c>
    </row>
    <row r="582" spans="1:21" ht="14.4" customHeight="1" x14ac:dyDescent="0.3">
      <c r="A582" s="660">
        <v>4</v>
      </c>
      <c r="B582" s="661" t="s">
        <v>1905</v>
      </c>
      <c r="C582" s="661">
        <v>89301042</v>
      </c>
      <c r="D582" s="740" t="s">
        <v>3294</v>
      </c>
      <c r="E582" s="741" t="s">
        <v>2161</v>
      </c>
      <c r="F582" s="661" t="s">
        <v>2125</v>
      </c>
      <c r="G582" s="661" t="s">
        <v>2640</v>
      </c>
      <c r="H582" s="661" t="s">
        <v>576</v>
      </c>
      <c r="I582" s="661" t="s">
        <v>2641</v>
      </c>
      <c r="J582" s="661" t="s">
        <v>2642</v>
      </c>
      <c r="K582" s="661" t="s">
        <v>2643</v>
      </c>
      <c r="L582" s="662">
        <v>61.44</v>
      </c>
      <c r="M582" s="662">
        <v>61.44</v>
      </c>
      <c r="N582" s="661">
        <v>1</v>
      </c>
      <c r="O582" s="742">
        <v>0.5</v>
      </c>
      <c r="P582" s="662">
        <v>61.44</v>
      </c>
      <c r="Q582" s="677">
        <v>1</v>
      </c>
      <c r="R582" s="661">
        <v>1</v>
      </c>
      <c r="S582" s="677">
        <v>1</v>
      </c>
      <c r="T582" s="742">
        <v>0.5</v>
      </c>
      <c r="U582" s="700">
        <v>1</v>
      </c>
    </row>
    <row r="583" spans="1:21" ht="14.4" customHeight="1" x14ac:dyDescent="0.3">
      <c r="A583" s="660">
        <v>4</v>
      </c>
      <c r="B583" s="661" t="s">
        <v>1905</v>
      </c>
      <c r="C583" s="661">
        <v>89301042</v>
      </c>
      <c r="D583" s="740" t="s">
        <v>3294</v>
      </c>
      <c r="E583" s="741" t="s">
        <v>2161</v>
      </c>
      <c r="F583" s="661" t="s">
        <v>2125</v>
      </c>
      <c r="G583" s="661" t="s">
        <v>2271</v>
      </c>
      <c r="H583" s="661" t="s">
        <v>576</v>
      </c>
      <c r="I583" s="661" t="s">
        <v>1106</v>
      </c>
      <c r="J583" s="661" t="s">
        <v>1107</v>
      </c>
      <c r="K583" s="661" t="s">
        <v>2658</v>
      </c>
      <c r="L583" s="662">
        <v>111.72</v>
      </c>
      <c r="M583" s="662">
        <v>111.72</v>
      </c>
      <c r="N583" s="661">
        <v>1</v>
      </c>
      <c r="O583" s="742">
        <v>0.5</v>
      </c>
      <c r="P583" s="662">
        <v>111.72</v>
      </c>
      <c r="Q583" s="677">
        <v>1</v>
      </c>
      <c r="R583" s="661">
        <v>1</v>
      </c>
      <c r="S583" s="677">
        <v>1</v>
      </c>
      <c r="T583" s="742">
        <v>0.5</v>
      </c>
      <c r="U583" s="700">
        <v>1</v>
      </c>
    </row>
    <row r="584" spans="1:21" ht="14.4" customHeight="1" x14ac:dyDescent="0.3">
      <c r="A584" s="660">
        <v>4</v>
      </c>
      <c r="B584" s="661" t="s">
        <v>1905</v>
      </c>
      <c r="C584" s="661">
        <v>89301042</v>
      </c>
      <c r="D584" s="740" t="s">
        <v>3294</v>
      </c>
      <c r="E584" s="741" t="s">
        <v>2161</v>
      </c>
      <c r="F584" s="661" t="s">
        <v>2125</v>
      </c>
      <c r="G584" s="661" t="s">
        <v>2659</v>
      </c>
      <c r="H584" s="661" t="s">
        <v>969</v>
      </c>
      <c r="I584" s="661" t="s">
        <v>2660</v>
      </c>
      <c r="J584" s="661" t="s">
        <v>2079</v>
      </c>
      <c r="K584" s="661" t="s">
        <v>2661</v>
      </c>
      <c r="L584" s="662">
        <v>187.41</v>
      </c>
      <c r="M584" s="662">
        <v>562.23</v>
      </c>
      <c r="N584" s="661">
        <v>3</v>
      </c>
      <c r="O584" s="742">
        <v>0.5</v>
      </c>
      <c r="P584" s="662"/>
      <c r="Q584" s="677">
        <v>0</v>
      </c>
      <c r="R584" s="661"/>
      <c r="S584" s="677">
        <v>0</v>
      </c>
      <c r="T584" s="742"/>
      <c r="U584" s="700">
        <v>0</v>
      </c>
    </row>
    <row r="585" spans="1:21" ht="14.4" customHeight="1" x14ac:dyDescent="0.3">
      <c r="A585" s="660">
        <v>4</v>
      </c>
      <c r="B585" s="661" t="s">
        <v>1905</v>
      </c>
      <c r="C585" s="661">
        <v>89301042</v>
      </c>
      <c r="D585" s="740" t="s">
        <v>3294</v>
      </c>
      <c r="E585" s="741" t="s">
        <v>2161</v>
      </c>
      <c r="F585" s="661" t="s">
        <v>2125</v>
      </c>
      <c r="G585" s="661" t="s">
        <v>2394</v>
      </c>
      <c r="H585" s="661" t="s">
        <v>576</v>
      </c>
      <c r="I585" s="661" t="s">
        <v>729</v>
      </c>
      <c r="J585" s="661" t="s">
        <v>730</v>
      </c>
      <c r="K585" s="661" t="s">
        <v>2395</v>
      </c>
      <c r="L585" s="662">
        <v>232.37</v>
      </c>
      <c r="M585" s="662">
        <v>232.37</v>
      </c>
      <c r="N585" s="661">
        <v>1</v>
      </c>
      <c r="O585" s="742">
        <v>1</v>
      </c>
      <c r="P585" s="662"/>
      <c r="Q585" s="677">
        <v>0</v>
      </c>
      <c r="R585" s="661"/>
      <c r="S585" s="677">
        <v>0</v>
      </c>
      <c r="T585" s="742"/>
      <c r="U585" s="700">
        <v>0</v>
      </c>
    </row>
    <row r="586" spans="1:21" ht="14.4" customHeight="1" x14ac:dyDescent="0.3">
      <c r="A586" s="660">
        <v>4</v>
      </c>
      <c r="B586" s="661" t="s">
        <v>1905</v>
      </c>
      <c r="C586" s="661">
        <v>89301042</v>
      </c>
      <c r="D586" s="740" t="s">
        <v>3294</v>
      </c>
      <c r="E586" s="741" t="s">
        <v>2161</v>
      </c>
      <c r="F586" s="661" t="s">
        <v>2125</v>
      </c>
      <c r="G586" s="661" t="s">
        <v>2396</v>
      </c>
      <c r="H586" s="661" t="s">
        <v>576</v>
      </c>
      <c r="I586" s="661" t="s">
        <v>2397</v>
      </c>
      <c r="J586" s="661" t="s">
        <v>2398</v>
      </c>
      <c r="K586" s="661" t="s">
        <v>2399</v>
      </c>
      <c r="L586" s="662">
        <v>139.77000000000001</v>
      </c>
      <c r="M586" s="662">
        <v>1677.2400000000002</v>
      </c>
      <c r="N586" s="661">
        <v>12</v>
      </c>
      <c r="O586" s="742">
        <v>1</v>
      </c>
      <c r="P586" s="662"/>
      <c r="Q586" s="677">
        <v>0</v>
      </c>
      <c r="R586" s="661"/>
      <c r="S586" s="677">
        <v>0</v>
      </c>
      <c r="T586" s="742"/>
      <c r="U586" s="700">
        <v>0</v>
      </c>
    </row>
    <row r="587" spans="1:21" ht="14.4" customHeight="1" x14ac:dyDescent="0.3">
      <c r="A587" s="660">
        <v>4</v>
      </c>
      <c r="B587" s="661" t="s">
        <v>1905</v>
      </c>
      <c r="C587" s="661">
        <v>89301042</v>
      </c>
      <c r="D587" s="740" t="s">
        <v>3294</v>
      </c>
      <c r="E587" s="741" t="s">
        <v>2161</v>
      </c>
      <c r="F587" s="661" t="s">
        <v>2125</v>
      </c>
      <c r="G587" s="661" t="s">
        <v>2174</v>
      </c>
      <c r="H587" s="661" t="s">
        <v>576</v>
      </c>
      <c r="I587" s="661" t="s">
        <v>2175</v>
      </c>
      <c r="J587" s="661" t="s">
        <v>2176</v>
      </c>
      <c r="K587" s="661" t="s">
        <v>1214</v>
      </c>
      <c r="L587" s="662">
        <v>93.71</v>
      </c>
      <c r="M587" s="662">
        <v>93.71</v>
      </c>
      <c r="N587" s="661">
        <v>1</v>
      </c>
      <c r="O587" s="742">
        <v>1</v>
      </c>
      <c r="P587" s="662"/>
      <c r="Q587" s="677">
        <v>0</v>
      </c>
      <c r="R587" s="661"/>
      <c r="S587" s="677">
        <v>0</v>
      </c>
      <c r="T587" s="742"/>
      <c r="U587" s="700">
        <v>0</v>
      </c>
    </row>
    <row r="588" spans="1:21" ht="14.4" customHeight="1" x14ac:dyDescent="0.3">
      <c r="A588" s="660">
        <v>4</v>
      </c>
      <c r="B588" s="661" t="s">
        <v>1905</v>
      </c>
      <c r="C588" s="661">
        <v>89301042</v>
      </c>
      <c r="D588" s="740" t="s">
        <v>3294</v>
      </c>
      <c r="E588" s="741" t="s">
        <v>2161</v>
      </c>
      <c r="F588" s="661" t="s">
        <v>2125</v>
      </c>
      <c r="G588" s="661" t="s">
        <v>2174</v>
      </c>
      <c r="H588" s="661" t="s">
        <v>576</v>
      </c>
      <c r="I588" s="661" t="s">
        <v>2189</v>
      </c>
      <c r="J588" s="661" t="s">
        <v>2176</v>
      </c>
      <c r="K588" s="661" t="s">
        <v>1217</v>
      </c>
      <c r="L588" s="662">
        <v>301.2</v>
      </c>
      <c r="M588" s="662">
        <v>602.4</v>
      </c>
      <c r="N588" s="661">
        <v>2</v>
      </c>
      <c r="O588" s="742">
        <v>0.5</v>
      </c>
      <c r="P588" s="662"/>
      <c r="Q588" s="677">
        <v>0</v>
      </c>
      <c r="R588" s="661"/>
      <c r="S588" s="677">
        <v>0</v>
      </c>
      <c r="T588" s="742"/>
      <c r="U588" s="700">
        <v>0</v>
      </c>
    </row>
    <row r="589" spans="1:21" ht="14.4" customHeight="1" x14ac:dyDescent="0.3">
      <c r="A589" s="660">
        <v>4</v>
      </c>
      <c r="B589" s="661" t="s">
        <v>1905</v>
      </c>
      <c r="C589" s="661">
        <v>89301042</v>
      </c>
      <c r="D589" s="740" t="s">
        <v>3294</v>
      </c>
      <c r="E589" s="741" t="s">
        <v>2161</v>
      </c>
      <c r="F589" s="661" t="s">
        <v>2125</v>
      </c>
      <c r="G589" s="661" t="s">
        <v>2326</v>
      </c>
      <c r="H589" s="661" t="s">
        <v>576</v>
      </c>
      <c r="I589" s="661" t="s">
        <v>2327</v>
      </c>
      <c r="J589" s="661" t="s">
        <v>2328</v>
      </c>
      <c r="K589" s="661" t="s">
        <v>2329</v>
      </c>
      <c r="L589" s="662">
        <v>66.819999999999993</v>
      </c>
      <c r="M589" s="662">
        <v>133.63999999999999</v>
      </c>
      <c r="N589" s="661">
        <v>2</v>
      </c>
      <c r="O589" s="742">
        <v>0.5</v>
      </c>
      <c r="P589" s="662">
        <v>133.63999999999999</v>
      </c>
      <c r="Q589" s="677">
        <v>1</v>
      </c>
      <c r="R589" s="661">
        <v>2</v>
      </c>
      <c r="S589" s="677">
        <v>1</v>
      </c>
      <c r="T589" s="742">
        <v>0.5</v>
      </c>
      <c r="U589" s="700">
        <v>1</v>
      </c>
    </row>
    <row r="590" spans="1:21" ht="14.4" customHeight="1" x14ac:dyDescent="0.3">
      <c r="A590" s="660">
        <v>4</v>
      </c>
      <c r="B590" s="661" t="s">
        <v>1905</v>
      </c>
      <c r="C590" s="661">
        <v>89301042</v>
      </c>
      <c r="D590" s="740" t="s">
        <v>3294</v>
      </c>
      <c r="E590" s="741" t="s">
        <v>2161</v>
      </c>
      <c r="F590" s="661" t="s">
        <v>2125</v>
      </c>
      <c r="G590" s="661" t="s">
        <v>2409</v>
      </c>
      <c r="H590" s="661" t="s">
        <v>576</v>
      </c>
      <c r="I590" s="661" t="s">
        <v>2410</v>
      </c>
      <c r="J590" s="661" t="s">
        <v>2411</v>
      </c>
      <c r="K590" s="661" t="s">
        <v>2412</v>
      </c>
      <c r="L590" s="662">
        <v>215.12</v>
      </c>
      <c r="M590" s="662">
        <v>215.12</v>
      </c>
      <c r="N590" s="661">
        <v>1</v>
      </c>
      <c r="O590" s="742">
        <v>1</v>
      </c>
      <c r="P590" s="662"/>
      <c r="Q590" s="677">
        <v>0</v>
      </c>
      <c r="R590" s="661"/>
      <c r="S590" s="677">
        <v>0</v>
      </c>
      <c r="T590" s="742"/>
      <c r="U590" s="700">
        <v>0</v>
      </c>
    </row>
    <row r="591" spans="1:21" ht="14.4" customHeight="1" x14ac:dyDescent="0.3">
      <c r="A591" s="660">
        <v>4</v>
      </c>
      <c r="B591" s="661" t="s">
        <v>1905</v>
      </c>
      <c r="C591" s="661">
        <v>89301042</v>
      </c>
      <c r="D591" s="740" t="s">
        <v>3294</v>
      </c>
      <c r="E591" s="741" t="s">
        <v>2161</v>
      </c>
      <c r="F591" s="661" t="s">
        <v>2125</v>
      </c>
      <c r="G591" s="661" t="s">
        <v>2281</v>
      </c>
      <c r="H591" s="661" t="s">
        <v>576</v>
      </c>
      <c r="I591" s="661" t="s">
        <v>1399</v>
      </c>
      <c r="J591" s="661" t="s">
        <v>1400</v>
      </c>
      <c r="K591" s="661" t="s">
        <v>1401</v>
      </c>
      <c r="L591" s="662">
        <v>108.44</v>
      </c>
      <c r="M591" s="662">
        <v>108.44</v>
      </c>
      <c r="N591" s="661">
        <v>1</v>
      </c>
      <c r="O591" s="742">
        <v>0.5</v>
      </c>
      <c r="P591" s="662"/>
      <c r="Q591" s="677">
        <v>0</v>
      </c>
      <c r="R591" s="661"/>
      <c r="S591" s="677">
        <v>0</v>
      </c>
      <c r="T591" s="742"/>
      <c r="U591" s="700">
        <v>0</v>
      </c>
    </row>
    <row r="592" spans="1:21" ht="14.4" customHeight="1" x14ac:dyDescent="0.3">
      <c r="A592" s="660">
        <v>4</v>
      </c>
      <c r="B592" s="661" t="s">
        <v>1905</v>
      </c>
      <c r="C592" s="661">
        <v>89301042</v>
      </c>
      <c r="D592" s="740" t="s">
        <v>3294</v>
      </c>
      <c r="E592" s="741" t="s">
        <v>2161</v>
      </c>
      <c r="F592" s="661" t="s">
        <v>2125</v>
      </c>
      <c r="G592" s="661" t="s">
        <v>2281</v>
      </c>
      <c r="H592" s="661" t="s">
        <v>576</v>
      </c>
      <c r="I592" s="661" t="s">
        <v>2334</v>
      </c>
      <c r="J592" s="661" t="s">
        <v>2335</v>
      </c>
      <c r="K592" s="661" t="s">
        <v>2336</v>
      </c>
      <c r="L592" s="662">
        <v>43.37</v>
      </c>
      <c r="M592" s="662">
        <v>43.37</v>
      </c>
      <c r="N592" s="661">
        <v>1</v>
      </c>
      <c r="O592" s="742">
        <v>0.5</v>
      </c>
      <c r="P592" s="662">
        <v>43.37</v>
      </c>
      <c r="Q592" s="677">
        <v>1</v>
      </c>
      <c r="R592" s="661">
        <v>1</v>
      </c>
      <c r="S592" s="677">
        <v>1</v>
      </c>
      <c r="T592" s="742">
        <v>0.5</v>
      </c>
      <c r="U592" s="700">
        <v>1</v>
      </c>
    </row>
    <row r="593" spans="1:21" ht="14.4" customHeight="1" x14ac:dyDescent="0.3">
      <c r="A593" s="660">
        <v>4</v>
      </c>
      <c r="B593" s="661" t="s">
        <v>1905</v>
      </c>
      <c r="C593" s="661">
        <v>89301042</v>
      </c>
      <c r="D593" s="740" t="s">
        <v>3294</v>
      </c>
      <c r="E593" s="741" t="s">
        <v>2161</v>
      </c>
      <c r="F593" s="661" t="s">
        <v>2125</v>
      </c>
      <c r="G593" s="661" t="s">
        <v>2337</v>
      </c>
      <c r="H593" s="661" t="s">
        <v>576</v>
      </c>
      <c r="I593" s="661" t="s">
        <v>2338</v>
      </c>
      <c r="J593" s="661" t="s">
        <v>1335</v>
      </c>
      <c r="K593" s="661" t="s">
        <v>2339</v>
      </c>
      <c r="L593" s="662">
        <v>121.96</v>
      </c>
      <c r="M593" s="662">
        <v>487.84</v>
      </c>
      <c r="N593" s="661">
        <v>4</v>
      </c>
      <c r="O593" s="742">
        <v>3</v>
      </c>
      <c r="P593" s="662">
        <v>243.92</v>
      </c>
      <c r="Q593" s="677">
        <v>0.5</v>
      </c>
      <c r="R593" s="661">
        <v>2</v>
      </c>
      <c r="S593" s="677">
        <v>0.5</v>
      </c>
      <c r="T593" s="742">
        <v>1</v>
      </c>
      <c r="U593" s="700">
        <v>0.33333333333333331</v>
      </c>
    </row>
    <row r="594" spans="1:21" ht="14.4" customHeight="1" x14ac:dyDescent="0.3">
      <c r="A594" s="660">
        <v>4</v>
      </c>
      <c r="B594" s="661" t="s">
        <v>1905</v>
      </c>
      <c r="C594" s="661">
        <v>89301042</v>
      </c>
      <c r="D594" s="740" t="s">
        <v>3294</v>
      </c>
      <c r="E594" s="741" t="s">
        <v>2161</v>
      </c>
      <c r="F594" s="661" t="s">
        <v>2125</v>
      </c>
      <c r="G594" s="661" t="s">
        <v>2340</v>
      </c>
      <c r="H594" s="661" t="s">
        <v>576</v>
      </c>
      <c r="I594" s="661" t="s">
        <v>3030</v>
      </c>
      <c r="J594" s="661" t="s">
        <v>3031</v>
      </c>
      <c r="K594" s="661" t="s">
        <v>1408</v>
      </c>
      <c r="L594" s="662">
        <v>0</v>
      </c>
      <c r="M594" s="662">
        <v>0</v>
      </c>
      <c r="N594" s="661">
        <v>2</v>
      </c>
      <c r="O594" s="742">
        <v>1</v>
      </c>
      <c r="P594" s="662">
        <v>0</v>
      </c>
      <c r="Q594" s="677"/>
      <c r="R594" s="661">
        <v>2</v>
      </c>
      <c r="S594" s="677">
        <v>1</v>
      </c>
      <c r="T594" s="742">
        <v>1</v>
      </c>
      <c r="U594" s="700">
        <v>1</v>
      </c>
    </row>
    <row r="595" spans="1:21" ht="14.4" customHeight="1" x14ac:dyDescent="0.3">
      <c r="A595" s="660">
        <v>4</v>
      </c>
      <c r="B595" s="661" t="s">
        <v>1905</v>
      </c>
      <c r="C595" s="661">
        <v>89301042</v>
      </c>
      <c r="D595" s="740" t="s">
        <v>3294</v>
      </c>
      <c r="E595" s="741" t="s">
        <v>2161</v>
      </c>
      <c r="F595" s="661" t="s">
        <v>2125</v>
      </c>
      <c r="G595" s="661" t="s">
        <v>2177</v>
      </c>
      <c r="H595" s="661" t="s">
        <v>969</v>
      </c>
      <c r="I595" s="661" t="s">
        <v>1047</v>
      </c>
      <c r="J595" s="661" t="s">
        <v>1048</v>
      </c>
      <c r="K595" s="661" t="s">
        <v>1049</v>
      </c>
      <c r="L595" s="662">
        <v>133.94</v>
      </c>
      <c r="M595" s="662">
        <v>401.82</v>
      </c>
      <c r="N595" s="661">
        <v>3</v>
      </c>
      <c r="O595" s="742">
        <v>0.5</v>
      </c>
      <c r="P595" s="662"/>
      <c r="Q595" s="677">
        <v>0</v>
      </c>
      <c r="R595" s="661"/>
      <c r="S595" s="677">
        <v>0</v>
      </c>
      <c r="T595" s="742"/>
      <c r="U595" s="700">
        <v>0</v>
      </c>
    </row>
    <row r="596" spans="1:21" ht="14.4" customHeight="1" x14ac:dyDescent="0.3">
      <c r="A596" s="660">
        <v>4</v>
      </c>
      <c r="B596" s="661" t="s">
        <v>1905</v>
      </c>
      <c r="C596" s="661">
        <v>89301042</v>
      </c>
      <c r="D596" s="740" t="s">
        <v>3294</v>
      </c>
      <c r="E596" s="741" t="s">
        <v>2161</v>
      </c>
      <c r="F596" s="661" t="s">
        <v>2126</v>
      </c>
      <c r="G596" s="661" t="s">
        <v>2230</v>
      </c>
      <c r="H596" s="661" t="s">
        <v>576</v>
      </c>
      <c r="I596" s="661" t="s">
        <v>2735</v>
      </c>
      <c r="J596" s="661" t="s">
        <v>2232</v>
      </c>
      <c r="K596" s="661"/>
      <c r="L596" s="662">
        <v>0</v>
      </c>
      <c r="M596" s="662">
        <v>0</v>
      </c>
      <c r="N596" s="661">
        <v>1</v>
      </c>
      <c r="O596" s="742">
        <v>1</v>
      </c>
      <c r="P596" s="662">
        <v>0</v>
      </c>
      <c r="Q596" s="677"/>
      <c r="R596" s="661">
        <v>1</v>
      </c>
      <c r="S596" s="677">
        <v>1</v>
      </c>
      <c r="T596" s="742">
        <v>1</v>
      </c>
      <c r="U596" s="700">
        <v>1</v>
      </c>
    </row>
    <row r="597" spans="1:21" ht="14.4" customHeight="1" x14ac:dyDescent="0.3">
      <c r="A597" s="660">
        <v>4</v>
      </c>
      <c r="B597" s="661" t="s">
        <v>1905</v>
      </c>
      <c r="C597" s="661">
        <v>89301042</v>
      </c>
      <c r="D597" s="740" t="s">
        <v>3294</v>
      </c>
      <c r="E597" s="741" t="s">
        <v>2161</v>
      </c>
      <c r="F597" s="661" t="s">
        <v>2126</v>
      </c>
      <c r="G597" s="661" t="s">
        <v>2230</v>
      </c>
      <c r="H597" s="661" t="s">
        <v>576</v>
      </c>
      <c r="I597" s="661" t="s">
        <v>2231</v>
      </c>
      <c r="J597" s="661" t="s">
        <v>2232</v>
      </c>
      <c r="K597" s="661"/>
      <c r="L597" s="662">
        <v>0</v>
      </c>
      <c r="M597" s="662">
        <v>0</v>
      </c>
      <c r="N597" s="661">
        <v>2</v>
      </c>
      <c r="O597" s="742">
        <v>2</v>
      </c>
      <c r="P597" s="662">
        <v>0</v>
      </c>
      <c r="Q597" s="677"/>
      <c r="R597" s="661">
        <v>1</v>
      </c>
      <c r="S597" s="677">
        <v>0.5</v>
      </c>
      <c r="T597" s="742">
        <v>1</v>
      </c>
      <c r="U597" s="700">
        <v>0.5</v>
      </c>
    </row>
    <row r="598" spans="1:21" ht="14.4" customHeight="1" x14ac:dyDescent="0.3">
      <c r="A598" s="660">
        <v>4</v>
      </c>
      <c r="B598" s="661" t="s">
        <v>1905</v>
      </c>
      <c r="C598" s="661">
        <v>89301042</v>
      </c>
      <c r="D598" s="740" t="s">
        <v>3294</v>
      </c>
      <c r="E598" s="741" t="s">
        <v>2161</v>
      </c>
      <c r="F598" s="661" t="s">
        <v>2127</v>
      </c>
      <c r="G598" s="661" t="s">
        <v>2421</v>
      </c>
      <c r="H598" s="661" t="s">
        <v>576</v>
      </c>
      <c r="I598" s="661" t="s">
        <v>2440</v>
      </c>
      <c r="J598" s="661" t="s">
        <v>2441</v>
      </c>
      <c r="K598" s="661" t="s">
        <v>2442</v>
      </c>
      <c r="L598" s="662">
        <v>315.5</v>
      </c>
      <c r="M598" s="662">
        <v>315.5</v>
      </c>
      <c r="N598" s="661">
        <v>1</v>
      </c>
      <c r="O598" s="742">
        <v>1</v>
      </c>
      <c r="P598" s="662"/>
      <c r="Q598" s="677">
        <v>0</v>
      </c>
      <c r="R598" s="661"/>
      <c r="S598" s="677">
        <v>0</v>
      </c>
      <c r="T598" s="742"/>
      <c r="U598" s="700">
        <v>0</v>
      </c>
    </row>
    <row r="599" spans="1:21" ht="14.4" customHeight="1" x14ac:dyDescent="0.3">
      <c r="A599" s="660">
        <v>4</v>
      </c>
      <c r="B599" s="661" t="s">
        <v>1905</v>
      </c>
      <c r="C599" s="661">
        <v>89301042</v>
      </c>
      <c r="D599" s="740" t="s">
        <v>3294</v>
      </c>
      <c r="E599" s="741" t="s">
        <v>2161</v>
      </c>
      <c r="F599" s="661" t="s">
        <v>2127</v>
      </c>
      <c r="G599" s="661" t="s">
        <v>2421</v>
      </c>
      <c r="H599" s="661" t="s">
        <v>576</v>
      </c>
      <c r="I599" s="661" t="s">
        <v>2506</v>
      </c>
      <c r="J599" s="661" t="s">
        <v>2507</v>
      </c>
      <c r="K599" s="661" t="s">
        <v>2424</v>
      </c>
      <c r="L599" s="662">
        <v>1080</v>
      </c>
      <c r="M599" s="662">
        <v>1080</v>
      </c>
      <c r="N599" s="661">
        <v>1</v>
      </c>
      <c r="O599" s="742">
        <v>1</v>
      </c>
      <c r="P599" s="662"/>
      <c r="Q599" s="677">
        <v>0</v>
      </c>
      <c r="R599" s="661"/>
      <c r="S599" s="677">
        <v>0</v>
      </c>
      <c r="T599" s="742"/>
      <c r="U599" s="700">
        <v>0</v>
      </c>
    </row>
    <row r="600" spans="1:21" ht="14.4" customHeight="1" x14ac:dyDescent="0.3">
      <c r="A600" s="660">
        <v>4</v>
      </c>
      <c r="B600" s="661" t="s">
        <v>1905</v>
      </c>
      <c r="C600" s="661">
        <v>89301042</v>
      </c>
      <c r="D600" s="740" t="s">
        <v>3294</v>
      </c>
      <c r="E600" s="741" t="s">
        <v>2161</v>
      </c>
      <c r="F600" s="661" t="s">
        <v>2127</v>
      </c>
      <c r="G600" s="661" t="s">
        <v>2421</v>
      </c>
      <c r="H600" s="661" t="s">
        <v>576</v>
      </c>
      <c r="I600" s="661" t="s">
        <v>2508</v>
      </c>
      <c r="J600" s="661" t="s">
        <v>2509</v>
      </c>
      <c r="K600" s="661" t="s">
        <v>2510</v>
      </c>
      <c r="L600" s="662">
        <v>600</v>
      </c>
      <c r="M600" s="662">
        <v>600</v>
      </c>
      <c r="N600" s="661">
        <v>1</v>
      </c>
      <c r="O600" s="742">
        <v>1</v>
      </c>
      <c r="P600" s="662">
        <v>600</v>
      </c>
      <c r="Q600" s="677">
        <v>1</v>
      </c>
      <c r="R600" s="661">
        <v>1</v>
      </c>
      <c r="S600" s="677">
        <v>1</v>
      </c>
      <c r="T600" s="742">
        <v>1</v>
      </c>
      <c r="U600" s="700">
        <v>1</v>
      </c>
    </row>
    <row r="601" spans="1:21" ht="14.4" customHeight="1" x14ac:dyDescent="0.3">
      <c r="A601" s="660">
        <v>4</v>
      </c>
      <c r="B601" s="661" t="s">
        <v>1905</v>
      </c>
      <c r="C601" s="661">
        <v>89301042</v>
      </c>
      <c r="D601" s="740" t="s">
        <v>3294</v>
      </c>
      <c r="E601" s="741" t="s">
        <v>2161</v>
      </c>
      <c r="F601" s="661" t="s">
        <v>2127</v>
      </c>
      <c r="G601" s="661" t="s">
        <v>2421</v>
      </c>
      <c r="H601" s="661" t="s">
        <v>576</v>
      </c>
      <c r="I601" s="661" t="s">
        <v>2514</v>
      </c>
      <c r="J601" s="661" t="s">
        <v>2515</v>
      </c>
      <c r="K601" s="661" t="s">
        <v>2510</v>
      </c>
      <c r="L601" s="662">
        <v>1000</v>
      </c>
      <c r="M601" s="662">
        <v>1000</v>
      </c>
      <c r="N601" s="661">
        <v>1</v>
      </c>
      <c r="O601" s="742">
        <v>1</v>
      </c>
      <c r="P601" s="662">
        <v>1000</v>
      </c>
      <c r="Q601" s="677">
        <v>1</v>
      </c>
      <c r="R601" s="661">
        <v>1</v>
      </c>
      <c r="S601" s="677">
        <v>1</v>
      </c>
      <c r="T601" s="742">
        <v>1</v>
      </c>
      <c r="U601" s="700">
        <v>1</v>
      </c>
    </row>
    <row r="602" spans="1:21" ht="14.4" customHeight="1" x14ac:dyDescent="0.3">
      <c r="A602" s="660">
        <v>4</v>
      </c>
      <c r="B602" s="661" t="s">
        <v>1905</v>
      </c>
      <c r="C602" s="661">
        <v>89301042</v>
      </c>
      <c r="D602" s="740" t="s">
        <v>3294</v>
      </c>
      <c r="E602" s="741" t="s">
        <v>2161</v>
      </c>
      <c r="F602" s="661" t="s">
        <v>2127</v>
      </c>
      <c r="G602" s="661" t="s">
        <v>2421</v>
      </c>
      <c r="H602" s="661" t="s">
        <v>576</v>
      </c>
      <c r="I602" s="661" t="s">
        <v>2519</v>
      </c>
      <c r="J602" s="661" t="s">
        <v>2520</v>
      </c>
      <c r="K602" s="661" t="s">
        <v>2513</v>
      </c>
      <c r="L602" s="662">
        <v>300</v>
      </c>
      <c r="M602" s="662">
        <v>300</v>
      </c>
      <c r="N602" s="661">
        <v>1</v>
      </c>
      <c r="O602" s="742">
        <v>1</v>
      </c>
      <c r="P602" s="662">
        <v>300</v>
      </c>
      <c r="Q602" s="677">
        <v>1</v>
      </c>
      <c r="R602" s="661">
        <v>1</v>
      </c>
      <c r="S602" s="677">
        <v>1</v>
      </c>
      <c r="T602" s="742">
        <v>1</v>
      </c>
      <c r="U602" s="700">
        <v>1</v>
      </c>
    </row>
    <row r="603" spans="1:21" ht="14.4" customHeight="1" x14ac:dyDescent="0.3">
      <c r="A603" s="660">
        <v>4</v>
      </c>
      <c r="B603" s="661" t="s">
        <v>1905</v>
      </c>
      <c r="C603" s="661">
        <v>89301042</v>
      </c>
      <c r="D603" s="740" t="s">
        <v>3294</v>
      </c>
      <c r="E603" s="741" t="s">
        <v>2161</v>
      </c>
      <c r="F603" s="661" t="s">
        <v>2127</v>
      </c>
      <c r="G603" s="661" t="s">
        <v>2421</v>
      </c>
      <c r="H603" s="661" t="s">
        <v>576</v>
      </c>
      <c r="I603" s="661" t="s">
        <v>2521</v>
      </c>
      <c r="J603" s="661" t="s">
        <v>2522</v>
      </c>
      <c r="K603" s="661" t="s">
        <v>2523</v>
      </c>
      <c r="L603" s="662">
        <v>370.4</v>
      </c>
      <c r="M603" s="662">
        <v>370.4</v>
      </c>
      <c r="N603" s="661">
        <v>1</v>
      </c>
      <c r="O603" s="742">
        <v>1</v>
      </c>
      <c r="P603" s="662">
        <v>370.4</v>
      </c>
      <c r="Q603" s="677">
        <v>1</v>
      </c>
      <c r="R603" s="661">
        <v>1</v>
      </c>
      <c r="S603" s="677">
        <v>1</v>
      </c>
      <c r="T603" s="742">
        <v>1</v>
      </c>
      <c r="U603" s="700">
        <v>1</v>
      </c>
    </row>
    <row r="604" spans="1:21" ht="14.4" customHeight="1" x14ac:dyDescent="0.3">
      <c r="A604" s="660">
        <v>4</v>
      </c>
      <c r="B604" s="661" t="s">
        <v>1905</v>
      </c>
      <c r="C604" s="661">
        <v>89301042</v>
      </c>
      <c r="D604" s="740" t="s">
        <v>3294</v>
      </c>
      <c r="E604" s="741" t="s">
        <v>2161</v>
      </c>
      <c r="F604" s="661" t="s">
        <v>2127</v>
      </c>
      <c r="G604" s="661" t="s">
        <v>2421</v>
      </c>
      <c r="H604" s="661" t="s">
        <v>576</v>
      </c>
      <c r="I604" s="661" t="s">
        <v>2524</v>
      </c>
      <c r="J604" s="661" t="s">
        <v>2525</v>
      </c>
      <c r="K604" s="661" t="s">
        <v>2526</v>
      </c>
      <c r="L604" s="662">
        <v>453.2</v>
      </c>
      <c r="M604" s="662">
        <v>453.2</v>
      </c>
      <c r="N604" s="661">
        <v>1</v>
      </c>
      <c r="O604" s="742">
        <v>1</v>
      </c>
      <c r="P604" s="662">
        <v>453.2</v>
      </c>
      <c r="Q604" s="677">
        <v>1</v>
      </c>
      <c r="R604" s="661">
        <v>1</v>
      </c>
      <c r="S604" s="677">
        <v>1</v>
      </c>
      <c r="T604" s="742">
        <v>1</v>
      </c>
      <c r="U604" s="700">
        <v>1</v>
      </c>
    </row>
    <row r="605" spans="1:21" ht="14.4" customHeight="1" x14ac:dyDescent="0.3">
      <c r="A605" s="660">
        <v>4</v>
      </c>
      <c r="B605" s="661" t="s">
        <v>1905</v>
      </c>
      <c r="C605" s="661">
        <v>89301042</v>
      </c>
      <c r="D605" s="740" t="s">
        <v>3294</v>
      </c>
      <c r="E605" s="741" t="s">
        <v>2161</v>
      </c>
      <c r="F605" s="661" t="s">
        <v>2127</v>
      </c>
      <c r="G605" s="661" t="s">
        <v>2421</v>
      </c>
      <c r="H605" s="661" t="s">
        <v>576</v>
      </c>
      <c r="I605" s="661" t="s">
        <v>2596</v>
      </c>
      <c r="J605" s="661" t="s">
        <v>2597</v>
      </c>
      <c r="K605" s="661" t="s">
        <v>1348</v>
      </c>
      <c r="L605" s="662">
        <v>1124.9000000000001</v>
      </c>
      <c r="M605" s="662">
        <v>4499.6000000000004</v>
      </c>
      <c r="N605" s="661">
        <v>4</v>
      </c>
      <c r="O605" s="742">
        <v>1</v>
      </c>
      <c r="P605" s="662">
        <v>4499.6000000000004</v>
      </c>
      <c r="Q605" s="677">
        <v>1</v>
      </c>
      <c r="R605" s="661">
        <v>4</v>
      </c>
      <c r="S605" s="677">
        <v>1</v>
      </c>
      <c r="T605" s="742">
        <v>1</v>
      </c>
      <c r="U605" s="700">
        <v>1</v>
      </c>
    </row>
    <row r="606" spans="1:21" ht="14.4" customHeight="1" x14ac:dyDescent="0.3">
      <c r="A606" s="660">
        <v>4</v>
      </c>
      <c r="B606" s="661" t="s">
        <v>1905</v>
      </c>
      <c r="C606" s="661">
        <v>89301042</v>
      </c>
      <c r="D606" s="740" t="s">
        <v>3294</v>
      </c>
      <c r="E606" s="741" t="s">
        <v>2161</v>
      </c>
      <c r="F606" s="661" t="s">
        <v>2127</v>
      </c>
      <c r="G606" s="661" t="s">
        <v>2421</v>
      </c>
      <c r="H606" s="661" t="s">
        <v>576</v>
      </c>
      <c r="I606" s="661" t="s">
        <v>2614</v>
      </c>
      <c r="J606" s="661" t="s">
        <v>2615</v>
      </c>
      <c r="K606" s="661" t="s">
        <v>2616</v>
      </c>
      <c r="L606" s="662">
        <v>2815.92</v>
      </c>
      <c r="M606" s="662">
        <v>8447.76</v>
      </c>
      <c r="N606" s="661">
        <v>3</v>
      </c>
      <c r="O606" s="742">
        <v>1</v>
      </c>
      <c r="P606" s="662"/>
      <c r="Q606" s="677">
        <v>0</v>
      </c>
      <c r="R606" s="661"/>
      <c r="S606" s="677">
        <v>0</v>
      </c>
      <c r="T606" s="742"/>
      <c r="U606" s="700">
        <v>0</v>
      </c>
    </row>
    <row r="607" spans="1:21" ht="14.4" customHeight="1" x14ac:dyDescent="0.3">
      <c r="A607" s="660">
        <v>4</v>
      </c>
      <c r="B607" s="661" t="s">
        <v>1905</v>
      </c>
      <c r="C607" s="661">
        <v>89301042</v>
      </c>
      <c r="D607" s="740" t="s">
        <v>3294</v>
      </c>
      <c r="E607" s="741" t="s">
        <v>2161</v>
      </c>
      <c r="F607" s="661" t="s">
        <v>2127</v>
      </c>
      <c r="G607" s="661" t="s">
        <v>2421</v>
      </c>
      <c r="H607" s="661" t="s">
        <v>576</v>
      </c>
      <c r="I607" s="661" t="s">
        <v>3027</v>
      </c>
      <c r="J607" s="661" t="s">
        <v>3028</v>
      </c>
      <c r="K607" s="661" t="s">
        <v>3029</v>
      </c>
      <c r="L607" s="662">
        <v>2815.92</v>
      </c>
      <c r="M607" s="662">
        <v>8447.76</v>
      </c>
      <c r="N607" s="661">
        <v>3</v>
      </c>
      <c r="O607" s="742">
        <v>1</v>
      </c>
      <c r="P607" s="662">
        <v>8447.76</v>
      </c>
      <c r="Q607" s="677">
        <v>1</v>
      </c>
      <c r="R607" s="661">
        <v>3</v>
      </c>
      <c r="S607" s="677">
        <v>1</v>
      </c>
      <c r="T607" s="742">
        <v>1</v>
      </c>
      <c r="U607" s="700">
        <v>1</v>
      </c>
    </row>
    <row r="608" spans="1:21" ht="14.4" customHeight="1" x14ac:dyDescent="0.3">
      <c r="A608" s="660">
        <v>4</v>
      </c>
      <c r="B608" s="661" t="s">
        <v>1905</v>
      </c>
      <c r="C608" s="661">
        <v>89301042</v>
      </c>
      <c r="D608" s="740" t="s">
        <v>3294</v>
      </c>
      <c r="E608" s="741" t="s">
        <v>2161</v>
      </c>
      <c r="F608" s="661" t="s">
        <v>2127</v>
      </c>
      <c r="G608" s="661" t="s">
        <v>2348</v>
      </c>
      <c r="H608" s="661" t="s">
        <v>576</v>
      </c>
      <c r="I608" s="661" t="s">
        <v>2630</v>
      </c>
      <c r="J608" s="661" t="s">
        <v>2631</v>
      </c>
      <c r="K608" s="661" t="s">
        <v>2632</v>
      </c>
      <c r="L608" s="662">
        <v>144.05000000000001</v>
      </c>
      <c r="M608" s="662">
        <v>144.05000000000001</v>
      </c>
      <c r="N608" s="661">
        <v>1</v>
      </c>
      <c r="O608" s="742">
        <v>1</v>
      </c>
      <c r="P608" s="662">
        <v>144.05000000000001</v>
      </c>
      <c r="Q608" s="677">
        <v>1</v>
      </c>
      <c r="R608" s="661">
        <v>1</v>
      </c>
      <c r="S608" s="677">
        <v>1</v>
      </c>
      <c r="T608" s="742">
        <v>1</v>
      </c>
      <c r="U608" s="700">
        <v>1</v>
      </c>
    </row>
    <row r="609" spans="1:21" ht="14.4" customHeight="1" x14ac:dyDescent="0.3">
      <c r="A609" s="660">
        <v>4</v>
      </c>
      <c r="B609" s="661" t="s">
        <v>1905</v>
      </c>
      <c r="C609" s="661">
        <v>89301042</v>
      </c>
      <c r="D609" s="740" t="s">
        <v>3294</v>
      </c>
      <c r="E609" s="741" t="s">
        <v>2161</v>
      </c>
      <c r="F609" s="661" t="s">
        <v>2127</v>
      </c>
      <c r="G609" s="661" t="s">
        <v>2348</v>
      </c>
      <c r="H609" s="661" t="s">
        <v>576</v>
      </c>
      <c r="I609" s="661" t="s">
        <v>2349</v>
      </c>
      <c r="J609" s="661" t="s">
        <v>2350</v>
      </c>
      <c r="K609" s="661" t="s">
        <v>2351</v>
      </c>
      <c r="L609" s="662">
        <v>200</v>
      </c>
      <c r="M609" s="662">
        <v>200</v>
      </c>
      <c r="N609" s="661">
        <v>1</v>
      </c>
      <c r="O609" s="742">
        <v>1</v>
      </c>
      <c r="P609" s="662">
        <v>200</v>
      </c>
      <c r="Q609" s="677">
        <v>1</v>
      </c>
      <c r="R609" s="661">
        <v>1</v>
      </c>
      <c r="S609" s="677">
        <v>1</v>
      </c>
      <c r="T609" s="742">
        <v>1</v>
      </c>
      <c r="U609" s="700">
        <v>1</v>
      </c>
    </row>
    <row r="610" spans="1:21" ht="14.4" customHeight="1" x14ac:dyDescent="0.3">
      <c r="A610" s="660">
        <v>4</v>
      </c>
      <c r="B610" s="661" t="s">
        <v>1905</v>
      </c>
      <c r="C610" s="661">
        <v>89301042</v>
      </c>
      <c r="D610" s="740" t="s">
        <v>3294</v>
      </c>
      <c r="E610" s="741" t="s">
        <v>2161</v>
      </c>
      <c r="F610" s="661" t="s">
        <v>2127</v>
      </c>
      <c r="G610" s="661" t="s">
        <v>2361</v>
      </c>
      <c r="H610" s="661" t="s">
        <v>576</v>
      </c>
      <c r="I610" s="661" t="s">
        <v>2362</v>
      </c>
      <c r="J610" s="661" t="s">
        <v>2363</v>
      </c>
      <c r="K610" s="661" t="s">
        <v>2364</v>
      </c>
      <c r="L610" s="662">
        <v>410</v>
      </c>
      <c r="M610" s="662">
        <v>1230</v>
      </c>
      <c r="N610" s="661">
        <v>3</v>
      </c>
      <c r="O610" s="742">
        <v>3</v>
      </c>
      <c r="P610" s="662">
        <v>1230</v>
      </c>
      <c r="Q610" s="677">
        <v>1</v>
      </c>
      <c r="R610" s="661">
        <v>3</v>
      </c>
      <c r="S610" s="677">
        <v>1</v>
      </c>
      <c r="T610" s="742">
        <v>3</v>
      </c>
      <c r="U610" s="700">
        <v>1</v>
      </c>
    </row>
    <row r="611" spans="1:21" ht="14.4" customHeight="1" x14ac:dyDescent="0.3">
      <c r="A611" s="660">
        <v>4</v>
      </c>
      <c r="B611" s="661" t="s">
        <v>1905</v>
      </c>
      <c r="C611" s="661">
        <v>89301042</v>
      </c>
      <c r="D611" s="740" t="s">
        <v>3294</v>
      </c>
      <c r="E611" s="741" t="s">
        <v>2161</v>
      </c>
      <c r="F611" s="661" t="s">
        <v>2127</v>
      </c>
      <c r="G611" s="661" t="s">
        <v>2277</v>
      </c>
      <c r="H611" s="661" t="s">
        <v>576</v>
      </c>
      <c r="I611" s="661" t="s">
        <v>2368</v>
      </c>
      <c r="J611" s="661" t="s">
        <v>2369</v>
      </c>
      <c r="K611" s="661" t="s">
        <v>2370</v>
      </c>
      <c r="L611" s="662">
        <v>900</v>
      </c>
      <c r="M611" s="662">
        <v>2700</v>
      </c>
      <c r="N611" s="661">
        <v>3</v>
      </c>
      <c r="O611" s="742">
        <v>3</v>
      </c>
      <c r="P611" s="662">
        <v>2700</v>
      </c>
      <c r="Q611" s="677">
        <v>1</v>
      </c>
      <c r="R611" s="661">
        <v>3</v>
      </c>
      <c r="S611" s="677">
        <v>1</v>
      </c>
      <c r="T611" s="742">
        <v>3</v>
      </c>
      <c r="U611" s="700">
        <v>1</v>
      </c>
    </row>
    <row r="612" spans="1:21" ht="14.4" customHeight="1" x14ac:dyDescent="0.3">
      <c r="A612" s="660">
        <v>4</v>
      </c>
      <c r="B612" s="661" t="s">
        <v>1905</v>
      </c>
      <c r="C612" s="661">
        <v>89301042</v>
      </c>
      <c r="D612" s="740" t="s">
        <v>3294</v>
      </c>
      <c r="E612" s="741" t="s">
        <v>2161</v>
      </c>
      <c r="F612" s="661" t="s">
        <v>2127</v>
      </c>
      <c r="G612" s="661" t="s">
        <v>2277</v>
      </c>
      <c r="H612" s="661" t="s">
        <v>576</v>
      </c>
      <c r="I612" s="661" t="s">
        <v>2278</v>
      </c>
      <c r="J612" s="661" t="s">
        <v>2279</v>
      </c>
      <c r="K612" s="661" t="s">
        <v>2280</v>
      </c>
      <c r="L612" s="662">
        <v>378.48</v>
      </c>
      <c r="M612" s="662">
        <v>378.48</v>
      </c>
      <c r="N612" s="661">
        <v>1</v>
      </c>
      <c r="O612" s="742">
        <v>1</v>
      </c>
      <c r="P612" s="662">
        <v>378.48</v>
      </c>
      <c r="Q612" s="677">
        <v>1</v>
      </c>
      <c r="R612" s="661">
        <v>1</v>
      </c>
      <c r="S612" s="677">
        <v>1</v>
      </c>
      <c r="T612" s="742">
        <v>1</v>
      </c>
      <c r="U612" s="700">
        <v>1</v>
      </c>
    </row>
    <row r="613" spans="1:21" ht="14.4" customHeight="1" x14ac:dyDescent="0.3">
      <c r="A613" s="660">
        <v>4</v>
      </c>
      <c r="B613" s="661" t="s">
        <v>1905</v>
      </c>
      <c r="C613" s="661">
        <v>89301042</v>
      </c>
      <c r="D613" s="740" t="s">
        <v>3294</v>
      </c>
      <c r="E613" s="741" t="s">
        <v>2162</v>
      </c>
      <c r="F613" s="661" t="s">
        <v>2125</v>
      </c>
      <c r="G613" s="661" t="s">
        <v>2288</v>
      </c>
      <c r="H613" s="661" t="s">
        <v>969</v>
      </c>
      <c r="I613" s="661" t="s">
        <v>2310</v>
      </c>
      <c r="J613" s="661" t="s">
        <v>2311</v>
      </c>
      <c r="K613" s="661" t="s">
        <v>2312</v>
      </c>
      <c r="L613" s="662">
        <v>119.7</v>
      </c>
      <c r="M613" s="662">
        <v>119.7</v>
      </c>
      <c r="N613" s="661">
        <v>1</v>
      </c>
      <c r="O613" s="742">
        <v>0.5</v>
      </c>
      <c r="P613" s="662">
        <v>119.7</v>
      </c>
      <c r="Q613" s="677">
        <v>1</v>
      </c>
      <c r="R613" s="661">
        <v>1</v>
      </c>
      <c r="S613" s="677">
        <v>1</v>
      </c>
      <c r="T613" s="742">
        <v>0.5</v>
      </c>
      <c r="U613" s="700">
        <v>1</v>
      </c>
    </row>
    <row r="614" spans="1:21" ht="14.4" customHeight="1" x14ac:dyDescent="0.3">
      <c r="A614" s="660">
        <v>4</v>
      </c>
      <c r="B614" s="661" t="s">
        <v>1905</v>
      </c>
      <c r="C614" s="661">
        <v>89301042</v>
      </c>
      <c r="D614" s="740" t="s">
        <v>3294</v>
      </c>
      <c r="E614" s="741" t="s">
        <v>2162</v>
      </c>
      <c r="F614" s="661" t="s">
        <v>2125</v>
      </c>
      <c r="G614" s="661" t="s">
        <v>2288</v>
      </c>
      <c r="H614" s="661" t="s">
        <v>969</v>
      </c>
      <c r="I614" s="661" t="s">
        <v>3032</v>
      </c>
      <c r="J614" s="661" t="s">
        <v>2311</v>
      </c>
      <c r="K614" s="661" t="s">
        <v>2385</v>
      </c>
      <c r="L614" s="662">
        <v>425.17</v>
      </c>
      <c r="M614" s="662">
        <v>425.17</v>
      </c>
      <c r="N614" s="661">
        <v>1</v>
      </c>
      <c r="O614" s="742">
        <v>1</v>
      </c>
      <c r="P614" s="662"/>
      <c r="Q614" s="677">
        <v>0</v>
      </c>
      <c r="R614" s="661"/>
      <c r="S614" s="677">
        <v>0</v>
      </c>
      <c r="T614" s="742"/>
      <c r="U614" s="700">
        <v>0</v>
      </c>
    </row>
    <row r="615" spans="1:21" ht="14.4" customHeight="1" x14ac:dyDescent="0.3">
      <c r="A615" s="660">
        <v>4</v>
      </c>
      <c r="B615" s="661" t="s">
        <v>1905</v>
      </c>
      <c r="C615" s="661">
        <v>89301042</v>
      </c>
      <c r="D615" s="740" t="s">
        <v>3294</v>
      </c>
      <c r="E615" s="741" t="s">
        <v>2162</v>
      </c>
      <c r="F615" s="661" t="s">
        <v>2125</v>
      </c>
      <c r="G615" s="661" t="s">
        <v>2853</v>
      </c>
      <c r="H615" s="661" t="s">
        <v>576</v>
      </c>
      <c r="I615" s="661" t="s">
        <v>761</v>
      </c>
      <c r="J615" s="661" t="s">
        <v>3033</v>
      </c>
      <c r="K615" s="661" t="s">
        <v>3034</v>
      </c>
      <c r="L615" s="662">
        <v>0</v>
      </c>
      <c r="M615" s="662">
        <v>0</v>
      </c>
      <c r="N615" s="661">
        <v>2</v>
      </c>
      <c r="O615" s="742">
        <v>0.5</v>
      </c>
      <c r="P615" s="662">
        <v>0</v>
      </c>
      <c r="Q615" s="677"/>
      <c r="R615" s="661">
        <v>2</v>
      </c>
      <c r="S615" s="677">
        <v>1</v>
      </c>
      <c r="T615" s="742">
        <v>0.5</v>
      </c>
      <c r="U615" s="700">
        <v>1</v>
      </c>
    </row>
    <row r="616" spans="1:21" ht="14.4" customHeight="1" x14ac:dyDescent="0.3">
      <c r="A616" s="660">
        <v>4</v>
      </c>
      <c r="B616" s="661" t="s">
        <v>1905</v>
      </c>
      <c r="C616" s="661">
        <v>89301042</v>
      </c>
      <c r="D616" s="740" t="s">
        <v>3294</v>
      </c>
      <c r="E616" s="741" t="s">
        <v>2162</v>
      </c>
      <c r="F616" s="661" t="s">
        <v>2125</v>
      </c>
      <c r="G616" s="661" t="s">
        <v>2394</v>
      </c>
      <c r="H616" s="661" t="s">
        <v>576</v>
      </c>
      <c r="I616" s="661" t="s">
        <v>729</v>
      </c>
      <c r="J616" s="661" t="s">
        <v>730</v>
      </c>
      <c r="K616" s="661" t="s">
        <v>2395</v>
      </c>
      <c r="L616" s="662">
        <v>232.37</v>
      </c>
      <c r="M616" s="662">
        <v>232.37</v>
      </c>
      <c r="N616" s="661">
        <v>1</v>
      </c>
      <c r="O616" s="742">
        <v>1</v>
      </c>
      <c r="P616" s="662"/>
      <c r="Q616" s="677">
        <v>0</v>
      </c>
      <c r="R616" s="661"/>
      <c r="S616" s="677">
        <v>0</v>
      </c>
      <c r="T616" s="742"/>
      <c r="U616" s="700">
        <v>0</v>
      </c>
    </row>
    <row r="617" spans="1:21" ht="14.4" customHeight="1" x14ac:dyDescent="0.3">
      <c r="A617" s="660">
        <v>4</v>
      </c>
      <c r="B617" s="661" t="s">
        <v>1905</v>
      </c>
      <c r="C617" s="661">
        <v>89301042</v>
      </c>
      <c r="D617" s="740" t="s">
        <v>3294</v>
      </c>
      <c r="E617" s="741" t="s">
        <v>2162</v>
      </c>
      <c r="F617" s="661" t="s">
        <v>2125</v>
      </c>
      <c r="G617" s="661" t="s">
        <v>3035</v>
      </c>
      <c r="H617" s="661" t="s">
        <v>576</v>
      </c>
      <c r="I617" s="661" t="s">
        <v>753</v>
      </c>
      <c r="J617" s="661" t="s">
        <v>3036</v>
      </c>
      <c r="K617" s="661" t="s">
        <v>3037</v>
      </c>
      <c r="L617" s="662">
        <v>61.34</v>
      </c>
      <c r="M617" s="662">
        <v>122.68</v>
      </c>
      <c r="N617" s="661">
        <v>2</v>
      </c>
      <c r="O617" s="742">
        <v>1</v>
      </c>
      <c r="P617" s="662"/>
      <c r="Q617" s="677">
        <v>0</v>
      </c>
      <c r="R617" s="661"/>
      <c r="S617" s="677">
        <v>0</v>
      </c>
      <c r="T617" s="742"/>
      <c r="U617" s="700">
        <v>0</v>
      </c>
    </row>
    <row r="618" spans="1:21" ht="14.4" customHeight="1" x14ac:dyDescent="0.3">
      <c r="A618" s="660">
        <v>4</v>
      </c>
      <c r="B618" s="661" t="s">
        <v>1905</v>
      </c>
      <c r="C618" s="661">
        <v>89301042</v>
      </c>
      <c r="D618" s="740" t="s">
        <v>3294</v>
      </c>
      <c r="E618" s="741" t="s">
        <v>2162</v>
      </c>
      <c r="F618" s="661" t="s">
        <v>2125</v>
      </c>
      <c r="G618" s="661" t="s">
        <v>3038</v>
      </c>
      <c r="H618" s="661" t="s">
        <v>576</v>
      </c>
      <c r="I618" s="661" t="s">
        <v>3039</v>
      </c>
      <c r="J618" s="661" t="s">
        <v>3040</v>
      </c>
      <c r="K618" s="661" t="s">
        <v>3041</v>
      </c>
      <c r="L618" s="662">
        <v>320.20999999999998</v>
      </c>
      <c r="M618" s="662">
        <v>640.41999999999996</v>
      </c>
      <c r="N618" s="661">
        <v>2</v>
      </c>
      <c r="O618" s="742">
        <v>0.5</v>
      </c>
      <c r="P618" s="662">
        <v>640.41999999999996</v>
      </c>
      <c r="Q618" s="677">
        <v>1</v>
      </c>
      <c r="R618" s="661">
        <v>2</v>
      </c>
      <c r="S618" s="677">
        <v>1</v>
      </c>
      <c r="T618" s="742">
        <v>0.5</v>
      </c>
      <c r="U618" s="700">
        <v>1</v>
      </c>
    </row>
    <row r="619" spans="1:21" ht="14.4" customHeight="1" x14ac:dyDescent="0.3">
      <c r="A619" s="660">
        <v>4</v>
      </c>
      <c r="B619" s="661" t="s">
        <v>1905</v>
      </c>
      <c r="C619" s="661">
        <v>89301042</v>
      </c>
      <c r="D619" s="740" t="s">
        <v>3294</v>
      </c>
      <c r="E619" s="741" t="s">
        <v>2162</v>
      </c>
      <c r="F619" s="661" t="s">
        <v>2125</v>
      </c>
      <c r="G619" s="661" t="s">
        <v>2340</v>
      </c>
      <c r="H619" s="661" t="s">
        <v>576</v>
      </c>
      <c r="I619" s="661" t="s">
        <v>2729</v>
      </c>
      <c r="J619" s="661" t="s">
        <v>2730</v>
      </c>
      <c r="K619" s="661" t="s">
        <v>1408</v>
      </c>
      <c r="L619" s="662">
        <v>0</v>
      </c>
      <c r="M619" s="662">
        <v>0</v>
      </c>
      <c r="N619" s="661">
        <v>2</v>
      </c>
      <c r="O619" s="742">
        <v>1</v>
      </c>
      <c r="P619" s="662"/>
      <c r="Q619" s="677"/>
      <c r="R619" s="661"/>
      <c r="S619" s="677">
        <v>0</v>
      </c>
      <c r="T619" s="742"/>
      <c r="U619" s="700">
        <v>0</v>
      </c>
    </row>
    <row r="620" spans="1:21" ht="14.4" customHeight="1" x14ac:dyDescent="0.3">
      <c r="A620" s="660">
        <v>4</v>
      </c>
      <c r="B620" s="661" t="s">
        <v>1905</v>
      </c>
      <c r="C620" s="661">
        <v>89301042</v>
      </c>
      <c r="D620" s="740" t="s">
        <v>3294</v>
      </c>
      <c r="E620" s="741" t="s">
        <v>2162</v>
      </c>
      <c r="F620" s="661" t="s">
        <v>2125</v>
      </c>
      <c r="G620" s="661" t="s">
        <v>2177</v>
      </c>
      <c r="H620" s="661" t="s">
        <v>969</v>
      </c>
      <c r="I620" s="661" t="s">
        <v>1047</v>
      </c>
      <c r="J620" s="661" t="s">
        <v>1048</v>
      </c>
      <c r="K620" s="661" t="s">
        <v>1049</v>
      </c>
      <c r="L620" s="662">
        <v>133.94</v>
      </c>
      <c r="M620" s="662">
        <v>267.88</v>
      </c>
      <c r="N620" s="661">
        <v>2</v>
      </c>
      <c r="O620" s="742">
        <v>0.5</v>
      </c>
      <c r="P620" s="662">
        <v>267.88</v>
      </c>
      <c r="Q620" s="677">
        <v>1</v>
      </c>
      <c r="R620" s="661">
        <v>2</v>
      </c>
      <c r="S620" s="677">
        <v>1</v>
      </c>
      <c r="T620" s="742">
        <v>0.5</v>
      </c>
      <c r="U620" s="700">
        <v>1</v>
      </c>
    </row>
    <row r="621" spans="1:21" ht="14.4" customHeight="1" x14ac:dyDescent="0.3">
      <c r="A621" s="660">
        <v>4</v>
      </c>
      <c r="B621" s="661" t="s">
        <v>1905</v>
      </c>
      <c r="C621" s="661">
        <v>89301042</v>
      </c>
      <c r="D621" s="740" t="s">
        <v>3294</v>
      </c>
      <c r="E621" s="741" t="s">
        <v>2162</v>
      </c>
      <c r="F621" s="661" t="s">
        <v>2127</v>
      </c>
      <c r="G621" s="661" t="s">
        <v>2361</v>
      </c>
      <c r="H621" s="661" t="s">
        <v>576</v>
      </c>
      <c r="I621" s="661" t="s">
        <v>2362</v>
      </c>
      <c r="J621" s="661" t="s">
        <v>2363</v>
      </c>
      <c r="K621" s="661" t="s">
        <v>2364</v>
      </c>
      <c r="L621" s="662">
        <v>410</v>
      </c>
      <c r="M621" s="662">
        <v>820</v>
      </c>
      <c r="N621" s="661">
        <v>2</v>
      </c>
      <c r="O621" s="742">
        <v>2</v>
      </c>
      <c r="P621" s="662">
        <v>820</v>
      </c>
      <c r="Q621" s="677">
        <v>1</v>
      </c>
      <c r="R621" s="661">
        <v>2</v>
      </c>
      <c r="S621" s="677">
        <v>1</v>
      </c>
      <c r="T621" s="742">
        <v>2</v>
      </c>
      <c r="U621" s="700">
        <v>1</v>
      </c>
    </row>
    <row r="622" spans="1:21" ht="14.4" customHeight="1" x14ac:dyDescent="0.3">
      <c r="A622" s="660">
        <v>4</v>
      </c>
      <c r="B622" s="661" t="s">
        <v>1905</v>
      </c>
      <c r="C622" s="661">
        <v>89301042</v>
      </c>
      <c r="D622" s="740" t="s">
        <v>3294</v>
      </c>
      <c r="E622" s="741" t="s">
        <v>2162</v>
      </c>
      <c r="F622" s="661" t="s">
        <v>2127</v>
      </c>
      <c r="G622" s="661" t="s">
        <v>2361</v>
      </c>
      <c r="H622" s="661" t="s">
        <v>576</v>
      </c>
      <c r="I622" s="661" t="s">
        <v>2365</v>
      </c>
      <c r="J622" s="661" t="s">
        <v>2366</v>
      </c>
      <c r="K622" s="661" t="s">
        <v>2367</v>
      </c>
      <c r="L622" s="662">
        <v>566</v>
      </c>
      <c r="M622" s="662">
        <v>566</v>
      </c>
      <c r="N622" s="661">
        <v>1</v>
      </c>
      <c r="O622" s="742">
        <v>1</v>
      </c>
      <c r="P622" s="662"/>
      <c r="Q622" s="677">
        <v>0</v>
      </c>
      <c r="R622" s="661"/>
      <c r="S622" s="677">
        <v>0</v>
      </c>
      <c r="T622" s="742"/>
      <c r="U622" s="700">
        <v>0</v>
      </c>
    </row>
    <row r="623" spans="1:21" ht="14.4" customHeight="1" x14ac:dyDescent="0.3">
      <c r="A623" s="660">
        <v>4</v>
      </c>
      <c r="B623" s="661" t="s">
        <v>1905</v>
      </c>
      <c r="C623" s="661">
        <v>89301042</v>
      </c>
      <c r="D623" s="740" t="s">
        <v>3294</v>
      </c>
      <c r="E623" s="741" t="s">
        <v>2163</v>
      </c>
      <c r="F623" s="661" t="s">
        <v>2127</v>
      </c>
      <c r="G623" s="661" t="s">
        <v>2421</v>
      </c>
      <c r="H623" s="661" t="s">
        <v>576</v>
      </c>
      <c r="I623" s="661" t="s">
        <v>2506</v>
      </c>
      <c r="J623" s="661" t="s">
        <v>2507</v>
      </c>
      <c r="K623" s="661" t="s">
        <v>2424</v>
      </c>
      <c r="L623" s="662">
        <v>1080</v>
      </c>
      <c r="M623" s="662">
        <v>1080</v>
      </c>
      <c r="N623" s="661">
        <v>1</v>
      </c>
      <c r="O623" s="742">
        <v>1</v>
      </c>
      <c r="P623" s="662"/>
      <c r="Q623" s="677">
        <v>0</v>
      </c>
      <c r="R623" s="661"/>
      <c r="S623" s="677">
        <v>0</v>
      </c>
      <c r="T623" s="742"/>
      <c r="U623" s="700">
        <v>0</v>
      </c>
    </row>
    <row r="624" spans="1:21" ht="14.4" customHeight="1" x14ac:dyDescent="0.3">
      <c r="A624" s="660">
        <v>4</v>
      </c>
      <c r="B624" s="661" t="s">
        <v>1905</v>
      </c>
      <c r="C624" s="661">
        <v>89301042</v>
      </c>
      <c r="D624" s="740" t="s">
        <v>3294</v>
      </c>
      <c r="E624" s="741" t="s">
        <v>2163</v>
      </c>
      <c r="F624" s="661" t="s">
        <v>2127</v>
      </c>
      <c r="G624" s="661" t="s">
        <v>2421</v>
      </c>
      <c r="H624" s="661" t="s">
        <v>576</v>
      </c>
      <c r="I624" s="661" t="s">
        <v>2533</v>
      </c>
      <c r="J624" s="661" t="s">
        <v>2534</v>
      </c>
      <c r="K624" s="661" t="s">
        <v>2535</v>
      </c>
      <c r="L624" s="662">
        <v>1500.3</v>
      </c>
      <c r="M624" s="662">
        <v>3000.6</v>
      </c>
      <c r="N624" s="661">
        <v>2</v>
      </c>
      <c r="O624" s="742">
        <v>1</v>
      </c>
      <c r="P624" s="662"/>
      <c r="Q624" s="677">
        <v>0</v>
      </c>
      <c r="R624" s="661"/>
      <c r="S624" s="677">
        <v>0</v>
      </c>
      <c r="T624" s="742"/>
      <c r="U624" s="700">
        <v>0</v>
      </c>
    </row>
    <row r="625" spans="1:21" ht="14.4" customHeight="1" x14ac:dyDescent="0.3">
      <c r="A625" s="660">
        <v>4</v>
      </c>
      <c r="B625" s="661" t="s">
        <v>1905</v>
      </c>
      <c r="C625" s="661">
        <v>89301042</v>
      </c>
      <c r="D625" s="740" t="s">
        <v>3294</v>
      </c>
      <c r="E625" s="741" t="s">
        <v>2163</v>
      </c>
      <c r="F625" s="661" t="s">
        <v>2127</v>
      </c>
      <c r="G625" s="661" t="s">
        <v>2421</v>
      </c>
      <c r="H625" s="661" t="s">
        <v>576</v>
      </c>
      <c r="I625" s="661" t="s">
        <v>2539</v>
      </c>
      <c r="J625" s="661" t="s">
        <v>2540</v>
      </c>
      <c r="K625" s="661" t="s">
        <v>2541</v>
      </c>
      <c r="L625" s="662">
        <v>3000</v>
      </c>
      <c r="M625" s="662">
        <v>9000</v>
      </c>
      <c r="N625" s="661">
        <v>3</v>
      </c>
      <c r="O625" s="742">
        <v>1</v>
      </c>
      <c r="P625" s="662"/>
      <c r="Q625" s="677">
        <v>0</v>
      </c>
      <c r="R625" s="661"/>
      <c r="S625" s="677">
        <v>0</v>
      </c>
      <c r="T625" s="742"/>
      <c r="U625" s="700">
        <v>0</v>
      </c>
    </row>
    <row r="626" spans="1:21" ht="14.4" customHeight="1" x14ac:dyDescent="0.3">
      <c r="A626" s="660">
        <v>4</v>
      </c>
      <c r="B626" s="661" t="s">
        <v>1905</v>
      </c>
      <c r="C626" s="661">
        <v>89301042</v>
      </c>
      <c r="D626" s="740" t="s">
        <v>3294</v>
      </c>
      <c r="E626" s="741" t="s">
        <v>2163</v>
      </c>
      <c r="F626" s="661" t="s">
        <v>2127</v>
      </c>
      <c r="G626" s="661" t="s">
        <v>2421</v>
      </c>
      <c r="H626" s="661" t="s">
        <v>576</v>
      </c>
      <c r="I626" s="661" t="s">
        <v>2609</v>
      </c>
      <c r="J626" s="661" t="s">
        <v>2610</v>
      </c>
      <c r="K626" s="661" t="s">
        <v>2448</v>
      </c>
      <c r="L626" s="662">
        <v>309</v>
      </c>
      <c r="M626" s="662">
        <v>618</v>
      </c>
      <c r="N626" s="661">
        <v>2</v>
      </c>
      <c r="O626" s="742">
        <v>1</v>
      </c>
      <c r="P626" s="662"/>
      <c r="Q626" s="677">
        <v>0</v>
      </c>
      <c r="R626" s="661"/>
      <c r="S626" s="677">
        <v>0</v>
      </c>
      <c r="T626" s="742"/>
      <c r="U626" s="700">
        <v>0</v>
      </c>
    </row>
    <row r="627" spans="1:21" ht="14.4" customHeight="1" x14ac:dyDescent="0.3">
      <c r="A627" s="660">
        <v>4</v>
      </c>
      <c r="B627" s="661" t="s">
        <v>1905</v>
      </c>
      <c r="C627" s="661">
        <v>89301042</v>
      </c>
      <c r="D627" s="740" t="s">
        <v>3294</v>
      </c>
      <c r="E627" s="741" t="s">
        <v>2164</v>
      </c>
      <c r="F627" s="661" t="s">
        <v>2125</v>
      </c>
      <c r="G627" s="661" t="s">
        <v>2228</v>
      </c>
      <c r="H627" s="661" t="s">
        <v>576</v>
      </c>
      <c r="I627" s="661" t="s">
        <v>2381</v>
      </c>
      <c r="J627" s="661" t="s">
        <v>2270</v>
      </c>
      <c r="K627" s="661" t="s">
        <v>2382</v>
      </c>
      <c r="L627" s="662">
        <v>150.04</v>
      </c>
      <c r="M627" s="662">
        <v>300.08</v>
      </c>
      <c r="N627" s="661">
        <v>2</v>
      </c>
      <c r="O627" s="742">
        <v>1</v>
      </c>
      <c r="P627" s="662">
        <v>300.08</v>
      </c>
      <c r="Q627" s="677">
        <v>1</v>
      </c>
      <c r="R627" s="661">
        <v>2</v>
      </c>
      <c r="S627" s="677">
        <v>1</v>
      </c>
      <c r="T627" s="742">
        <v>1</v>
      </c>
      <c r="U627" s="700">
        <v>1</v>
      </c>
    </row>
    <row r="628" spans="1:21" ht="14.4" customHeight="1" x14ac:dyDescent="0.3">
      <c r="A628" s="660">
        <v>4</v>
      </c>
      <c r="B628" s="661" t="s">
        <v>1905</v>
      </c>
      <c r="C628" s="661">
        <v>89301042</v>
      </c>
      <c r="D628" s="740" t="s">
        <v>3294</v>
      </c>
      <c r="E628" s="741" t="s">
        <v>2164</v>
      </c>
      <c r="F628" s="661" t="s">
        <v>2125</v>
      </c>
      <c r="G628" s="661" t="s">
        <v>2228</v>
      </c>
      <c r="H628" s="661" t="s">
        <v>576</v>
      </c>
      <c r="I628" s="661" t="s">
        <v>2381</v>
      </c>
      <c r="J628" s="661" t="s">
        <v>2270</v>
      </c>
      <c r="K628" s="661" t="s">
        <v>2382</v>
      </c>
      <c r="L628" s="662">
        <v>154.36000000000001</v>
      </c>
      <c r="M628" s="662">
        <v>308.72000000000003</v>
      </c>
      <c r="N628" s="661">
        <v>2</v>
      </c>
      <c r="O628" s="742">
        <v>1</v>
      </c>
      <c r="P628" s="662">
        <v>308.72000000000003</v>
      </c>
      <c r="Q628" s="677">
        <v>1</v>
      </c>
      <c r="R628" s="661">
        <v>2</v>
      </c>
      <c r="S628" s="677">
        <v>1</v>
      </c>
      <c r="T628" s="742">
        <v>1</v>
      </c>
      <c r="U628" s="700">
        <v>1</v>
      </c>
    </row>
    <row r="629" spans="1:21" ht="14.4" customHeight="1" x14ac:dyDescent="0.3">
      <c r="A629" s="660">
        <v>4</v>
      </c>
      <c r="B629" s="661" t="s">
        <v>1905</v>
      </c>
      <c r="C629" s="661">
        <v>89301042</v>
      </c>
      <c r="D629" s="740" t="s">
        <v>3294</v>
      </c>
      <c r="E629" s="741" t="s">
        <v>2164</v>
      </c>
      <c r="F629" s="661" t="s">
        <v>2125</v>
      </c>
      <c r="G629" s="661" t="s">
        <v>2853</v>
      </c>
      <c r="H629" s="661" t="s">
        <v>576</v>
      </c>
      <c r="I629" s="661" t="s">
        <v>765</v>
      </c>
      <c r="J629" s="661" t="s">
        <v>2855</v>
      </c>
      <c r="K629" s="661" t="s">
        <v>2856</v>
      </c>
      <c r="L629" s="662">
        <v>0</v>
      </c>
      <c r="M629" s="662">
        <v>0</v>
      </c>
      <c r="N629" s="661">
        <v>2</v>
      </c>
      <c r="O629" s="742">
        <v>1</v>
      </c>
      <c r="P629" s="662">
        <v>0</v>
      </c>
      <c r="Q629" s="677"/>
      <c r="R629" s="661">
        <v>2</v>
      </c>
      <c r="S629" s="677">
        <v>1</v>
      </c>
      <c r="T629" s="742">
        <v>1</v>
      </c>
      <c r="U629" s="700">
        <v>1</v>
      </c>
    </row>
    <row r="630" spans="1:21" ht="14.4" customHeight="1" x14ac:dyDescent="0.3">
      <c r="A630" s="660">
        <v>4</v>
      </c>
      <c r="B630" s="661" t="s">
        <v>1905</v>
      </c>
      <c r="C630" s="661">
        <v>89301042</v>
      </c>
      <c r="D630" s="740" t="s">
        <v>3294</v>
      </c>
      <c r="E630" s="741" t="s">
        <v>2164</v>
      </c>
      <c r="F630" s="661" t="s">
        <v>2125</v>
      </c>
      <c r="G630" s="661" t="s">
        <v>2853</v>
      </c>
      <c r="H630" s="661" t="s">
        <v>576</v>
      </c>
      <c r="I630" s="661" t="s">
        <v>3042</v>
      </c>
      <c r="J630" s="661" t="s">
        <v>2855</v>
      </c>
      <c r="K630" s="661" t="s">
        <v>2856</v>
      </c>
      <c r="L630" s="662">
        <v>0</v>
      </c>
      <c r="M630" s="662">
        <v>0</v>
      </c>
      <c r="N630" s="661">
        <v>3</v>
      </c>
      <c r="O630" s="742">
        <v>0.5</v>
      </c>
      <c r="P630" s="662"/>
      <c r="Q630" s="677"/>
      <c r="R630" s="661"/>
      <c r="S630" s="677">
        <v>0</v>
      </c>
      <c r="T630" s="742"/>
      <c r="U630" s="700">
        <v>0</v>
      </c>
    </row>
    <row r="631" spans="1:21" ht="14.4" customHeight="1" x14ac:dyDescent="0.3">
      <c r="A631" s="660">
        <v>4</v>
      </c>
      <c r="B631" s="661" t="s">
        <v>1905</v>
      </c>
      <c r="C631" s="661">
        <v>89301042</v>
      </c>
      <c r="D631" s="740" t="s">
        <v>3294</v>
      </c>
      <c r="E631" s="741" t="s">
        <v>2164</v>
      </c>
      <c r="F631" s="661" t="s">
        <v>2125</v>
      </c>
      <c r="G631" s="661" t="s">
        <v>2853</v>
      </c>
      <c r="H631" s="661" t="s">
        <v>576</v>
      </c>
      <c r="I631" s="661" t="s">
        <v>3043</v>
      </c>
      <c r="J631" s="661" t="s">
        <v>2855</v>
      </c>
      <c r="K631" s="661" t="s">
        <v>2856</v>
      </c>
      <c r="L631" s="662">
        <v>0</v>
      </c>
      <c r="M631" s="662">
        <v>0</v>
      </c>
      <c r="N631" s="661">
        <v>3</v>
      </c>
      <c r="O631" s="742">
        <v>0.5</v>
      </c>
      <c r="P631" s="662"/>
      <c r="Q631" s="677"/>
      <c r="R631" s="661"/>
      <c r="S631" s="677">
        <v>0</v>
      </c>
      <c r="T631" s="742"/>
      <c r="U631" s="700">
        <v>0</v>
      </c>
    </row>
    <row r="632" spans="1:21" ht="14.4" customHeight="1" x14ac:dyDescent="0.3">
      <c r="A632" s="660">
        <v>4</v>
      </c>
      <c r="B632" s="661" t="s">
        <v>1905</v>
      </c>
      <c r="C632" s="661">
        <v>89301042</v>
      </c>
      <c r="D632" s="740" t="s">
        <v>3294</v>
      </c>
      <c r="E632" s="741" t="s">
        <v>2164</v>
      </c>
      <c r="F632" s="661" t="s">
        <v>2125</v>
      </c>
      <c r="G632" s="661" t="s">
        <v>2647</v>
      </c>
      <c r="H632" s="661" t="s">
        <v>576</v>
      </c>
      <c r="I632" s="661" t="s">
        <v>3044</v>
      </c>
      <c r="J632" s="661" t="s">
        <v>3045</v>
      </c>
      <c r="K632" s="661" t="s">
        <v>2343</v>
      </c>
      <c r="L632" s="662">
        <v>189.43</v>
      </c>
      <c r="M632" s="662">
        <v>568.29</v>
      </c>
      <c r="N632" s="661">
        <v>3</v>
      </c>
      <c r="O632" s="742">
        <v>0.5</v>
      </c>
      <c r="P632" s="662"/>
      <c r="Q632" s="677">
        <v>0</v>
      </c>
      <c r="R632" s="661"/>
      <c r="S632" s="677">
        <v>0</v>
      </c>
      <c r="T632" s="742"/>
      <c r="U632" s="700">
        <v>0</v>
      </c>
    </row>
    <row r="633" spans="1:21" ht="14.4" customHeight="1" x14ac:dyDescent="0.3">
      <c r="A633" s="660">
        <v>4</v>
      </c>
      <c r="B633" s="661" t="s">
        <v>1905</v>
      </c>
      <c r="C633" s="661">
        <v>89301042</v>
      </c>
      <c r="D633" s="740" t="s">
        <v>3294</v>
      </c>
      <c r="E633" s="741" t="s">
        <v>2164</v>
      </c>
      <c r="F633" s="661" t="s">
        <v>2125</v>
      </c>
      <c r="G633" s="661" t="s">
        <v>3046</v>
      </c>
      <c r="H633" s="661" t="s">
        <v>576</v>
      </c>
      <c r="I633" s="661" t="s">
        <v>3047</v>
      </c>
      <c r="J633" s="661" t="s">
        <v>3048</v>
      </c>
      <c r="K633" s="661" t="s">
        <v>3049</v>
      </c>
      <c r="L633" s="662">
        <v>0</v>
      </c>
      <c r="M633" s="662">
        <v>0</v>
      </c>
      <c r="N633" s="661">
        <v>1</v>
      </c>
      <c r="O633" s="742">
        <v>1</v>
      </c>
      <c r="P633" s="662">
        <v>0</v>
      </c>
      <c r="Q633" s="677"/>
      <c r="R633" s="661">
        <v>1</v>
      </c>
      <c r="S633" s="677">
        <v>1</v>
      </c>
      <c r="T633" s="742">
        <v>1</v>
      </c>
      <c r="U633" s="700">
        <v>1</v>
      </c>
    </row>
    <row r="634" spans="1:21" ht="14.4" customHeight="1" x14ac:dyDescent="0.3">
      <c r="A634" s="660">
        <v>4</v>
      </c>
      <c r="B634" s="661" t="s">
        <v>1905</v>
      </c>
      <c r="C634" s="661">
        <v>89301042</v>
      </c>
      <c r="D634" s="740" t="s">
        <v>3294</v>
      </c>
      <c r="E634" s="741" t="s">
        <v>2164</v>
      </c>
      <c r="F634" s="661" t="s">
        <v>2125</v>
      </c>
      <c r="G634" s="661" t="s">
        <v>2698</v>
      </c>
      <c r="H634" s="661" t="s">
        <v>576</v>
      </c>
      <c r="I634" s="661" t="s">
        <v>2699</v>
      </c>
      <c r="J634" s="661" t="s">
        <v>2700</v>
      </c>
      <c r="K634" s="661" t="s">
        <v>2701</v>
      </c>
      <c r="L634" s="662">
        <v>156.77000000000001</v>
      </c>
      <c r="M634" s="662">
        <v>470.31000000000006</v>
      </c>
      <c r="N634" s="661">
        <v>3</v>
      </c>
      <c r="O634" s="742">
        <v>0.5</v>
      </c>
      <c r="P634" s="662"/>
      <c r="Q634" s="677">
        <v>0</v>
      </c>
      <c r="R634" s="661"/>
      <c r="S634" s="677">
        <v>0</v>
      </c>
      <c r="T634" s="742"/>
      <c r="U634" s="700">
        <v>0</v>
      </c>
    </row>
    <row r="635" spans="1:21" ht="14.4" customHeight="1" x14ac:dyDescent="0.3">
      <c r="A635" s="660">
        <v>4</v>
      </c>
      <c r="B635" s="661" t="s">
        <v>1905</v>
      </c>
      <c r="C635" s="661">
        <v>89301042</v>
      </c>
      <c r="D635" s="740" t="s">
        <v>3294</v>
      </c>
      <c r="E635" s="741" t="s">
        <v>2164</v>
      </c>
      <c r="F635" s="661" t="s">
        <v>2125</v>
      </c>
      <c r="G635" s="661" t="s">
        <v>2626</v>
      </c>
      <c r="H635" s="661" t="s">
        <v>576</v>
      </c>
      <c r="I635" s="661" t="s">
        <v>3050</v>
      </c>
      <c r="J635" s="661" t="s">
        <v>2990</v>
      </c>
      <c r="K635" s="661" t="s">
        <v>2991</v>
      </c>
      <c r="L635" s="662">
        <v>147.31</v>
      </c>
      <c r="M635" s="662">
        <v>294.62</v>
      </c>
      <c r="N635" s="661">
        <v>2</v>
      </c>
      <c r="O635" s="742">
        <v>1</v>
      </c>
      <c r="P635" s="662"/>
      <c r="Q635" s="677">
        <v>0</v>
      </c>
      <c r="R635" s="661"/>
      <c r="S635" s="677">
        <v>0</v>
      </c>
      <c r="T635" s="742"/>
      <c r="U635" s="700">
        <v>0</v>
      </c>
    </row>
    <row r="636" spans="1:21" ht="14.4" customHeight="1" x14ac:dyDescent="0.3">
      <c r="A636" s="660">
        <v>4</v>
      </c>
      <c r="B636" s="661" t="s">
        <v>1905</v>
      </c>
      <c r="C636" s="661">
        <v>89301042</v>
      </c>
      <c r="D636" s="740" t="s">
        <v>3294</v>
      </c>
      <c r="E636" s="741" t="s">
        <v>2164</v>
      </c>
      <c r="F636" s="661" t="s">
        <v>2125</v>
      </c>
      <c r="G636" s="661" t="s">
        <v>3051</v>
      </c>
      <c r="H636" s="661" t="s">
        <v>576</v>
      </c>
      <c r="I636" s="661" t="s">
        <v>3052</v>
      </c>
      <c r="J636" s="661" t="s">
        <v>3053</v>
      </c>
      <c r="K636" s="661" t="s">
        <v>3054</v>
      </c>
      <c r="L636" s="662">
        <v>44.59</v>
      </c>
      <c r="M636" s="662">
        <v>133.77000000000001</v>
      </c>
      <c r="N636" s="661">
        <v>3</v>
      </c>
      <c r="O636" s="742">
        <v>0.5</v>
      </c>
      <c r="P636" s="662"/>
      <c r="Q636" s="677">
        <v>0</v>
      </c>
      <c r="R636" s="661"/>
      <c r="S636" s="677">
        <v>0</v>
      </c>
      <c r="T636" s="742"/>
      <c r="U636" s="700">
        <v>0</v>
      </c>
    </row>
    <row r="637" spans="1:21" ht="14.4" customHeight="1" x14ac:dyDescent="0.3">
      <c r="A637" s="660">
        <v>4</v>
      </c>
      <c r="B637" s="661" t="s">
        <v>1905</v>
      </c>
      <c r="C637" s="661">
        <v>89301042</v>
      </c>
      <c r="D637" s="740" t="s">
        <v>3294</v>
      </c>
      <c r="E637" s="741" t="s">
        <v>2164</v>
      </c>
      <c r="F637" s="661" t="s">
        <v>2125</v>
      </c>
      <c r="G637" s="661" t="s">
        <v>2890</v>
      </c>
      <c r="H637" s="661" t="s">
        <v>576</v>
      </c>
      <c r="I637" s="661" t="s">
        <v>3055</v>
      </c>
      <c r="J637" s="661" t="s">
        <v>2993</v>
      </c>
      <c r="K637" s="661" t="s">
        <v>3056</v>
      </c>
      <c r="L637" s="662">
        <v>0</v>
      </c>
      <c r="M637" s="662">
        <v>0</v>
      </c>
      <c r="N637" s="661">
        <v>3</v>
      </c>
      <c r="O637" s="742">
        <v>1</v>
      </c>
      <c r="P637" s="662">
        <v>0</v>
      </c>
      <c r="Q637" s="677"/>
      <c r="R637" s="661">
        <v>3</v>
      </c>
      <c r="S637" s="677">
        <v>1</v>
      </c>
      <c r="T637" s="742">
        <v>1</v>
      </c>
      <c r="U637" s="700">
        <v>1</v>
      </c>
    </row>
    <row r="638" spans="1:21" ht="14.4" customHeight="1" x14ac:dyDescent="0.3">
      <c r="A638" s="660">
        <v>4</v>
      </c>
      <c r="B638" s="661" t="s">
        <v>1905</v>
      </c>
      <c r="C638" s="661">
        <v>89301042</v>
      </c>
      <c r="D638" s="740" t="s">
        <v>3294</v>
      </c>
      <c r="E638" s="741" t="s">
        <v>2164</v>
      </c>
      <c r="F638" s="661" t="s">
        <v>2125</v>
      </c>
      <c r="G638" s="661" t="s">
        <v>2241</v>
      </c>
      <c r="H638" s="661" t="s">
        <v>576</v>
      </c>
      <c r="I638" s="661" t="s">
        <v>1208</v>
      </c>
      <c r="J638" s="661" t="s">
        <v>1209</v>
      </c>
      <c r="K638" s="661" t="s">
        <v>2242</v>
      </c>
      <c r="L638" s="662">
        <v>733.55</v>
      </c>
      <c r="M638" s="662">
        <v>733.55</v>
      </c>
      <c r="N638" s="661">
        <v>1</v>
      </c>
      <c r="O638" s="742">
        <v>1</v>
      </c>
      <c r="P638" s="662">
        <v>733.55</v>
      </c>
      <c r="Q638" s="677">
        <v>1</v>
      </c>
      <c r="R638" s="661">
        <v>1</v>
      </c>
      <c r="S638" s="677">
        <v>1</v>
      </c>
      <c r="T638" s="742">
        <v>1</v>
      </c>
      <c r="U638" s="700">
        <v>1</v>
      </c>
    </row>
    <row r="639" spans="1:21" ht="14.4" customHeight="1" x14ac:dyDescent="0.3">
      <c r="A639" s="660">
        <v>4</v>
      </c>
      <c r="B639" s="661" t="s">
        <v>1905</v>
      </c>
      <c r="C639" s="661">
        <v>89301042</v>
      </c>
      <c r="D639" s="740" t="s">
        <v>3294</v>
      </c>
      <c r="E639" s="741" t="s">
        <v>2164</v>
      </c>
      <c r="F639" s="661" t="s">
        <v>2125</v>
      </c>
      <c r="G639" s="661" t="s">
        <v>2185</v>
      </c>
      <c r="H639" s="661" t="s">
        <v>576</v>
      </c>
      <c r="I639" s="661" t="s">
        <v>2227</v>
      </c>
      <c r="J639" s="661" t="s">
        <v>2187</v>
      </c>
      <c r="K639" s="661" t="s">
        <v>2226</v>
      </c>
      <c r="L639" s="662">
        <v>374.79</v>
      </c>
      <c r="M639" s="662">
        <v>1499.16</v>
      </c>
      <c r="N639" s="661">
        <v>4</v>
      </c>
      <c r="O639" s="742">
        <v>0.5</v>
      </c>
      <c r="P639" s="662">
        <v>1499.16</v>
      </c>
      <c r="Q639" s="677">
        <v>1</v>
      </c>
      <c r="R639" s="661">
        <v>4</v>
      </c>
      <c r="S639" s="677">
        <v>1</v>
      </c>
      <c r="T639" s="742">
        <v>0.5</v>
      </c>
      <c r="U639" s="700">
        <v>1</v>
      </c>
    </row>
    <row r="640" spans="1:21" ht="14.4" customHeight="1" x14ac:dyDescent="0.3">
      <c r="A640" s="660">
        <v>4</v>
      </c>
      <c r="B640" s="661" t="s">
        <v>1905</v>
      </c>
      <c r="C640" s="661">
        <v>89301042</v>
      </c>
      <c r="D640" s="740" t="s">
        <v>3294</v>
      </c>
      <c r="E640" s="741" t="s">
        <v>2164</v>
      </c>
      <c r="F640" s="661" t="s">
        <v>2125</v>
      </c>
      <c r="G640" s="661" t="s">
        <v>2292</v>
      </c>
      <c r="H640" s="661" t="s">
        <v>969</v>
      </c>
      <c r="I640" s="661" t="s">
        <v>2670</v>
      </c>
      <c r="J640" s="661" t="s">
        <v>2402</v>
      </c>
      <c r="K640" s="661" t="s">
        <v>2671</v>
      </c>
      <c r="L640" s="662">
        <v>0</v>
      </c>
      <c r="M640" s="662">
        <v>0</v>
      </c>
      <c r="N640" s="661">
        <v>3</v>
      </c>
      <c r="O640" s="742">
        <v>0.5</v>
      </c>
      <c r="P640" s="662"/>
      <c r="Q640" s="677"/>
      <c r="R640" s="661"/>
      <c r="S640" s="677">
        <v>0</v>
      </c>
      <c r="T640" s="742"/>
      <c r="U640" s="700">
        <v>0</v>
      </c>
    </row>
    <row r="641" spans="1:21" ht="14.4" customHeight="1" x14ac:dyDescent="0.3">
      <c r="A641" s="660">
        <v>4</v>
      </c>
      <c r="B641" s="661" t="s">
        <v>1905</v>
      </c>
      <c r="C641" s="661">
        <v>89301042</v>
      </c>
      <c r="D641" s="740" t="s">
        <v>3294</v>
      </c>
      <c r="E641" s="741" t="s">
        <v>2164</v>
      </c>
      <c r="F641" s="661" t="s">
        <v>2125</v>
      </c>
      <c r="G641" s="661" t="s">
        <v>2174</v>
      </c>
      <c r="H641" s="661" t="s">
        <v>576</v>
      </c>
      <c r="I641" s="661" t="s">
        <v>3057</v>
      </c>
      <c r="J641" s="661" t="s">
        <v>1213</v>
      </c>
      <c r="K641" s="661" t="s">
        <v>1217</v>
      </c>
      <c r="L641" s="662">
        <v>0</v>
      </c>
      <c r="M641" s="662">
        <v>0</v>
      </c>
      <c r="N641" s="661">
        <v>1</v>
      </c>
      <c r="O641" s="742">
        <v>0.5</v>
      </c>
      <c r="P641" s="662">
        <v>0</v>
      </c>
      <c r="Q641" s="677"/>
      <c r="R641" s="661">
        <v>1</v>
      </c>
      <c r="S641" s="677">
        <v>1</v>
      </c>
      <c r="T641" s="742">
        <v>0.5</v>
      </c>
      <c r="U641" s="700">
        <v>1</v>
      </c>
    </row>
    <row r="642" spans="1:21" ht="14.4" customHeight="1" x14ac:dyDescent="0.3">
      <c r="A642" s="660">
        <v>4</v>
      </c>
      <c r="B642" s="661" t="s">
        <v>1905</v>
      </c>
      <c r="C642" s="661">
        <v>89301042</v>
      </c>
      <c r="D642" s="740" t="s">
        <v>3294</v>
      </c>
      <c r="E642" s="741" t="s">
        <v>2164</v>
      </c>
      <c r="F642" s="661" t="s">
        <v>2125</v>
      </c>
      <c r="G642" s="661" t="s">
        <v>2896</v>
      </c>
      <c r="H642" s="661" t="s">
        <v>576</v>
      </c>
      <c r="I642" s="661" t="s">
        <v>3058</v>
      </c>
      <c r="J642" s="661" t="s">
        <v>3059</v>
      </c>
      <c r="K642" s="661" t="s">
        <v>3060</v>
      </c>
      <c r="L642" s="662">
        <v>70.150000000000006</v>
      </c>
      <c r="M642" s="662">
        <v>70.150000000000006</v>
      </c>
      <c r="N642" s="661">
        <v>1</v>
      </c>
      <c r="O642" s="742">
        <v>1</v>
      </c>
      <c r="P642" s="662">
        <v>70.150000000000006</v>
      </c>
      <c r="Q642" s="677">
        <v>1</v>
      </c>
      <c r="R642" s="661">
        <v>1</v>
      </c>
      <c r="S642" s="677">
        <v>1</v>
      </c>
      <c r="T642" s="742">
        <v>1</v>
      </c>
      <c r="U642" s="700">
        <v>1</v>
      </c>
    </row>
    <row r="643" spans="1:21" ht="14.4" customHeight="1" x14ac:dyDescent="0.3">
      <c r="A643" s="660">
        <v>4</v>
      </c>
      <c r="B643" s="661" t="s">
        <v>1905</v>
      </c>
      <c r="C643" s="661">
        <v>89301042</v>
      </c>
      <c r="D643" s="740" t="s">
        <v>3294</v>
      </c>
      <c r="E643" s="741" t="s">
        <v>2164</v>
      </c>
      <c r="F643" s="661" t="s">
        <v>2126</v>
      </c>
      <c r="G643" s="661" t="s">
        <v>2230</v>
      </c>
      <c r="H643" s="661" t="s">
        <v>576</v>
      </c>
      <c r="I643" s="661" t="s">
        <v>2735</v>
      </c>
      <c r="J643" s="661" t="s">
        <v>2232</v>
      </c>
      <c r="K643" s="661"/>
      <c r="L643" s="662">
        <v>0</v>
      </c>
      <c r="M643" s="662">
        <v>0</v>
      </c>
      <c r="N643" s="661">
        <v>1</v>
      </c>
      <c r="O643" s="742">
        <v>1</v>
      </c>
      <c r="P643" s="662">
        <v>0</v>
      </c>
      <c r="Q643" s="677"/>
      <c r="R643" s="661">
        <v>1</v>
      </c>
      <c r="S643" s="677">
        <v>1</v>
      </c>
      <c r="T643" s="742">
        <v>1</v>
      </c>
      <c r="U643" s="700">
        <v>1</v>
      </c>
    </row>
    <row r="644" spans="1:21" ht="14.4" customHeight="1" x14ac:dyDescent="0.3">
      <c r="A644" s="660">
        <v>4</v>
      </c>
      <c r="B644" s="661" t="s">
        <v>1905</v>
      </c>
      <c r="C644" s="661">
        <v>89301042</v>
      </c>
      <c r="D644" s="740" t="s">
        <v>3294</v>
      </c>
      <c r="E644" s="741" t="s">
        <v>2164</v>
      </c>
      <c r="F644" s="661" t="s">
        <v>2127</v>
      </c>
      <c r="G644" s="661" t="s">
        <v>2348</v>
      </c>
      <c r="H644" s="661" t="s">
        <v>576</v>
      </c>
      <c r="I644" s="661" t="s">
        <v>2349</v>
      </c>
      <c r="J644" s="661" t="s">
        <v>2350</v>
      </c>
      <c r="K644" s="661" t="s">
        <v>2351</v>
      </c>
      <c r="L644" s="662">
        <v>200</v>
      </c>
      <c r="M644" s="662">
        <v>400</v>
      </c>
      <c r="N644" s="661">
        <v>2</v>
      </c>
      <c r="O644" s="742">
        <v>1</v>
      </c>
      <c r="P644" s="662">
        <v>400</v>
      </c>
      <c r="Q644" s="677">
        <v>1</v>
      </c>
      <c r="R644" s="661">
        <v>2</v>
      </c>
      <c r="S644" s="677">
        <v>1</v>
      </c>
      <c r="T644" s="742">
        <v>1</v>
      </c>
      <c r="U644" s="700">
        <v>1</v>
      </c>
    </row>
    <row r="645" spans="1:21" ht="14.4" customHeight="1" x14ac:dyDescent="0.3">
      <c r="A645" s="660">
        <v>4</v>
      </c>
      <c r="B645" s="661" t="s">
        <v>1905</v>
      </c>
      <c r="C645" s="661">
        <v>89301042</v>
      </c>
      <c r="D645" s="740" t="s">
        <v>3294</v>
      </c>
      <c r="E645" s="741" t="s">
        <v>2164</v>
      </c>
      <c r="F645" s="661" t="s">
        <v>2127</v>
      </c>
      <c r="G645" s="661" t="s">
        <v>2361</v>
      </c>
      <c r="H645" s="661" t="s">
        <v>576</v>
      </c>
      <c r="I645" s="661" t="s">
        <v>2362</v>
      </c>
      <c r="J645" s="661" t="s">
        <v>2363</v>
      </c>
      <c r="K645" s="661" t="s">
        <v>2364</v>
      </c>
      <c r="L645" s="662">
        <v>410</v>
      </c>
      <c r="M645" s="662">
        <v>2050</v>
      </c>
      <c r="N645" s="661">
        <v>5</v>
      </c>
      <c r="O645" s="742">
        <v>5</v>
      </c>
      <c r="P645" s="662">
        <v>1640</v>
      </c>
      <c r="Q645" s="677">
        <v>0.8</v>
      </c>
      <c r="R645" s="661">
        <v>4</v>
      </c>
      <c r="S645" s="677">
        <v>0.8</v>
      </c>
      <c r="T645" s="742">
        <v>4</v>
      </c>
      <c r="U645" s="700">
        <v>0.8</v>
      </c>
    </row>
    <row r="646" spans="1:21" ht="14.4" customHeight="1" x14ac:dyDescent="0.3">
      <c r="A646" s="660">
        <v>4</v>
      </c>
      <c r="B646" s="661" t="s">
        <v>1905</v>
      </c>
      <c r="C646" s="661">
        <v>89301042</v>
      </c>
      <c r="D646" s="740" t="s">
        <v>3294</v>
      </c>
      <c r="E646" s="741" t="s">
        <v>2164</v>
      </c>
      <c r="F646" s="661" t="s">
        <v>2127</v>
      </c>
      <c r="G646" s="661" t="s">
        <v>2361</v>
      </c>
      <c r="H646" s="661" t="s">
        <v>576</v>
      </c>
      <c r="I646" s="661" t="s">
        <v>2365</v>
      </c>
      <c r="J646" s="661" t="s">
        <v>2366</v>
      </c>
      <c r="K646" s="661" t="s">
        <v>2367</v>
      </c>
      <c r="L646" s="662">
        <v>566</v>
      </c>
      <c r="M646" s="662">
        <v>1132</v>
      </c>
      <c r="N646" s="661">
        <v>2</v>
      </c>
      <c r="O646" s="742">
        <v>2</v>
      </c>
      <c r="P646" s="662">
        <v>1132</v>
      </c>
      <c r="Q646" s="677">
        <v>1</v>
      </c>
      <c r="R646" s="661">
        <v>2</v>
      </c>
      <c r="S646" s="677">
        <v>1</v>
      </c>
      <c r="T646" s="742">
        <v>2</v>
      </c>
      <c r="U646" s="700">
        <v>1</v>
      </c>
    </row>
    <row r="647" spans="1:21" ht="14.4" customHeight="1" x14ac:dyDescent="0.3">
      <c r="A647" s="660">
        <v>4</v>
      </c>
      <c r="B647" s="661" t="s">
        <v>1905</v>
      </c>
      <c r="C647" s="661">
        <v>89301042</v>
      </c>
      <c r="D647" s="740" t="s">
        <v>3294</v>
      </c>
      <c r="E647" s="741" t="s">
        <v>2164</v>
      </c>
      <c r="F647" s="661" t="s">
        <v>2127</v>
      </c>
      <c r="G647" s="661" t="s">
        <v>2277</v>
      </c>
      <c r="H647" s="661" t="s">
        <v>576</v>
      </c>
      <c r="I647" s="661" t="s">
        <v>3061</v>
      </c>
      <c r="J647" s="661" t="s">
        <v>3062</v>
      </c>
      <c r="K647" s="661" t="s">
        <v>3063</v>
      </c>
      <c r="L647" s="662">
        <v>1800</v>
      </c>
      <c r="M647" s="662">
        <v>16200</v>
      </c>
      <c r="N647" s="661">
        <v>9</v>
      </c>
      <c r="O647" s="742">
        <v>9</v>
      </c>
      <c r="P647" s="662">
        <v>3600</v>
      </c>
      <c r="Q647" s="677">
        <v>0.22222222222222221</v>
      </c>
      <c r="R647" s="661">
        <v>2</v>
      </c>
      <c r="S647" s="677">
        <v>0.22222222222222221</v>
      </c>
      <c r="T647" s="742">
        <v>2</v>
      </c>
      <c r="U647" s="700">
        <v>0.22222222222222221</v>
      </c>
    </row>
    <row r="648" spans="1:21" ht="14.4" customHeight="1" x14ac:dyDescent="0.3">
      <c r="A648" s="660">
        <v>4</v>
      </c>
      <c r="B648" s="661" t="s">
        <v>1905</v>
      </c>
      <c r="C648" s="661">
        <v>89301042</v>
      </c>
      <c r="D648" s="740" t="s">
        <v>3294</v>
      </c>
      <c r="E648" s="741" t="s">
        <v>2164</v>
      </c>
      <c r="F648" s="661" t="s">
        <v>2127</v>
      </c>
      <c r="G648" s="661" t="s">
        <v>2277</v>
      </c>
      <c r="H648" s="661" t="s">
        <v>576</v>
      </c>
      <c r="I648" s="661" t="s">
        <v>3064</v>
      </c>
      <c r="J648" s="661" t="s">
        <v>3065</v>
      </c>
      <c r="K648" s="661" t="s">
        <v>3066</v>
      </c>
      <c r="L648" s="662">
        <v>500</v>
      </c>
      <c r="M648" s="662">
        <v>4000</v>
      </c>
      <c r="N648" s="661">
        <v>8</v>
      </c>
      <c r="O648" s="742">
        <v>8</v>
      </c>
      <c r="P648" s="662">
        <v>4000</v>
      </c>
      <c r="Q648" s="677">
        <v>1</v>
      </c>
      <c r="R648" s="661">
        <v>8</v>
      </c>
      <c r="S648" s="677">
        <v>1</v>
      </c>
      <c r="T648" s="742">
        <v>8</v>
      </c>
      <c r="U648" s="700">
        <v>1</v>
      </c>
    </row>
    <row r="649" spans="1:21" ht="14.4" customHeight="1" x14ac:dyDescent="0.3">
      <c r="A649" s="660">
        <v>4</v>
      </c>
      <c r="B649" s="661" t="s">
        <v>1905</v>
      </c>
      <c r="C649" s="661">
        <v>89301042</v>
      </c>
      <c r="D649" s="740" t="s">
        <v>3294</v>
      </c>
      <c r="E649" s="741" t="s">
        <v>2164</v>
      </c>
      <c r="F649" s="661" t="s">
        <v>2127</v>
      </c>
      <c r="G649" s="661" t="s">
        <v>2277</v>
      </c>
      <c r="H649" s="661" t="s">
        <v>576</v>
      </c>
      <c r="I649" s="661" t="s">
        <v>2278</v>
      </c>
      <c r="J649" s="661" t="s">
        <v>2279</v>
      </c>
      <c r="K649" s="661" t="s">
        <v>2280</v>
      </c>
      <c r="L649" s="662">
        <v>378.48</v>
      </c>
      <c r="M649" s="662">
        <v>378.48</v>
      </c>
      <c r="N649" s="661">
        <v>1</v>
      </c>
      <c r="O649" s="742">
        <v>1</v>
      </c>
      <c r="P649" s="662">
        <v>378.48</v>
      </c>
      <c r="Q649" s="677">
        <v>1</v>
      </c>
      <c r="R649" s="661">
        <v>1</v>
      </c>
      <c r="S649" s="677">
        <v>1</v>
      </c>
      <c r="T649" s="742">
        <v>1</v>
      </c>
      <c r="U649" s="700">
        <v>1</v>
      </c>
    </row>
    <row r="650" spans="1:21" ht="14.4" customHeight="1" x14ac:dyDescent="0.3">
      <c r="A650" s="660">
        <v>4</v>
      </c>
      <c r="B650" s="661" t="s">
        <v>1905</v>
      </c>
      <c r="C650" s="661">
        <v>89301042</v>
      </c>
      <c r="D650" s="740" t="s">
        <v>3294</v>
      </c>
      <c r="E650" s="741" t="s">
        <v>2165</v>
      </c>
      <c r="F650" s="661" t="s">
        <v>2125</v>
      </c>
      <c r="G650" s="661" t="s">
        <v>2228</v>
      </c>
      <c r="H650" s="661" t="s">
        <v>969</v>
      </c>
      <c r="I650" s="661" t="s">
        <v>1117</v>
      </c>
      <c r="J650" s="661" t="s">
        <v>2010</v>
      </c>
      <c r="K650" s="661" t="s">
        <v>2011</v>
      </c>
      <c r="L650" s="662">
        <v>154.36000000000001</v>
      </c>
      <c r="M650" s="662">
        <v>154.36000000000001</v>
      </c>
      <c r="N650" s="661">
        <v>1</v>
      </c>
      <c r="O650" s="742">
        <v>1</v>
      </c>
      <c r="P650" s="662">
        <v>154.36000000000001</v>
      </c>
      <c r="Q650" s="677">
        <v>1</v>
      </c>
      <c r="R650" s="661">
        <v>1</v>
      </c>
      <c r="S650" s="677">
        <v>1</v>
      </c>
      <c r="T650" s="742">
        <v>1</v>
      </c>
      <c r="U650" s="700">
        <v>1</v>
      </c>
    </row>
    <row r="651" spans="1:21" ht="14.4" customHeight="1" x14ac:dyDescent="0.3">
      <c r="A651" s="660">
        <v>4</v>
      </c>
      <c r="B651" s="661" t="s">
        <v>1905</v>
      </c>
      <c r="C651" s="661">
        <v>89301042</v>
      </c>
      <c r="D651" s="740" t="s">
        <v>3294</v>
      </c>
      <c r="E651" s="741" t="s">
        <v>2165</v>
      </c>
      <c r="F651" s="661" t="s">
        <v>2125</v>
      </c>
      <c r="G651" s="661" t="s">
        <v>2288</v>
      </c>
      <c r="H651" s="661" t="s">
        <v>969</v>
      </c>
      <c r="I651" s="661" t="s">
        <v>2310</v>
      </c>
      <c r="J651" s="661" t="s">
        <v>2311</v>
      </c>
      <c r="K651" s="661" t="s">
        <v>2312</v>
      </c>
      <c r="L651" s="662">
        <v>119.7</v>
      </c>
      <c r="M651" s="662">
        <v>119.7</v>
      </c>
      <c r="N651" s="661">
        <v>1</v>
      </c>
      <c r="O651" s="742">
        <v>0.5</v>
      </c>
      <c r="P651" s="662">
        <v>119.7</v>
      </c>
      <c r="Q651" s="677">
        <v>1</v>
      </c>
      <c r="R651" s="661">
        <v>1</v>
      </c>
      <c r="S651" s="677">
        <v>1</v>
      </c>
      <c r="T651" s="742">
        <v>0.5</v>
      </c>
      <c r="U651" s="700">
        <v>1</v>
      </c>
    </row>
    <row r="652" spans="1:21" ht="14.4" customHeight="1" x14ac:dyDescent="0.3">
      <c r="A652" s="660">
        <v>4</v>
      </c>
      <c r="B652" s="661" t="s">
        <v>1905</v>
      </c>
      <c r="C652" s="661">
        <v>89301042</v>
      </c>
      <c r="D652" s="740" t="s">
        <v>3294</v>
      </c>
      <c r="E652" s="741" t="s">
        <v>2165</v>
      </c>
      <c r="F652" s="661" t="s">
        <v>2125</v>
      </c>
      <c r="G652" s="661" t="s">
        <v>3067</v>
      </c>
      <c r="H652" s="661" t="s">
        <v>576</v>
      </c>
      <c r="I652" s="661" t="s">
        <v>3068</v>
      </c>
      <c r="J652" s="661" t="s">
        <v>3069</v>
      </c>
      <c r="K652" s="661" t="s">
        <v>3070</v>
      </c>
      <c r="L652" s="662">
        <v>0</v>
      </c>
      <c r="M652" s="662">
        <v>0</v>
      </c>
      <c r="N652" s="661">
        <v>1</v>
      </c>
      <c r="O652" s="742">
        <v>1</v>
      </c>
      <c r="P652" s="662"/>
      <c r="Q652" s="677"/>
      <c r="R652" s="661"/>
      <c r="S652" s="677">
        <v>0</v>
      </c>
      <c r="T652" s="742"/>
      <c r="U652" s="700">
        <v>0</v>
      </c>
    </row>
    <row r="653" spans="1:21" ht="14.4" customHeight="1" x14ac:dyDescent="0.3">
      <c r="A653" s="660">
        <v>4</v>
      </c>
      <c r="B653" s="661" t="s">
        <v>1905</v>
      </c>
      <c r="C653" s="661">
        <v>89301042</v>
      </c>
      <c r="D653" s="740" t="s">
        <v>3294</v>
      </c>
      <c r="E653" s="741" t="s">
        <v>2165</v>
      </c>
      <c r="F653" s="661" t="s">
        <v>2125</v>
      </c>
      <c r="G653" s="661" t="s">
        <v>3067</v>
      </c>
      <c r="H653" s="661" t="s">
        <v>576</v>
      </c>
      <c r="I653" s="661" t="s">
        <v>3071</v>
      </c>
      <c r="J653" s="661" t="s">
        <v>3069</v>
      </c>
      <c r="K653" s="661" t="s">
        <v>3072</v>
      </c>
      <c r="L653" s="662">
        <v>0</v>
      </c>
      <c r="M653" s="662">
        <v>0</v>
      </c>
      <c r="N653" s="661">
        <v>2</v>
      </c>
      <c r="O653" s="742">
        <v>2</v>
      </c>
      <c r="P653" s="662">
        <v>0</v>
      </c>
      <c r="Q653" s="677"/>
      <c r="R653" s="661">
        <v>1</v>
      </c>
      <c r="S653" s="677">
        <v>0.5</v>
      </c>
      <c r="T653" s="742">
        <v>1</v>
      </c>
      <c r="U653" s="700">
        <v>0.5</v>
      </c>
    </row>
    <row r="654" spans="1:21" ht="14.4" customHeight="1" x14ac:dyDescent="0.3">
      <c r="A654" s="660">
        <v>4</v>
      </c>
      <c r="B654" s="661" t="s">
        <v>1905</v>
      </c>
      <c r="C654" s="661">
        <v>89301042</v>
      </c>
      <c r="D654" s="740" t="s">
        <v>3294</v>
      </c>
      <c r="E654" s="741" t="s">
        <v>2165</v>
      </c>
      <c r="F654" s="661" t="s">
        <v>2125</v>
      </c>
      <c r="G654" s="661" t="s">
        <v>3073</v>
      </c>
      <c r="H654" s="661" t="s">
        <v>576</v>
      </c>
      <c r="I654" s="661" t="s">
        <v>3074</v>
      </c>
      <c r="J654" s="661" t="s">
        <v>3075</v>
      </c>
      <c r="K654" s="661" t="s">
        <v>2347</v>
      </c>
      <c r="L654" s="662">
        <v>0</v>
      </c>
      <c r="M654" s="662">
        <v>0</v>
      </c>
      <c r="N654" s="661">
        <v>1</v>
      </c>
      <c r="O654" s="742">
        <v>1</v>
      </c>
      <c r="P654" s="662">
        <v>0</v>
      </c>
      <c r="Q654" s="677"/>
      <c r="R654" s="661">
        <v>1</v>
      </c>
      <c r="S654" s="677">
        <v>1</v>
      </c>
      <c r="T654" s="742">
        <v>1</v>
      </c>
      <c r="U654" s="700">
        <v>1</v>
      </c>
    </row>
    <row r="655" spans="1:21" ht="14.4" customHeight="1" x14ac:dyDescent="0.3">
      <c r="A655" s="660">
        <v>4</v>
      </c>
      <c r="B655" s="661" t="s">
        <v>1905</v>
      </c>
      <c r="C655" s="661">
        <v>89301042</v>
      </c>
      <c r="D655" s="740" t="s">
        <v>3294</v>
      </c>
      <c r="E655" s="741" t="s">
        <v>2165</v>
      </c>
      <c r="F655" s="661" t="s">
        <v>2125</v>
      </c>
      <c r="G655" s="661" t="s">
        <v>3076</v>
      </c>
      <c r="H655" s="661" t="s">
        <v>576</v>
      </c>
      <c r="I655" s="661" t="s">
        <v>3077</v>
      </c>
      <c r="J655" s="661" t="s">
        <v>675</v>
      </c>
      <c r="K655" s="661" t="s">
        <v>3078</v>
      </c>
      <c r="L655" s="662">
        <v>0</v>
      </c>
      <c r="M655" s="662">
        <v>0</v>
      </c>
      <c r="N655" s="661">
        <v>1</v>
      </c>
      <c r="O655" s="742">
        <v>1</v>
      </c>
      <c r="P655" s="662">
        <v>0</v>
      </c>
      <c r="Q655" s="677"/>
      <c r="R655" s="661">
        <v>1</v>
      </c>
      <c r="S655" s="677">
        <v>1</v>
      </c>
      <c r="T655" s="742">
        <v>1</v>
      </c>
      <c r="U655" s="700">
        <v>1</v>
      </c>
    </row>
    <row r="656" spans="1:21" ht="14.4" customHeight="1" x14ac:dyDescent="0.3">
      <c r="A656" s="660">
        <v>4</v>
      </c>
      <c r="B656" s="661" t="s">
        <v>1905</v>
      </c>
      <c r="C656" s="661">
        <v>89301042</v>
      </c>
      <c r="D656" s="740" t="s">
        <v>3294</v>
      </c>
      <c r="E656" s="741" t="s">
        <v>2165</v>
      </c>
      <c r="F656" s="661" t="s">
        <v>2125</v>
      </c>
      <c r="G656" s="661" t="s">
        <v>2190</v>
      </c>
      <c r="H656" s="661" t="s">
        <v>576</v>
      </c>
      <c r="I656" s="661" t="s">
        <v>717</v>
      </c>
      <c r="J656" s="661" t="s">
        <v>2191</v>
      </c>
      <c r="K656" s="661" t="s">
        <v>2192</v>
      </c>
      <c r="L656" s="662">
        <v>0</v>
      </c>
      <c r="M656" s="662">
        <v>0</v>
      </c>
      <c r="N656" s="661">
        <v>1</v>
      </c>
      <c r="O656" s="742">
        <v>1</v>
      </c>
      <c r="P656" s="662"/>
      <c r="Q656" s="677"/>
      <c r="R656" s="661"/>
      <c r="S656" s="677">
        <v>0</v>
      </c>
      <c r="T656" s="742"/>
      <c r="U656" s="700">
        <v>0</v>
      </c>
    </row>
    <row r="657" spans="1:21" ht="14.4" customHeight="1" x14ac:dyDescent="0.3">
      <c r="A657" s="660">
        <v>4</v>
      </c>
      <c r="B657" s="661" t="s">
        <v>1905</v>
      </c>
      <c r="C657" s="661">
        <v>89301042</v>
      </c>
      <c r="D657" s="740" t="s">
        <v>3294</v>
      </c>
      <c r="E657" s="741" t="s">
        <v>2165</v>
      </c>
      <c r="F657" s="661" t="s">
        <v>2125</v>
      </c>
      <c r="G657" s="661" t="s">
        <v>2212</v>
      </c>
      <c r="H657" s="661" t="s">
        <v>969</v>
      </c>
      <c r="I657" s="661" t="s">
        <v>1417</v>
      </c>
      <c r="J657" s="661" t="s">
        <v>1418</v>
      </c>
      <c r="K657" s="661" t="s">
        <v>1419</v>
      </c>
      <c r="L657" s="662">
        <v>31.32</v>
      </c>
      <c r="M657" s="662">
        <v>31.32</v>
      </c>
      <c r="N657" s="661">
        <v>1</v>
      </c>
      <c r="O657" s="742">
        <v>0.5</v>
      </c>
      <c r="P657" s="662">
        <v>31.32</v>
      </c>
      <c r="Q657" s="677">
        <v>1</v>
      </c>
      <c r="R657" s="661">
        <v>1</v>
      </c>
      <c r="S657" s="677">
        <v>1</v>
      </c>
      <c r="T657" s="742">
        <v>0.5</v>
      </c>
      <c r="U657" s="700">
        <v>1</v>
      </c>
    </row>
    <row r="658" spans="1:21" ht="14.4" customHeight="1" x14ac:dyDescent="0.3">
      <c r="A658" s="660">
        <v>4</v>
      </c>
      <c r="B658" s="661" t="s">
        <v>1905</v>
      </c>
      <c r="C658" s="661">
        <v>89301042</v>
      </c>
      <c r="D658" s="740" t="s">
        <v>3294</v>
      </c>
      <c r="E658" s="741" t="s">
        <v>2165</v>
      </c>
      <c r="F658" s="661" t="s">
        <v>2126</v>
      </c>
      <c r="G658" s="661" t="s">
        <v>2230</v>
      </c>
      <c r="H658" s="661" t="s">
        <v>576</v>
      </c>
      <c r="I658" s="661" t="s">
        <v>2735</v>
      </c>
      <c r="J658" s="661" t="s">
        <v>2232</v>
      </c>
      <c r="K658" s="661"/>
      <c r="L658" s="662">
        <v>0</v>
      </c>
      <c r="M658" s="662">
        <v>0</v>
      </c>
      <c r="N658" s="661">
        <v>1</v>
      </c>
      <c r="O658" s="742">
        <v>1</v>
      </c>
      <c r="P658" s="662">
        <v>0</v>
      </c>
      <c r="Q658" s="677"/>
      <c r="R658" s="661">
        <v>1</v>
      </c>
      <c r="S658" s="677">
        <v>1</v>
      </c>
      <c r="T658" s="742">
        <v>1</v>
      </c>
      <c r="U658" s="700">
        <v>1</v>
      </c>
    </row>
    <row r="659" spans="1:21" ht="14.4" customHeight="1" x14ac:dyDescent="0.3">
      <c r="A659" s="660">
        <v>4</v>
      </c>
      <c r="B659" s="661" t="s">
        <v>1905</v>
      </c>
      <c r="C659" s="661">
        <v>89301042</v>
      </c>
      <c r="D659" s="740" t="s">
        <v>3294</v>
      </c>
      <c r="E659" s="741" t="s">
        <v>2165</v>
      </c>
      <c r="F659" s="661" t="s">
        <v>2127</v>
      </c>
      <c r="G659" s="661" t="s">
        <v>2348</v>
      </c>
      <c r="H659" s="661" t="s">
        <v>576</v>
      </c>
      <c r="I659" s="661" t="s">
        <v>2355</v>
      </c>
      <c r="J659" s="661" t="s">
        <v>2356</v>
      </c>
      <c r="K659" s="661" t="s">
        <v>2357</v>
      </c>
      <c r="L659" s="662">
        <v>120</v>
      </c>
      <c r="M659" s="662">
        <v>360</v>
      </c>
      <c r="N659" s="661">
        <v>3</v>
      </c>
      <c r="O659" s="742">
        <v>1</v>
      </c>
      <c r="P659" s="662"/>
      <c r="Q659" s="677">
        <v>0</v>
      </c>
      <c r="R659" s="661"/>
      <c r="S659" s="677">
        <v>0</v>
      </c>
      <c r="T659" s="742"/>
      <c r="U659" s="700">
        <v>0</v>
      </c>
    </row>
    <row r="660" spans="1:21" ht="14.4" customHeight="1" x14ac:dyDescent="0.3">
      <c r="A660" s="660">
        <v>4</v>
      </c>
      <c r="B660" s="661" t="s">
        <v>1905</v>
      </c>
      <c r="C660" s="661">
        <v>89301042</v>
      </c>
      <c r="D660" s="740" t="s">
        <v>3294</v>
      </c>
      <c r="E660" s="741" t="s">
        <v>2165</v>
      </c>
      <c r="F660" s="661" t="s">
        <v>2127</v>
      </c>
      <c r="G660" s="661" t="s">
        <v>2361</v>
      </c>
      <c r="H660" s="661" t="s">
        <v>576</v>
      </c>
      <c r="I660" s="661" t="s">
        <v>2362</v>
      </c>
      <c r="J660" s="661" t="s">
        <v>2363</v>
      </c>
      <c r="K660" s="661" t="s">
        <v>2364</v>
      </c>
      <c r="L660" s="662">
        <v>410</v>
      </c>
      <c r="M660" s="662">
        <v>820</v>
      </c>
      <c r="N660" s="661">
        <v>2</v>
      </c>
      <c r="O660" s="742">
        <v>2</v>
      </c>
      <c r="P660" s="662">
        <v>820</v>
      </c>
      <c r="Q660" s="677">
        <v>1</v>
      </c>
      <c r="R660" s="661">
        <v>2</v>
      </c>
      <c r="S660" s="677">
        <v>1</v>
      </c>
      <c r="T660" s="742">
        <v>2</v>
      </c>
      <c r="U660" s="700">
        <v>1</v>
      </c>
    </row>
    <row r="661" spans="1:21" ht="14.4" customHeight="1" x14ac:dyDescent="0.3">
      <c r="A661" s="660">
        <v>4</v>
      </c>
      <c r="B661" s="661" t="s">
        <v>1905</v>
      </c>
      <c r="C661" s="661">
        <v>89301042</v>
      </c>
      <c r="D661" s="740" t="s">
        <v>3294</v>
      </c>
      <c r="E661" s="741" t="s">
        <v>2166</v>
      </c>
      <c r="F661" s="661" t="s">
        <v>2125</v>
      </c>
      <c r="G661" s="661" t="s">
        <v>2202</v>
      </c>
      <c r="H661" s="661" t="s">
        <v>576</v>
      </c>
      <c r="I661" s="661" t="s">
        <v>875</v>
      </c>
      <c r="J661" s="661" t="s">
        <v>876</v>
      </c>
      <c r="K661" s="661" t="s">
        <v>877</v>
      </c>
      <c r="L661" s="662">
        <v>0</v>
      </c>
      <c r="M661" s="662">
        <v>0</v>
      </c>
      <c r="N661" s="661">
        <v>1</v>
      </c>
      <c r="O661" s="742">
        <v>1</v>
      </c>
      <c r="P661" s="662">
        <v>0</v>
      </c>
      <c r="Q661" s="677"/>
      <c r="R661" s="661">
        <v>1</v>
      </c>
      <c r="S661" s="677">
        <v>1</v>
      </c>
      <c r="T661" s="742">
        <v>1</v>
      </c>
      <c r="U661" s="700">
        <v>1</v>
      </c>
    </row>
    <row r="662" spans="1:21" ht="14.4" customHeight="1" x14ac:dyDescent="0.3">
      <c r="A662" s="660">
        <v>4</v>
      </c>
      <c r="B662" s="661" t="s">
        <v>1905</v>
      </c>
      <c r="C662" s="661">
        <v>89301042</v>
      </c>
      <c r="D662" s="740" t="s">
        <v>3294</v>
      </c>
      <c r="E662" s="741" t="s">
        <v>2166</v>
      </c>
      <c r="F662" s="661" t="s">
        <v>2127</v>
      </c>
      <c r="G662" s="661" t="s">
        <v>2348</v>
      </c>
      <c r="H662" s="661" t="s">
        <v>576</v>
      </c>
      <c r="I662" s="661" t="s">
        <v>2349</v>
      </c>
      <c r="J662" s="661" t="s">
        <v>2350</v>
      </c>
      <c r="K662" s="661" t="s">
        <v>2351</v>
      </c>
      <c r="L662" s="662">
        <v>200</v>
      </c>
      <c r="M662" s="662">
        <v>600</v>
      </c>
      <c r="N662" s="661">
        <v>3</v>
      </c>
      <c r="O662" s="742">
        <v>1</v>
      </c>
      <c r="P662" s="662">
        <v>600</v>
      </c>
      <c r="Q662" s="677">
        <v>1</v>
      </c>
      <c r="R662" s="661">
        <v>3</v>
      </c>
      <c r="S662" s="677">
        <v>1</v>
      </c>
      <c r="T662" s="742">
        <v>1</v>
      </c>
      <c r="U662" s="700">
        <v>1</v>
      </c>
    </row>
    <row r="663" spans="1:21" ht="14.4" customHeight="1" x14ac:dyDescent="0.3">
      <c r="A663" s="660">
        <v>4</v>
      </c>
      <c r="B663" s="661" t="s">
        <v>1905</v>
      </c>
      <c r="C663" s="661">
        <v>89301042</v>
      </c>
      <c r="D663" s="740" t="s">
        <v>3294</v>
      </c>
      <c r="E663" s="741" t="s">
        <v>2166</v>
      </c>
      <c r="F663" s="661" t="s">
        <v>2127</v>
      </c>
      <c r="G663" s="661" t="s">
        <v>2361</v>
      </c>
      <c r="H663" s="661" t="s">
        <v>576</v>
      </c>
      <c r="I663" s="661" t="s">
        <v>2362</v>
      </c>
      <c r="J663" s="661" t="s">
        <v>2363</v>
      </c>
      <c r="K663" s="661" t="s">
        <v>2364</v>
      </c>
      <c r="L663" s="662">
        <v>410</v>
      </c>
      <c r="M663" s="662">
        <v>820</v>
      </c>
      <c r="N663" s="661">
        <v>2</v>
      </c>
      <c r="O663" s="742">
        <v>2</v>
      </c>
      <c r="P663" s="662">
        <v>820</v>
      </c>
      <c r="Q663" s="677">
        <v>1</v>
      </c>
      <c r="R663" s="661">
        <v>2</v>
      </c>
      <c r="S663" s="677">
        <v>1</v>
      </c>
      <c r="T663" s="742">
        <v>2</v>
      </c>
      <c r="U663" s="700">
        <v>1</v>
      </c>
    </row>
    <row r="664" spans="1:21" ht="14.4" customHeight="1" x14ac:dyDescent="0.3">
      <c r="A664" s="660">
        <v>4</v>
      </c>
      <c r="B664" s="661" t="s">
        <v>1905</v>
      </c>
      <c r="C664" s="661">
        <v>89301042</v>
      </c>
      <c r="D664" s="740" t="s">
        <v>3294</v>
      </c>
      <c r="E664" s="741" t="s">
        <v>2166</v>
      </c>
      <c r="F664" s="661" t="s">
        <v>2127</v>
      </c>
      <c r="G664" s="661" t="s">
        <v>2277</v>
      </c>
      <c r="H664" s="661" t="s">
        <v>576</v>
      </c>
      <c r="I664" s="661" t="s">
        <v>2368</v>
      </c>
      <c r="J664" s="661" t="s">
        <v>2369</v>
      </c>
      <c r="K664" s="661" t="s">
        <v>2370</v>
      </c>
      <c r="L664" s="662">
        <v>900</v>
      </c>
      <c r="M664" s="662">
        <v>900</v>
      </c>
      <c r="N664" s="661">
        <v>1</v>
      </c>
      <c r="O664" s="742">
        <v>1</v>
      </c>
      <c r="P664" s="662"/>
      <c r="Q664" s="677">
        <v>0</v>
      </c>
      <c r="R664" s="661"/>
      <c r="S664" s="677">
        <v>0</v>
      </c>
      <c r="T664" s="742"/>
      <c r="U664" s="700">
        <v>0</v>
      </c>
    </row>
    <row r="665" spans="1:21" ht="14.4" customHeight="1" x14ac:dyDescent="0.3">
      <c r="A665" s="660">
        <v>4</v>
      </c>
      <c r="B665" s="661" t="s">
        <v>1905</v>
      </c>
      <c r="C665" s="661">
        <v>89301042</v>
      </c>
      <c r="D665" s="740" t="s">
        <v>3294</v>
      </c>
      <c r="E665" s="741" t="s">
        <v>2166</v>
      </c>
      <c r="F665" s="661" t="s">
        <v>2127</v>
      </c>
      <c r="G665" s="661" t="s">
        <v>2277</v>
      </c>
      <c r="H665" s="661" t="s">
        <v>576</v>
      </c>
      <c r="I665" s="661" t="s">
        <v>3079</v>
      </c>
      <c r="J665" s="661" t="s">
        <v>3080</v>
      </c>
      <c r="K665" s="661" t="s">
        <v>3081</v>
      </c>
      <c r="L665" s="662">
        <v>1100</v>
      </c>
      <c r="M665" s="662">
        <v>1100</v>
      </c>
      <c r="N665" s="661">
        <v>1</v>
      </c>
      <c r="O665" s="742">
        <v>1</v>
      </c>
      <c r="P665" s="662"/>
      <c r="Q665" s="677">
        <v>0</v>
      </c>
      <c r="R665" s="661"/>
      <c r="S665" s="677">
        <v>0</v>
      </c>
      <c r="T665" s="742"/>
      <c r="U665" s="700">
        <v>0</v>
      </c>
    </row>
    <row r="666" spans="1:21" ht="14.4" customHeight="1" x14ac:dyDescent="0.3">
      <c r="A666" s="660">
        <v>4</v>
      </c>
      <c r="B666" s="661" t="s">
        <v>1905</v>
      </c>
      <c r="C666" s="661">
        <v>89301042</v>
      </c>
      <c r="D666" s="740" t="s">
        <v>3294</v>
      </c>
      <c r="E666" s="741" t="s">
        <v>2167</v>
      </c>
      <c r="F666" s="661" t="s">
        <v>2125</v>
      </c>
      <c r="G666" s="661" t="s">
        <v>2228</v>
      </c>
      <c r="H666" s="661" t="s">
        <v>969</v>
      </c>
      <c r="I666" s="661" t="s">
        <v>1117</v>
      </c>
      <c r="J666" s="661" t="s">
        <v>2010</v>
      </c>
      <c r="K666" s="661" t="s">
        <v>2011</v>
      </c>
      <c r="L666" s="662">
        <v>150.04</v>
      </c>
      <c r="M666" s="662">
        <v>300.08</v>
      </c>
      <c r="N666" s="661">
        <v>2</v>
      </c>
      <c r="O666" s="742">
        <v>1</v>
      </c>
      <c r="P666" s="662">
        <v>300.08</v>
      </c>
      <c r="Q666" s="677">
        <v>1</v>
      </c>
      <c r="R666" s="661">
        <v>2</v>
      </c>
      <c r="S666" s="677">
        <v>1</v>
      </c>
      <c r="T666" s="742">
        <v>1</v>
      </c>
      <c r="U666" s="700">
        <v>1</v>
      </c>
    </row>
    <row r="667" spans="1:21" ht="14.4" customHeight="1" x14ac:dyDescent="0.3">
      <c r="A667" s="660">
        <v>4</v>
      </c>
      <c r="B667" s="661" t="s">
        <v>1905</v>
      </c>
      <c r="C667" s="661">
        <v>89301042</v>
      </c>
      <c r="D667" s="740" t="s">
        <v>3294</v>
      </c>
      <c r="E667" s="741" t="s">
        <v>2167</v>
      </c>
      <c r="F667" s="661" t="s">
        <v>2125</v>
      </c>
      <c r="G667" s="661" t="s">
        <v>2228</v>
      </c>
      <c r="H667" s="661" t="s">
        <v>969</v>
      </c>
      <c r="I667" s="661" t="s">
        <v>1117</v>
      </c>
      <c r="J667" s="661" t="s">
        <v>2010</v>
      </c>
      <c r="K667" s="661" t="s">
        <v>2011</v>
      </c>
      <c r="L667" s="662">
        <v>154.36000000000001</v>
      </c>
      <c r="M667" s="662">
        <v>308.72000000000003</v>
      </c>
      <c r="N667" s="661">
        <v>2</v>
      </c>
      <c r="O667" s="742">
        <v>1</v>
      </c>
      <c r="P667" s="662"/>
      <c r="Q667" s="677">
        <v>0</v>
      </c>
      <c r="R667" s="661"/>
      <c r="S667" s="677">
        <v>0</v>
      </c>
      <c r="T667" s="742"/>
      <c r="U667" s="700">
        <v>0</v>
      </c>
    </row>
    <row r="668" spans="1:21" ht="14.4" customHeight="1" x14ac:dyDescent="0.3">
      <c r="A668" s="660">
        <v>4</v>
      </c>
      <c r="B668" s="661" t="s">
        <v>1905</v>
      </c>
      <c r="C668" s="661">
        <v>89301042</v>
      </c>
      <c r="D668" s="740" t="s">
        <v>3294</v>
      </c>
      <c r="E668" s="741" t="s">
        <v>2167</v>
      </c>
      <c r="F668" s="661" t="s">
        <v>2125</v>
      </c>
      <c r="G668" s="661" t="s">
        <v>2974</v>
      </c>
      <c r="H668" s="661" t="s">
        <v>576</v>
      </c>
      <c r="I668" s="661" t="s">
        <v>2975</v>
      </c>
      <c r="J668" s="661" t="s">
        <v>2976</v>
      </c>
      <c r="K668" s="661" t="s">
        <v>2977</v>
      </c>
      <c r="L668" s="662">
        <v>118.03</v>
      </c>
      <c r="M668" s="662">
        <v>236.06</v>
      </c>
      <c r="N668" s="661">
        <v>2</v>
      </c>
      <c r="O668" s="742">
        <v>0.5</v>
      </c>
      <c r="P668" s="662"/>
      <c r="Q668" s="677">
        <v>0</v>
      </c>
      <c r="R668" s="661"/>
      <c r="S668" s="677">
        <v>0</v>
      </c>
      <c r="T668" s="742"/>
      <c r="U668" s="700">
        <v>0</v>
      </c>
    </row>
    <row r="669" spans="1:21" ht="14.4" customHeight="1" x14ac:dyDescent="0.3">
      <c r="A669" s="660">
        <v>4</v>
      </c>
      <c r="B669" s="661" t="s">
        <v>1905</v>
      </c>
      <c r="C669" s="661">
        <v>89301042</v>
      </c>
      <c r="D669" s="740" t="s">
        <v>3294</v>
      </c>
      <c r="E669" s="741" t="s">
        <v>2167</v>
      </c>
      <c r="F669" s="661" t="s">
        <v>2125</v>
      </c>
      <c r="G669" s="661" t="s">
        <v>3082</v>
      </c>
      <c r="H669" s="661" t="s">
        <v>969</v>
      </c>
      <c r="I669" s="661" t="s">
        <v>3083</v>
      </c>
      <c r="J669" s="661" t="s">
        <v>3084</v>
      </c>
      <c r="K669" s="661" t="s">
        <v>1620</v>
      </c>
      <c r="L669" s="662">
        <v>62.46</v>
      </c>
      <c r="M669" s="662">
        <v>187.38</v>
      </c>
      <c r="N669" s="661">
        <v>3</v>
      </c>
      <c r="O669" s="742">
        <v>0.5</v>
      </c>
      <c r="P669" s="662"/>
      <c r="Q669" s="677">
        <v>0</v>
      </c>
      <c r="R669" s="661"/>
      <c r="S669" s="677">
        <v>0</v>
      </c>
      <c r="T669" s="742"/>
      <c r="U669" s="700">
        <v>0</v>
      </c>
    </row>
    <row r="670" spans="1:21" ht="14.4" customHeight="1" x14ac:dyDescent="0.3">
      <c r="A670" s="660">
        <v>4</v>
      </c>
      <c r="B670" s="661" t="s">
        <v>1905</v>
      </c>
      <c r="C670" s="661">
        <v>89301042</v>
      </c>
      <c r="D670" s="740" t="s">
        <v>3294</v>
      </c>
      <c r="E670" s="741" t="s">
        <v>2167</v>
      </c>
      <c r="F670" s="661" t="s">
        <v>2125</v>
      </c>
      <c r="G670" s="661" t="s">
        <v>2850</v>
      </c>
      <c r="H670" s="661" t="s">
        <v>969</v>
      </c>
      <c r="I670" s="661" t="s">
        <v>981</v>
      </c>
      <c r="J670" s="661" t="s">
        <v>982</v>
      </c>
      <c r="K670" s="661" t="s">
        <v>847</v>
      </c>
      <c r="L670" s="662">
        <v>35.11</v>
      </c>
      <c r="M670" s="662">
        <v>105.33</v>
      </c>
      <c r="N670" s="661">
        <v>3</v>
      </c>
      <c r="O670" s="742">
        <v>0.5</v>
      </c>
      <c r="P670" s="662"/>
      <c r="Q670" s="677">
        <v>0</v>
      </c>
      <c r="R670" s="661"/>
      <c r="S670" s="677">
        <v>0</v>
      </c>
      <c r="T670" s="742"/>
      <c r="U670" s="700">
        <v>0</v>
      </c>
    </row>
    <row r="671" spans="1:21" ht="14.4" customHeight="1" x14ac:dyDescent="0.3">
      <c r="A671" s="660">
        <v>4</v>
      </c>
      <c r="B671" s="661" t="s">
        <v>1905</v>
      </c>
      <c r="C671" s="661">
        <v>89301042</v>
      </c>
      <c r="D671" s="740" t="s">
        <v>3294</v>
      </c>
      <c r="E671" s="741" t="s">
        <v>2167</v>
      </c>
      <c r="F671" s="661" t="s">
        <v>2125</v>
      </c>
      <c r="G671" s="661" t="s">
        <v>3085</v>
      </c>
      <c r="H671" s="661" t="s">
        <v>576</v>
      </c>
      <c r="I671" s="661" t="s">
        <v>3086</v>
      </c>
      <c r="J671" s="661" t="s">
        <v>3087</v>
      </c>
      <c r="K671" s="661" t="s">
        <v>3088</v>
      </c>
      <c r="L671" s="662">
        <v>0</v>
      </c>
      <c r="M671" s="662">
        <v>0</v>
      </c>
      <c r="N671" s="661">
        <v>6</v>
      </c>
      <c r="O671" s="742">
        <v>1</v>
      </c>
      <c r="P671" s="662"/>
      <c r="Q671" s="677"/>
      <c r="R671" s="661"/>
      <c r="S671" s="677">
        <v>0</v>
      </c>
      <c r="T671" s="742"/>
      <c r="U671" s="700">
        <v>0</v>
      </c>
    </row>
    <row r="672" spans="1:21" ht="14.4" customHeight="1" x14ac:dyDescent="0.3">
      <c r="A672" s="660">
        <v>4</v>
      </c>
      <c r="B672" s="661" t="s">
        <v>1905</v>
      </c>
      <c r="C672" s="661">
        <v>89301042</v>
      </c>
      <c r="D672" s="740" t="s">
        <v>3294</v>
      </c>
      <c r="E672" s="741" t="s">
        <v>2167</v>
      </c>
      <c r="F672" s="661" t="s">
        <v>2125</v>
      </c>
      <c r="G672" s="661" t="s">
        <v>3089</v>
      </c>
      <c r="H672" s="661" t="s">
        <v>969</v>
      </c>
      <c r="I672" s="661" t="s">
        <v>3090</v>
      </c>
      <c r="J672" s="661" t="s">
        <v>3091</v>
      </c>
      <c r="K672" s="661" t="s">
        <v>3092</v>
      </c>
      <c r="L672" s="662">
        <v>416.52</v>
      </c>
      <c r="M672" s="662">
        <v>833.04</v>
      </c>
      <c r="N672" s="661">
        <v>2</v>
      </c>
      <c r="O672" s="742">
        <v>0.5</v>
      </c>
      <c r="P672" s="662"/>
      <c r="Q672" s="677">
        <v>0</v>
      </c>
      <c r="R672" s="661"/>
      <c r="S672" s="677">
        <v>0</v>
      </c>
      <c r="T672" s="742"/>
      <c r="U672" s="700">
        <v>0</v>
      </c>
    </row>
    <row r="673" spans="1:21" ht="14.4" customHeight="1" x14ac:dyDescent="0.3">
      <c r="A673" s="660">
        <v>4</v>
      </c>
      <c r="B673" s="661" t="s">
        <v>1905</v>
      </c>
      <c r="C673" s="661">
        <v>89301042</v>
      </c>
      <c r="D673" s="740" t="s">
        <v>3294</v>
      </c>
      <c r="E673" s="741" t="s">
        <v>2167</v>
      </c>
      <c r="F673" s="661" t="s">
        <v>2125</v>
      </c>
      <c r="G673" s="661" t="s">
        <v>2199</v>
      </c>
      <c r="H673" s="661" t="s">
        <v>576</v>
      </c>
      <c r="I673" s="661" t="s">
        <v>902</v>
      </c>
      <c r="J673" s="661" t="s">
        <v>2200</v>
      </c>
      <c r="K673" s="661" t="s">
        <v>2201</v>
      </c>
      <c r="L673" s="662">
        <v>0</v>
      </c>
      <c r="M673" s="662">
        <v>0</v>
      </c>
      <c r="N673" s="661">
        <v>1</v>
      </c>
      <c r="O673" s="742">
        <v>1</v>
      </c>
      <c r="P673" s="662">
        <v>0</v>
      </c>
      <c r="Q673" s="677"/>
      <c r="R673" s="661">
        <v>1</v>
      </c>
      <c r="S673" s="677">
        <v>1</v>
      </c>
      <c r="T673" s="742">
        <v>1</v>
      </c>
      <c r="U673" s="700">
        <v>1</v>
      </c>
    </row>
    <row r="674" spans="1:21" ht="14.4" customHeight="1" x14ac:dyDescent="0.3">
      <c r="A674" s="660">
        <v>4</v>
      </c>
      <c r="B674" s="661" t="s">
        <v>1905</v>
      </c>
      <c r="C674" s="661">
        <v>89301042</v>
      </c>
      <c r="D674" s="740" t="s">
        <v>3294</v>
      </c>
      <c r="E674" s="741" t="s">
        <v>2167</v>
      </c>
      <c r="F674" s="661" t="s">
        <v>2125</v>
      </c>
      <c r="G674" s="661" t="s">
        <v>3093</v>
      </c>
      <c r="H674" s="661" t="s">
        <v>576</v>
      </c>
      <c r="I674" s="661" t="s">
        <v>3094</v>
      </c>
      <c r="J674" s="661" t="s">
        <v>3095</v>
      </c>
      <c r="K674" s="661" t="s">
        <v>1703</v>
      </c>
      <c r="L674" s="662">
        <v>0</v>
      </c>
      <c r="M674" s="662">
        <v>0</v>
      </c>
      <c r="N674" s="661">
        <v>2</v>
      </c>
      <c r="O674" s="742">
        <v>1</v>
      </c>
      <c r="P674" s="662">
        <v>0</v>
      </c>
      <c r="Q674" s="677"/>
      <c r="R674" s="661">
        <v>1</v>
      </c>
      <c r="S674" s="677">
        <v>0.5</v>
      </c>
      <c r="T674" s="742">
        <v>0.5</v>
      </c>
      <c r="U674" s="700">
        <v>0.5</v>
      </c>
    </row>
    <row r="675" spans="1:21" ht="14.4" customHeight="1" x14ac:dyDescent="0.3">
      <c r="A675" s="660">
        <v>4</v>
      </c>
      <c r="B675" s="661" t="s">
        <v>1905</v>
      </c>
      <c r="C675" s="661">
        <v>89301042</v>
      </c>
      <c r="D675" s="740" t="s">
        <v>3294</v>
      </c>
      <c r="E675" s="741" t="s">
        <v>2167</v>
      </c>
      <c r="F675" s="661" t="s">
        <v>2125</v>
      </c>
      <c r="G675" s="661" t="s">
        <v>3096</v>
      </c>
      <c r="H675" s="661" t="s">
        <v>576</v>
      </c>
      <c r="I675" s="661" t="s">
        <v>3097</v>
      </c>
      <c r="J675" s="661" t="s">
        <v>3098</v>
      </c>
      <c r="K675" s="661" t="s">
        <v>3099</v>
      </c>
      <c r="L675" s="662">
        <v>100.11</v>
      </c>
      <c r="M675" s="662">
        <v>300.33</v>
      </c>
      <c r="N675" s="661">
        <v>3</v>
      </c>
      <c r="O675" s="742">
        <v>0.5</v>
      </c>
      <c r="P675" s="662"/>
      <c r="Q675" s="677">
        <v>0</v>
      </c>
      <c r="R675" s="661"/>
      <c r="S675" s="677">
        <v>0</v>
      </c>
      <c r="T675" s="742"/>
      <c r="U675" s="700">
        <v>0</v>
      </c>
    </row>
    <row r="676" spans="1:21" ht="14.4" customHeight="1" x14ac:dyDescent="0.3">
      <c r="A676" s="660">
        <v>4</v>
      </c>
      <c r="B676" s="661" t="s">
        <v>1905</v>
      </c>
      <c r="C676" s="661">
        <v>89301042</v>
      </c>
      <c r="D676" s="740" t="s">
        <v>3294</v>
      </c>
      <c r="E676" s="741" t="s">
        <v>2167</v>
      </c>
      <c r="F676" s="661" t="s">
        <v>2125</v>
      </c>
      <c r="G676" s="661" t="s">
        <v>3096</v>
      </c>
      <c r="H676" s="661" t="s">
        <v>576</v>
      </c>
      <c r="I676" s="661" t="s">
        <v>3100</v>
      </c>
      <c r="J676" s="661" t="s">
        <v>3098</v>
      </c>
      <c r="K676" s="661" t="s">
        <v>3099</v>
      </c>
      <c r="L676" s="662">
        <v>0</v>
      </c>
      <c r="M676" s="662">
        <v>0</v>
      </c>
      <c r="N676" s="661">
        <v>6</v>
      </c>
      <c r="O676" s="742">
        <v>1</v>
      </c>
      <c r="P676" s="662"/>
      <c r="Q676" s="677"/>
      <c r="R676" s="661"/>
      <c r="S676" s="677">
        <v>0</v>
      </c>
      <c r="T676" s="742"/>
      <c r="U676" s="700">
        <v>0</v>
      </c>
    </row>
    <row r="677" spans="1:21" ht="14.4" customHeight="1" x14ac:dyDescent="0.3">
      <c r="A677" s="660">
        <v>4</v>
      </c>
      <c r="B677" s="661" t="s">
        <v>1905</v>
      </c>
      <c r="C677" s="661">
        <v>89301042</v>
      </c>
      <c r="D677" s="740" t="s">
        <v>3294</v>
      </c>
      <c r="E677" s="741" t="s">
        <v>2167</v>
      </c>
      <c r="F677" s="661" t="s">
        <v>2125</v>
      </c>
      <c r="G677" s="661" t="s">
        <v>2890</v>
      </c>
      <c r="H677" s="661" t="s">
        <v>576</v>
      </c>
      <c r="I677" s="661" t="s">
        <v>3101</v>
      </c>
      <c r="J677" s="661" t="s">
        <v>2892</v>
      </c>
      <c r="K677" s="661" t="s">
        <v>3102</v>
      </c>
      <c r="L677" s="662">
        <v>26.37</v>
      </c>
      <c r="M677" s="662">
        <v>52.74</v>
      </c>
      <c r="N677" s="661">
        <v>2</v>
      </c>
      <c r="O677" s="742">
        <v>0.5</v>
      </c>
      <c r="P677" s="662"/>
      <c r="Q677" s="677">
        <v>0</v>
      </c>
      <c r="R677" s="661"/>
      <c r="S677" s="677">
        <v>0</v>
      </c>
      <c r="T677" s="742"/>
      <c r="U677" s="700">
        <v>0</v>
      </c>
    </row>
    <row r="678" spans="1:21" ht="14.4" customHeight="1" x14ac:dyDescent="0.3">
      <c r="A678" s="660">
        <v>4</v>
      </c>
      <c r="B678" s="661" t="s">
        <v>1905</v>
      </c>
      <c r="C678" s="661">
        <v>89301042</v>
      </c>
      <c r="D678" s="740" t="s">
        <v>3294</v>
      </c>
      <c r="E678" s="741" t="s">
        <v>2167</v>
      </c>
      <c r="F678" s="661" t="s">
        <v>2125</v>
      </c>
      <c r="G678" s="661" t="s">
        <v>2890</v>
      </c>
      <c r="H678" s="661" t="s">
        <v>576</v>
      </c>
      <c r="I678" s="661" t="s">
        <v>2891</v>
      </c>
      <c r="J678" s="661" t="s">
        <v>2892</v>
      </c>
      <c r="K678" s="661" t="s">
        <v>2893</v>
      </c>
      <c r="L678" s="662">
        <v>52.75</v>
      </c>
      <c r="M678" s="662">
        <v>52.75</v>
      </c>
      <c r="N678" s="661">
        <v>1</v>
      </c>
      <c r="O678" s="742">
        <v>0.5</v>
      </c>
      <c r="P678" s="662"/>
      <c r="Q678" s="677">
        <v>0</v>
      </c>
      <c r="R678" s="661"/>
      <c r="S678" s="677">
        <v>0</v>
      </c>
      <c r="T678" s="742"/>
      <c r="U678" s="700">
        <v>0</v>
      </c>
    </row>
    <row r="679" spans="1:21" ht="14.4" customHeight="1" x14ac:dyDescent="0.3">
      <c r="A679" s="660">
        <v>4</v>
      </c>
      <c r="B679" s="661" t="s">
        <v>1905</v>
      </c>
      <c r="C679" s="661">
        <v>89301042</v>
      </c>
      <c r="D679" s="740" t="s">
        <v>3294</v>
      </c>
      <c r="E679" s="741" t="s">
        <v>2167</v>
      </c>
      <c r="F679" s="661" t="s">
        <v>2125</v>
      </c>
      <c r="G679" s="661" t="s">
        <v>2196</v>
      </c>
      <c r="H679" s="661" t="s">
        <v>969</v>
      </c>
      <c r="I679" s="661" t="s">
        <v>2197</v>
      </c>
      <c r="J679" s="661" t="s">
        <v>1448</v>
      </c>
      <c r="K679" s="661" t="s">
        <v>2198</v>
      </c>
      <c r="L679" s="662">
        <v>0</v>
      </c>
      <c r="M679" s="662">
        <v>0</v>
      </c>
      <c r="N679" s="661">
        <v>1</v>
      </c>
      <c r="O679" s="742">
        <v>1</v>
      </c>
      <c r="P679" s="662">
        <v>0</v>
      </c>
      <c r="Q679" s="677"/>
      <c r="R679" s="661">
        <v>1</v>
      </c>
      <c r="S679" s="677">
        <v>1</v>
      </c>
      <c r="T679" s="742">
        <v>1</v>
      </c>
      <c r="U679" s="700">
        <v>1</v>
      </c>
    </row>
    <row r="680" spans="1:21" ht="14.4" customHeight="1" x14ac:dyDescent="0.3">
      <c r="A680" s="660">
        <v>4</v>
      </c>
      <c r="B680" s="661" t="s">
        <v>1905</v>
      </c>
      <c r="C680" s="661">
        <v>89301042</v>
      </c>
      <c r="D680" s="740" t="s">
        <v>3294</v>
      </c>
      <c r="E680" s="741" t="s">
        <v>2167</v>
      </c>
      <c r="F680" s="661" t="s">
        <v>2125</v>
      </c>
      <c r="G680" s="661" t="s">
        <v>2394</v>
      </c>
      <c r="H680" s="661" t="s">
        <v>576</v>
      </c>
      <c r="I680" s="661" t="s">
        <v>729</v>
      </c>
      <c r="J680" s="661" t="s">
        <v>730</v>
      </c>
      <c r="K680" s="661" t="s">
        <v>2395</v>
      </c>
      <c r="L680" s="662">
        <v>232.37</v>
      </c>
      <c r="M680" s="662">
        <v>3020.8099999999995</v>
      </c>
      <c r="N680" s="661">
        <v>13</v>
      </c>
      <c r="O680" s="742">
        <v>12.5</v>
      </c>
      <c r="P680" s="662">
        <v>929.48</v>
      </c>
      <c r="Q680" s="677">
        <v>0.30769230769230776</v>
      </c>
      <c r="R680" s="661">
        <v>4</v>
      </c>
      <c r="S680" s="677">
        <v>0.30769230769230771</v>
      </c>
      <c r="T680" s="742">
        <v>3.5</v>
      </c>
      <c r="U680" s="700">
        <v>0.28000000000000003</v>
      </c>
    </row>
    <row r="681" spans="1:21" ht="14.4" customHeight="1" x14ac:dyDescent="0.3">
      <c r="A681" s="660">
        <v>4</v>
      </c>
      <c r="B681" s="661" t="s">
        <v>1905</v>
      </c>
      <c r="C681" s="661">
        <v>89301042</v>
      </c>
      <c r="D681" s="740" t="s">
        <v>3294</v>
      </c>
      <c r="E681" s="741" t="s">
        <v>2167</v>
      </c>
      <c r="F681" s="661" t="s">
        <v>2125</v>
      </c>
      <c r="G681" s="661" t="s">
        <v>2292</v>
      </c>
      <c r="H681" s="661" t="s">
        <v>576</v>
      </c>
      <c r="I681" s="661" t="s">
        <v>3103</v>
      </c>
      <c r="J681" s="661" t="s">
        <v>2294</v>
      </c>
      <c r="K681" s="661" t="s">
        <v>3104</v>
      </c>
      <c r="L681" s="662">
        <v>0</v>
      </c>
      <c r="M681" s="662">
        <v>0</v>
      </c>
      <c r="N681" s="661">
        <v>1</v>
      </c>
      <c r="O681" s="742">
        <v>1</v>
      </c>
      <c r="P681" s="662"/>
      <c r="Q681" s="677"/>
      <c r="R681" s="661"/>
      <c r="S681" s="677">
        <v>0</v>
      </c>
      <c r="T681" s="742"/>
      <c r="U681" s="700">
        <v>0</v>
      </c>
    </row>
    <row r="682" spans="1:21" ht="14.4" customHeight="1" x14ac:dyDescent="0.3">
      <c r="A682" s="660">
        <v>4</v>
      </c>
      <c r="B682" s="661" t="s">
        <v>1905</v>
      </c>
      <c r="C682" s="661">
        <v>89301042</v>
      </c>
      <c r="D682" s="740" t="s">
        <v>3294</v>
      </c>
      <c r="E682" s="741" t="s">
        <v>2167</v>
      </c>
      <c r="F682" s="661" t="s">
        <v>2125</v>
      </c>
      <c r="G682" s="661" t="s">
        <v>2174</v>
      </c>
      <c r="H682" s="661" t="s">
        <v>576</v>
      </c>
      <c r="I682" s="661" t="s">
        <v>2189</v>
      </c>
      <c r="J682" s="661" t="s">
        <v>2176</v>
      </c>
      <c r="K682" s="661" t="s">
        <v>1217</v>
      </c>
      <c r="L682" s="662">
        <v>301.2</v>
      </c>
      <c r="M682" s="662">
        <v>602.4</v>
      </c>
      <c r="N682" s="661">
        <v>2</v>
      </c>
      <c r="O682" s="742">
        <v>2</v>
      </c>
      <c r="P682" s="662">
        <v>602.4</v>
      </c>
      <c r="Q682" s="677">
        <v>1</v>
      </c>
      <c r="R682" s="661">
        <v>2</v>
      </c>
      <c r="S682" s="677">
        <v>1</v>
      </c>
      <c r="T682" s="742">
        <v>2</v>
      </c>
      <c r="U682" s="700">
        <v>1</v>
      </c>
    </row>
    <row r="683" spans="1:21" ht="14.4" customHeight="1" x14ac:dyDescent="0.3">
      <c r="A683" s="660">
        <v>4</v>
      </c>
      <c r="B683" s="661" t="s">
        <v>1905</v>
      </c>
      <c r="C683" s="661">
        <v>89301042</v>
      </c>
      <c r="D683" s="740" t="s">
        <v>3294</v>
      </c>
      <c r="E683" s="741" t="s">
        <v>2167</v>
      </c>
      <c r="F683" s="661" t="s">
        <v>2125</v>
      </c>
      <c r="G683" s="661" t="s">
        <v>2174</v>
      </c>
      <c r="H683" s="661" t="s">
        <v>576</v>
      </c>
      <c r="I683" s="661" t="s">
        <v>1216</v>
      </c>
      <c r="J683" s="661" t="s">
        <v>1213</v>
      </c>
      <c r="K683" s="661" t="s">
        <v>1217</v>
      </c>
      <c r="L683" s="662">
        <v>301.2</v>
      </c>
      <c r="M683" s="662">
        <v>301.2</v>
      </c>
      <c r="N683" s="661">
        <v>1</v>
      </c>
      <c r="O683" s="742">
        <v>1</v>
      </c>
      <c r="P683" s="662"/>
      <c r="Q683" s="677">
        <v>0</v>
      </c>
      <c r="R683" s="661"/>
      <c r="S683" s="677">
        <v>0</v>
      </c>
      <c r="T683" s="742"/>
      <c r="U683" s="700">
        <v>0</v>
      </c>
    </row>
    <row r="684" spans="1:21" ht="14.4" customHeight="1" x14ac:dyDescent="0.3">
      <c r="A684" s="660">
        <v>4</v>
      </c>
      <c r="B684" s="661" t="s">
        <v>1905</v>
      </c>
      <c r="C684" s="661">
        <v>89301042</v>
      </c>
      <c r="D684" s="740" t="s">
        <v>3294</v>
      </c>
      <c r="E684" s="741" t="s">
        <v>2167</v>
      </c>
      <c r="F684" s="661" t="s">
        <v>2125</v>
      </c>
      <c r="G684" s="661" t="s">
        <v>2875</v>
      </c>
      <c r="H684" s="661" t="s">
        <v>576</v>
      </c>
      <c r="I684" s="661" t="s">
        <v>3105</v>
      </c>
      <c r="J684" s="661" t="s">
        <v>3106</v>
      </c>
      <c r="K684" s="661" t="s">
        <v>3107</v>
      </c>
      <c r="L684" s="662">
        <v>161.66</v>
      </c>
      <c r="M684" s="662">
        <v>484.98</v>
      </c>
      <c r="N684" s="661">
        <v>3</v>
      </c>
      <c r="O684" s="742">
        <v>0.5</v>
      </c>
      <c r="P684" s="662"/>
      <c r="Q684" s="677">
        <v>0</v>
      </c>
      <c r="R684" s="661"/>
      <c r="S684" s="677">
        <v>0</v>
      </c>
      <c r="T684" s="742"/>
      <c r="U684" s="700">
        <v>0</v>
      </c>
    </row>
    <row r="685" spans="1:21" ht="14.4" customHeight="1" x14ac:dyDescent="0.3">
      <c r="A685" s="660">
        <v>4</v>
      </c>
      <c r="B685" s="661" t="s">
        <v>1905</v>
      </c>
      <c r="C685" s="661">
        <v>89301042</v>
      </c>
      <c r="D685" s="740" t="s">
        <v>3294</v>
      </c>
      <c r="E685" s="741" t="s">
        <v>2167</v>
      </c>
      <c r="F685" s="661" t="s">
        <v>2125</v>
      </c>
      <c r="G685" s="661" t="s">
        <v>2409</v>
      </c>
      <c r="H685" s="661" t="s">
        <v>576</v>
      </c>
      <c r="I685" s="661" t="s">
        <v>3108</v>
      </c>
      <c r="J685" s="661" t="s">
        <v>3109</v>
      </c>
      <c r="K685" s="661" t="s">
        <v>2412</v>
      </c>
      <c r="L685" s="662">
        <v>215.12</v>
      </c>
      <c r="M685" s="662">
        <v>860.48</v>
      </c>
      <c r="N685" s="661">
        <v>4</v>
      </c>
      <c r="O685" s="742">
        <v>4</v>
      </c>
      <c r="P685" s="662">
        <v>430.24</v>
      </c>
      <c r="Q685" s="677">
        <v>0.5</v>
      </c>
      <c r="R685" s="661">
        <v>2</v>
      </c>
      <c r="S685" s="677">
        <v>0.5</v>
      </c>
      <c r="T685" s="742">
        <v>2</v>
      </c>
      <c r="U685" s="700">
        <v>0.5</v>
      </c>
    </row>
    <row r="686" spans="1:21" ht="14.4" customHeight="1" x14ac:dyDescent="0.3">
      <c r="A686" s="660">
        <v>4</v>
      </c>
      <c r="B686" s="661" t="s">
        <v>1905</v>
      </c>
      <c r="C686" s="661">
        <v>89301042</v>
      </c>
      <c r="D686" s="740" t="s">
        <v>3294</v>
      </c>
      <c r="E686" s="741" t="s">
        <v>2167</v>
      </c>
      <c r="F686" s="661" t="s">
        <v>2125</v>
      </c>
      <c r="G686" s="661" t="s">
        <v>2281</v>
      </c>
      <c r="H686" s="661" t="s">
        <v>576</v>
      </c>
      <c r="I686" s="661" t="s">
        <v>1399</v>
      </c>
      <c r="J686" s="661" t="s">
        <v>1400</v>
      </c>
      <c r="K686" s="661" t="s">
        <v>1401</v>
      </c>
      <c r="L686" s="662">
        <v>108.44</v>
      </c>
      <c r="M686" s="662">
        <v>108.44</v>
      </c>
      <c r="N686" s="661">
        <v>1</v>
      </c>
      <c r="O686" s="742">
        <v>1</v>
      </c>
      <c r="P686" s="662">
        <v>108.44</v>
      </c>
      <c r="Q686" s="677">
        <v>1</v>
      </c>
      <c r="R686" s="661">
        <v>1</v>
      </c>
      <c r="S686" s="677">
        <v>1</v>
      </c>
      <c r="T686" s="742">
        <v>1</v>
      </c>
      <c r="U686" s="700">
        <v>1</v>
      </c>
    </row>
    <row r="687" spans="1:21" ht="14.4" customHeight="1" x14ac:dyDescent="0.3">
      <c r="A687" s="660">
        <v>4</v>
      </c>
      <c r="B687" s="661" t="s">
        <v>1905</v>
      </c>
      <c r="C687" s="661">
        <v>89301042</v>
      </c>
      <c r="D687" s="740" t="s">
        <v>3294</v>
      </c>
      <c r="E687" s="741" t="s">
        <v>2167</v>
      </c>
      <c r="F687" s="661" t="s">
        <v>2125</v>
      </c>
      <c r="G687" s="661" t="s">
        <v>2296</v>
      </c>
      <c r="H687" s="661" t="s">
        <v>969</v>
      </c>
      <c r="I687" s="661" t="s">
        <v>1819</v>
      </c>
      <c r="J687" s="661" t="s">
        <v>1820</v>
      </c>
      <c r="K687" s="661" t="s">
        <v>1620</v>
      </c>
      <c r="L687" s="662">
        <v>124.91</v>
      </c>
      <c r="M687" s="662">
        <v>374.73</v>
      </c>
      <c r="N687" s="661">
        <v>3</v>
      </c>
      <c r="O687" s="742">
        <v>0.5</v>
      </c>
      <c r="P687" s="662"/>
      <c r="Q687" s="677">
        <v>0</v>
      </c>
      <c r="R687" s="661"/>
      <c r="S687" s="677">
        <v>0</v>
      </c>
      <c r="T687" s="742"/>
      <c r="U687" s="700">
        <v>0</v>
      </c>
    </row>
    <row r="688" spans="1:21" ht="14.4" customHeight="1" x14ac:dyDescent="0.3">
      <c r="A688" s="660">
        <v>4</v>
      </c>
      <c r="B688" s="661" t="s">
        <v>1905</v>
      </c>
      <c r="C688" s="661">
        <v>89301042</v>
      </c>
      <c r="D688" s="740" t="s">
        <v>3294</v>
      </c>
      <c r="E688" s="741" t="s">
        <v>2167</v>
      </c>
      <c r="F688" s="661" t="s">
        <v>2125</v>
      </c>
      <c r="G688" s="661" t="s">
        <v>2337</v>
      </c>
      <c r="H688" s="661" t="s">
        <v>576</v>
      </c>
      <c r="I688" s="661" t="s">
        <v>2338</v>
      </c>
      <c r="J688" s="661" t="s">
        <v>1335</v>
      </c>
      <c r="K688" s="661" t="s">
        <v>2339</v>
      </c>
      <c r="L688" s="662">
        <v>121.96</v>
      </c>
      <c r="M688" s="662">
        <v>121.96</v>
      </c>
      <c r="N688" s="661">
        <v>1</v>
      </c>
      <c r="O688" s="742">
        <v>0.5</v>
      </c>
      <c r="P688" s="662"/>
      <c r="Q688" s="677">
        <v>0</v>
      </c>
      <c r="R688" s="661"/>
      <c r="S688" s="677">
        <v>0</v>
      </c>
      <c r="T688" s="742"/>
      <c r="U688" s="700">
        <v>0</v>
      </c>
    </row>
    <row r="689" spans="1:21" ht="14.4" customHeight="1" x14ac:dyDescent="0.3">
      <c r="A689" s="660">
        <v>4</v>
      </c>
      <c r="B689" s="661" t="s">
        <v>1905</v>
      </c>
      <c r="C689" s="661">
        <v>89301042</v>
      </c>
      <c r="D689" s="740" t="s">
        <v>3294</v>
      </c>
      <c r="E689" s="741" t="s">
        <v>2167</v>
      </c>
      <c r="F689" s="661" t="s">
        <v>2125</v>
      </c>
      <c r="G689" s="661" t="s">
        <v>2340</v>
      </c>
      <c r="H689" s="661" t="s">
        <v>576</v>
      </c>
      <c r="I689" s="661" t="s">
        <v>3110</v>
      </c>
      <c r="J689" s="661" t="s">
        <v>3111</v>
      </c>
      <c r="K689" s="661" t="s">
        <v>2343</v>
      </c>
      <c r="L689" s="662">
        <v>0</v>
      </c>
      <c r="M689" s="662">
        <v>0</v>
      </c>
      <c r="N689" s="661">
        <v>1</v>
      </c>
      <c r="O689" s="742">
        <v>0.5</v>
      </c>
      <c r="P689" s="662"/>
      <c r="Q689" s="677"/>
      <c r="R689" s="661"/>
      <c r="S689" s="677">
        <v>0</v>
      </c>
      <c r="T689" s="742"/>
      <c r="U689" s="700">
        <v>0</v>
      </c>
    </row>
    <row r="690" spans="1:21" ht="14.4" customHeight="1" x14ac:dyDescent="0.3">
      <c r="A690" s="660">
        <v>4</v>
      </c>
      <c r="B690" s="661" t="s">
        <v>1905</v>
      </c>
      <c r="C690" s="661">
        <v>89301042</v>
      </c>
      <c r="D690" s="740" t="s">
        <v>3294</v>
      </c>
      <c r="E690" s="741" t="s">
        <v>2167</v>
      </c>
      <c r="F690" s="661" t="s">
        <v>2125</v>
      </c>
      <c r="G690" s="661" t="s">
        <v>3112</v>
      </c>
      <c r="H690" s="661" t="s">
        <v>576</v>
      </c>
      <c r="I690" s="661" t="s">
        <v>3113</v>
      </c>
      <c r="J690" s="661" t="s">
        <v>3114</v>
      </c>
      <c r="K690" s="661" t="s">
        <v>3115</v>
      </c>
      <c r="L690" s="662">
        <v>0</v>
      </c>
      <c r="M690" s="662">
        <v>0</v>
      </c>
      <c r="N690" s="661">
        <v>1</v>
      </c>
      <c r="O690" s="742">
        <v>1</v>
      </c>
      <c r="P690" s="662"/>
      <c r="Q690" s="677"/>
      <c r="R690" s="661"/>
      <c r="S690" s="677">
        <v>0</v>
      </c>
      <c r="T690" s="742"/>
      <c r="U690" s="700">
        <v>0</v>
      </c>
    </row>
    <row r="691" spans="1:21" ht="14.4" customHeight="1" x14ac:dyDescent="0.3">
      <c r="A691" s="660">
        <v>4</v>
      </c>
      <c r="B691" s="661" t="s">
        <v>1905</v>
      </c>
      <c r="C691" s="661">
        <v>89301042</v>
      </c>
      <c r="D691" s="740" t="s">
        <v>3294</v>
      </c>
      <c r="E691" s="741" t="s">
        <v>2167</v>
      </c>
      <c r="F691" s="661" t="s">
        <v>2126</v>
      </c>
      <c r="G691" s="661" t="s">
        <v>2230</v>
      </c>
      <c r="H691" s="661" t="s">
        <v>576</v>
      </c>
      <c r="I691" s="661" t="s">
        <v>2231</v>
      </c>
      <c r="J691" s="661" t="s">
        <v>2232</v>
      </c>
      <c r="K691" s="661"/>
      <c r="L691" s="662">
        <v>0</v>
      </c>
      <c r="M691" s="662">
        <v>0</v>
      </c>
      <c r="N691" s="661">
        <v>3</v>
      </c>
      <c r="O691" s="742">
        <v>3</v>
      </c>
      <c r="P691" s="662">
        <v>0</v>
      </c>
      <c r="Q691" s="677"/>
      <c r="R691" s="661">
        <v>3</v>
      </c>
      <c r="S691" s="677">
        <v>1</v>
      </c>
      <c r="T691" s="742">
        <v>3</v>
      </c>
      <c r="U691" s="700">
        <v>1</v>
      </c>
    </row>
    <row r="692" spans="1:21" ht="14.4" customHeight="1" x14ac:dyDescent="0.3">
      <c r="A692" s="660">
        <v>4</v>
      </c>
      <c r="B692" s="661" t="s">
        <v>1905</v>
      </c>
      <c r="C692" s="661">
        <v>89301042</v>
      </c>
      <c r="D692" s="740" t="s">
        <v>3294</v>
      </c>
      <c r="E692" s="741" t="s">
        <v>2167</v>
      </c>
      <c r="F692" s="661" t="s">
        <v>2127</v>
      </c>
      <c r="G692" s="661" t="s">
        <v>2421</v>
      </c>
      <c r="H692" s="661" t="s">
        <v>576</v>
      </c>
      <c r="I692" s="661" t="s">
        <v>2557</v>
      </c>
      <c r="J692" s="661" t="s">
        <v>2558</v>
      </c>
      <c r="K692" s="661" t="s">
        <v>2559</v>
      </c>
      <c r="L692" s="662">
        <v>498.24</v>
      </c>
      <c r="M692" s="662">
        <v>498.24</v>
      </c>
      <c r="N692" s="661">
        <v>1</v>
      </c>
      <c r="O692" s="742">
        <v>1</v>
      </c>
      <c r="P692" s="662">
        <v>498.24</v>
      </c>
      <c r="Q692" s="677">
        <v>1</v>
      </c>
      <c r="R692" s="661">
        <v>1</v>
      </c>
      <c r="S692" s="677">
        <v>1</v>
      </c>
      <c r="T692" s="742">
        <v>1</v>
      </c>
      <c r="U692" s="700">
        <v>1</v>
      </c>
    </row>
    <row r="693" spans="1:21" ht="14.4" customHeight="1" x14ac:dyDescent="0.3">
      <c r="A693" s="660">
        <v>4</v>
      </c>
      <c r="B693" s="661" t="s">
        <v>1905</v>
      </c>
      <c r="C693" s="661">
        <v>89301042</v>
      </c>
      <c r="D693" s="740" t="s">
        <v>3294</v>
      </c>
      <c r="E693" s="741" t="s">
        <v>2167</v>
      </c>
      <c r="F693" s="661" t="s">
        <v>2127</v>
      </c>
      <c r="G693" s="661" t="s">
        <v>2361</v>
      </c>
      <c r="H693" s="661" t="s">
        <v>576</v>
      </c>
      <c r="I693" s="661" t="s">
        <v>2362</v>
      </c>
      <c r="J693" s="661" t="s">
        <v>2363</v>
      </c>
      <c r="K693" s="661" t="s">
        <v>2364</v>
      </c>
      <c r="L693" s="662">
        <v>410</v>
      </c>
      <c r="M693" s="662">
        <v>2870</v>
      </c>
      <c r="N693" s="661">
        <v>7</v>
      </c>
      <c r="O693" s="742">
        <v>7</v>
      </c>
      <c r="P693" s="662">
        <v>2870</v>
      </c>
      <c r="Q693" s="677">
        <v>1</v>
      </c>
      <c r="R693" s="661">
        <v>7</v>
      </c>
      <c r="S693" s="677">
        <v>1</v>
      </c>
      <c r="T693" s="742">
        <v>7</v>
      </c>
      <c r="U693" s="700">
        <v>1</v>
      </c>
    </row>
    <row r="694" spans="1:21" ht="14.4" customHeight="1" x14ac:dyDescent="0.3">
      <c r="A694" s="660">
        <v>4</v>
      </c>
      <c r="B694" s="661" t="s">
        <v>1905</v>
      </c>
      <c r="C694" s="661">
        <v>89301042</v>
      </c>
      <c r="D694" s="740" t="s">
        <v>3294</v>
      </c>
      <c r="E694" s="741" t="s">
        <v>2167</v>
      </c>
      <c r="F694" s="661" t="s">
        <v>2127</v>
      </c>
      <c r="G694" s="661" t="s">
        <v>2361</v>
      </c>
      <c r="H694" s="661" t="s">
        <v>576</v>
      </c>
      <c r="I694" s="661" t="s">
        <v>3116</v>
      </c>
      <c r="J694" s="661" t="s">
        <v>2366</v>
      </c>
      <c r="K694" s="661" t="s">
        <v>3117</v>
      </c>
      <c r="L694" s="662">
        <v>600</v>
      </c>
      <c r="M694" s="662">
        <v>600</v>
      </c>
      <c r="N694" s="661">
        <v>1</v>
      </c>
      <c r="O694" s="742">
        <v>1</v>
      </c>
      <c r="P694" s="662"/>
      <c r="Q694" s="677">
        <v>0</v>
      </c>
      <c r="R694" s="661"/>
      <c r="S694" s="677">
        <v>0</v>
      </c>
      <c r="T694" s="742"/>
      <c r="U694" s="700">
        <v>0</v>
      </c>
    </row>
    <row r="695" spans="1:21" ht="14.4" customHeight="1" x14ac:dyDescent="0.3">
      <c r="A695" s="660">
        <v>4</v>
      </c>
      <c r="B695" s="661" t="s">
        <v>1905</v>
      </c>
      <c r="C695" s="661">
        <v>89301042</v>
      </c>
      <c r="D695" s="740" t="s">
        <v>3294</v>
      </c>
      <c r="E695" s="741" t="s">
        <v>2168</v>
      </c>
      <c r="F695" s="661" t="s">
        <v>2125</v>
      </c>
      <c r="G695" s="661" t="s">
        <v>2228</v>
      </c>
      <c r="H695" s="661" t="s">
        <v>576</v>
      </c>
      <c r="I695" s="661" t="s">
        <v>3118</v>
      </c>
      <c r="J695" s="661" t="s">
        <v>2270</v>
      </c>
      <c r="K695" s="661" t="s">
        <v>2011</v>
      </c>
      <c r="L695" s="662">
        <v>150.04</v>
      </c>
      <c r="M695" s="662">
        <v>300.08</v>
      </c>
      <c r="N695" s="661">
        <v>2</v>
      </c>
      <c r="O695" s="742">
        <v>1</v>
      </c>
      <c r="P695" s="662"/>
      <c r="Q695" s="677">
        <v>0</v>
      </c>
      <c r="R695" s="661"/>
      <c r="S695" s="677">
        <v>0</v>
      </c>
      <c r="T695" s="742"/>
      <c r="U695" s="700">
        <v>0</v>
      </c>
    </row>
    <row r="696" spans="1:21" ht="14.4" customHeight="1" x14ac:dyDescent="0.3">
      <c r="A696" s="660">
        <v>4</v>
      </c>
      <c r="B696" s="661" t="s">
        <v>1905</v>
      </c>
      <c r="C696" s="661">
        <v>89301042</v>
      </c>
      <c r="D696" s="740" t="s">
        <v>3294</v>
      </c>
      <c r="E696" s="741" t="s">
        <v>2168</v>
      </c>
      <c r="F696" s="661" t="s">
        <v>2125</v>
      </c>
      <c r="G696" s="661" t="s">
        <v>2654</v>
      </c>
      <c r="H696" s="661" t="s">
        <v>576</v>
      </c>
      <c r="I696" s="661" t="s">
        <v>3119</v>
      </c>
      <c r="J696" s="661" t="s">
        <v>1255</v>
      </c>
      <c r="K696" s="661" t="s">
        <v>3120</v>
      </c>
      <c r="L696" s="662">
        <v>220.56</v>
      </c>
      <c r="M696" s="662">
        <v>441.12</v>
      </c>
      <c r="N696" s="661">
        <v>2</v>
      </c>
      <c r="O696" s="742">
        <v>1</v>
      </c>
      <c r="P696" s="662"/>
      <c r="Q696" s="677">
        <v>0</v>
      </c>
      <c r="R696" s="661"/>
      <c r="S696" s="677">
        <v>0</v>
      </c>
      <c r="T696" s="742"/>
      <c r="U696" s="700">
        <v>0</v>
      </c>
    </row>
    <row r="697" spans="1:21" ht="14.4" customHeight="1" x14ac:dyDescent="0.3">
      <c r="A697" s="660">
        <v>4</v>
      </c>
      <c r="B697" s="661" t="s">
        <v>1905</v>
      </c>
      <c r="C697" s="661">
        <v>89301042</v>
      </c>
      <c r="D697" s="740" t="s">
        <v>3294</v>
      </c>
      <c r="E697" s="741" t="s">
        <v>2168</v>
      </c>
      <c r="F697" s="661" t="s">
        <v>2125</v>
      </c>
      <c r="G697" s="661" t="s">
        <v>2386</v>
      </c>
      <c r="H697" s="661" t="s">
        <v>576</v>
      </c>
      <c r="I697" s="661" t="s">
        <v>757</v>
      </c>
      <c r="J697" s="661" t="s">
        <v>2388</v>
      </c>
      <c r="K697" s="661" t="s">
        <v>3121</v>
      </c>
      <c r="L697" s="662">
        <v>123.3</v>
      </c>
      <c r="M697" s="662">
        <v>246.6</v>
      </c>
      <c r="N697" s="661">
        <v>2</v>
      </c>
      <c r="O697" s="742">
        <v>1</v>
      </c>
      <c r="P697" s="662">
        <v>246.6</v>
      </c>
      <c r="Q697" s="677">
        <v>1</v>
      </c>
      <c r="R697" s="661">
        <v>2</v>
      </c>
      <c r="S697" s="677">
        <v>1</v>
      </c>
      <c r="T697" s="742">
        <v>1</v>
      </c>
      <c r="U697" s="700">
        <v>1</v>
      </c>
    </row>
    <row r="698" spans="1:21" ht="14.4" customHeight="1" x14ac:dyDescent="0.3">
      <c r="A698" s="660">
        <v>4</v>
      </c>
      <c r="B698" s="661" t="s">
        <v>1905</v>
      </c>
      <c r="C698" s="661">
        <v>89301042</v>
      </c>
      <c r="D698" s="740" t="s">
        <v>3294</v>
      </c>
      <c r="E698" s="741" t="s">
        <v>2168</v>
      </c>
      <c r="F698" s="661" t="s">
        <v>2125</v>
      </c>
      <c r="G698" s="661" t="s">
        <v>2261</v>
      </c>
      <c r="H698" s="661" t="s">
        <v>576</v>
      </c>
      <c r="I698" s="661" t="s">
        <v>2262</v>
      </c>
      <c r="J698" s="661" t="s">
        <v>2263</v>
      </c>
      <c r="K698" s="661" t="s">
        <v>2264</v>
      </c>
      <c r="L698" s="662">
        <v>0</v>
      </c>
      <c r="M698" s="662">
        <v>0</v>
      </c>
      <c r="N698" s="661">
        <v>2</v>
      </c>
      <c r="O698" s="742">
        <v>0.5</v>
      </c>
      <c r="P698" s="662"/>
      <c r="Q698" s="677"/>
      <c r="R698" s="661"/>
      <c r="S698" s="677">
        <v>0</v>
      </c>
      <c r="T698" s="742"/>
      <c r="U698" s="700">
        <v>0</v>
      </c>
    </row>
    <row r="699" spans="1:21" ht="14.4" customHeight="1" x14ac:dyDescent="0.3">
      <c r="A699" s="660">
        <v>4</v>
      </c>
      <c r="B699" s="661" t="s">
        <v>1905</v>
      </c>
      <c r="C699" s="661">
        <v>89301042</v>
      </c>
      <c r="D699" s="740" t="s">
        <v>3294</v>
      </c>
      <c r="E699" s="741" t="s">
        <v>2168</v>
      </c>
      <c r="F699" s="661" t="s">
        <v>2125</v>
      </c>
      <c r="G699" s="661" t="s">
        <v>2394</v>
      </c>
      <c r="H699" s="661" t="s">
        <v>576</v>
      </c>
      <c r="I699" s="661" t="s">
        <v>729</v>
      </c>
      <c r="J699" s="661" t="s">
        <v>730</v>
      </c>
      <c r="K699" s="661" t="s">
        <v>2395</v>
      </c>
      <c r="L699" s="662">
        <v>232.37</v>
      </c>
      <c r="M699" s="662">
        <v>1858.96</v>
      </c>
      <c r="N699" s="661">
        <v>8</v>
      </c>
      <c r="O699" s="742">
        <v>7.5</v>
      </c>
      <c r="P699" s="662">
        <v>1161.8499999999999</v>
      </c>
      <c r="Q699" s="677">
        <v>0.62499999999999989</v>
      </c>
      <c r="R699" s="661">
        <v>5</v>
      </c>
      <c r="S699" s="677">
        <v>0.625</v>
      </c>
      <c r="T699" s="742">
        <v>5</v>
      </c>
      <c r="U699" s="700">
        <v>0.66666666666666663</v>
      </c>
    </row>
    <row r="700" spans="1:21" ht="14.4" customHeight="1" x14ac:dyDescent="0.3">
      <c r="A700" s="660">
        <v>4</v>
      </c>
      <c r="B700" s="661" t="s">
        <v>1905</v>
      </c>
      <c r="C700" s="661">
        <v>89301042</v>
      </c>
      <c r="D700" s="740" t="s">
        <v>3294</v>
      </c>
      <c r="E700" s="741" t="s">
        <v>2168</v>
      </c>
      <c r="F700" s="661" t="s">
        <v>2125</v>
      </c>
      <c r="G700" s="661" t="s">
        <v>3122</v>
      </c>
      <c r="H700" s="661" t="s">
        <v>576</v>
      </c>
      <c r="I700" s="661" t="s">
        <v>3123</v>
      </c>
      <c r="J700" s="661" t="s">
        <v>3124</v>
      </c>
      <c r="K700" s="661" t="s">
        <v>3125</v>
      </c>
      <c r="L700" s="662">
        <v>0</v>
      </c>
      <c r="M700" s="662">
        <v>0</v>
      </c>
      <c r="N700" s="661">
        <v>1</v>
      </c>
      <c r="O700" s="742">
        <v>1</v>
      </c>
      <c r="P700" s="662">
        <v>0</v>
      </c>
      <c r="Q700" s="677"/>
      <c r="R700" s="661">
        <v>1</v>
      </c>
      <c r="S700" s="677">
        <v>1</v>
      </c>
      <c r="T700" s="742">
        <v>1</v>
      </c>
      <c r="U700" s="700">
        <v>1</v>
      </c>
    </row>
    <row r="701" spans="1:21" ht="14.4" customHeight="1" x14ac:dyDescent="0.3">
      <c r="A701" s="660">
        <v>4</v>
      </c>
      <c r="B701" s="661" t="s">
        <v>1905</v>
      </c>
      <c r="C701" s="661">
        <v>89301042</v>
      </c>
      <c r="D701" s="740" t="s">
        <v>3294</v>
      </c>
      <c r="E701" s="741" t="s">
        <v>2168</v>
      </c>
      <c r="F701" s="661" t="s">
        <v>2125</v>
      </c>
      <c r="G701" s="661" t="s">
        <v>3122</v>
      </c>
      <c r="H701" s="661" t="s">
        <v>576</v>
      </c>
      <c r="I701" s="661" t="s">
        <v>3126</v>
      </c>
      <c r="J701" s="661" t="s">
        <v>3127</v>
      </c>
      <c r="K701" s="661" t="s">
        <v>3128</v>
      </c>
      <c r="L701" s="662">
        <v>0</v>
      </c>
      <c r="M701" s="662">
        <v>0</v>
      </c>
      <c r="N701" s="661">
        <v>1</v>
      </c>
      <c r="O701" s="742">
        <v>0.5</v>
      </c>
      <c r="P701" s="662">
        <v>0</v>
      </c>
      <c r="Q701" s="677"/>
      <c r="R701" s="661">
        <v>1</v>
      </c>
      <c r="S701" s="677">
        <v>1</v>
      </c>
      <c r="T701" s="742">
        <v>0.5</v>
      </c>
      <c r="U701" s="700">
        <v>1</v>
      </c>
    </row>
    <row r="702" spans="1:21" ht="14.4" customHeight="1" x14ac:dyDescent="0.3">
      <c r="A702" s="660">
        <v>4</v>
      </c>
      <c r="B702" s="661" t="s">
        <v>1905</v>
      </c>
      <c r="C702" s="661">
        <v>89301042</v>
      </c>
      <c r="D702" s="740" t="s">
        <v>3294</v>
      </c>
      <c r="E702" s="741" t="s">
        <v>2168</v>
      </c>
      <c r="F702" s="661" t="s">
        <v>2125</v>
      </c>
      <c r="G702" s="661" t="s">
        <v>3122</v>
      </c>
      <c r="H702" s="661" t="s">
        <v>576</v>
      </c>
      <c r="I702" s="661" t="s">
        <v>3129</v>
      </c>
      <c r="J702" s="661" t="s">
        <v>3124</v>
      </c>
      <c r="K702" s="661" t="s">
        <v>3130</v>
      </c>
      <c r="L702" s="662">
        <v>665.82</v>
      </c>
      <c r="M702" s="662">
        <v>665.82</v>
      </c>
      <c r="N702" s="661">
        <v>1</v>
      </c>
      <c r="O702" s="742">
        <v>0.5</v>
      </c>
      <c r="P702" s="662">
        <v>665.82</v>
      </c>
      <c r="Q702" s="677">
        <v>1</v>
      </c>
      <c r="R702" s="661">
        <v>1</v>
      </c>
      <c r="S702" s="677">
        <v>1</v>
      </c>
      <c r="T702" s="742">
        <v>0.5</v>
      </c>
      <c r="U702" s="700">
        <v>1</v>
      </c>
    </row>
    <row r="703" spans="1:21" ht="14.4" customHeight="1" x14ac:dyDescent="0.3">
      <c r="A703" s="660">
        <v>4</v>
      </c>
      <c r="B703" s="661" t="s">
        <v>1905</v>
      </c>
      <c r="C703" s="661">
        <v>89301042</v>
      </c>
      <c r="D703" s="740" t="s">
        <v>3294</v>
      </c>
      <c r="E703" s="741" t="s">
        <v>2168</v>
      </c>
      <c r="F703" s="661" t="s">
        <v>2125</v>
      </c>
      <c r="G703" s="661" t="s">
        <v>2185</v>
      </c>
      <c r="H703" s="661" t="s">
        <v>576</v>
      </c>
      <c r="I703" s="661" t="s">
        <v>2400</v>
      </c>
      <c r="J703" s="661" t="s">
        <v>2187</v>
      </c>
      <c r="K703" s="661" t="s">
        <v>2188</v>
      </c>
      <c r="L703" s="662">
        <v>0</v>
      </c>
      <c r="M703" s="662">
        <v>0</v>
      </c>
      <c r="N703" s="661">
        <v>3</v>
      </c>
      <c r="O703" s="742">
        <v>1</v>
      </c>
      <c r="P703" s="662"/>
      <c r="Q703" s="677"/>
      <c r="R703" s="661"/>
      <c r="S703" s="677">
        <v>0</v>
      </c>
      <c r="T703" s="742"/>
      <c r="U703" s="700">
        <v>0</v>
      </c>
    </row>
    <row r="704" spans="1:21" ht="14.4" customHeight="1" x14ac:dyDescent="0.3">
      <c r="A704" s="660">
        <v>4</v>
      </c>
      <c r="B704" s="661" t="s">
        <v>1905</v>
      </c>
      <c r="C704" s="661">
        <v>89301042</v>
      </c>
      <c r="D704" s="740" t="s">
        <v>3294</v>
      </c>
      <c r="E704" s="741" t="s">
        <v>2168</v>
      </c>
      <c r="F704" s="661" t="s">
        <v>2125</v>
      </c>
      <c r="G704" s="661" t="s">
        <v>2174</v>
      </c>
      <c r="H704" s="661" t="s">
        <v>576</v>
      </c>
      <c r="I704" s="661" t="s">
        <v>3057</v>
      </c>
      <c r="J704" s="661" t="s">
        <v>1213</v>
      </c>
      <c r="K704" s="661" t="s">
        <v>1217</v>
      </c>
      <c r="L704" s="662">
        <v>0</v>
      </c>
      <c r="M704" s="662">
        <v>0</v>
      </c>
      <c r="N704" s="661">
        <v>11</v>
      </c>
      <c r="O704" s="742">
        <v>3</v>
      </c>
      <c r="P704" s="662"/>
      <c r="Q704" s="677"/>
      <c r="R704" s="661"/>
      <c r="S704" s="677">
        <v>0</v>
      </c>
      <c r="T704" s="742"/>
      <c r="U704" s="700">
        <v>0</v>
      </c>
    </row>
    <row r="705" spans="1:21" ht="14.4" customHeight="1" x14ac:dyDescent="0.3">
      <c r="A705" s="660">
        <v>4</v>
      </c>
      <c r="B705" s="661" t="s">
        <v>1905</v>
      </c>
      <c r="C705" s="661">
        <v>89301042</v>
      </c>
      <c r="D705" s="740" t="s">
        <v>3294</v>
      </c>
      <c r="E705" s="741" t="s">
        <v>2168</v>
      </c>
      <c r="F705" s="661" t="s">
        <v>2125</v>
      </c>
      <c r="G705" s="661" t="s">
        <v>2174</v>
      </c>
      <c r="H705" s="661" t="s">
        <v>576</v>
      </c>
      <c r="I705" s="661" t="s">
        <v>2189</v>
      </c>
      <c r="J705" s="661" t="s">
        <v>2176</v>
      </c>
      <c r="K705" s="661" t="s">
        <v>1217</v>
      </c>
      <c r="L705" s="662">
        <v>301.2</v>
      </c>
      <c r="M705" s="662">
        <v>602.4</v>
      </c>
      <c r="N705" s="661">
        <v>2</v>
      </c>
      <c r="O705" s="742">
        <v>0.5</v>
      </c>
      <c r="P705" s="662"/>
      <c r="Q705" s="677">
        <v>0</v>
      </c>
      <c r="R705" s="661"/>
      <c r="S705" s="677">
        <v>0</v>
      </c>
      <c r="T705" s="742"/>
      <c r="U705" s="700">
        <v>0</v>
      </c>
    </row>
    <row r="706" spans="1:21" ht="14.4" customHeight="1" x14ac:dyDescent="0.3">
      <c r="A706" s="660">
        <v>4</v>
      </c>
      <c r="B706" s="661" t="s">
        <v>1905</v>
      </c>
      <c r="C706" s="661">
        <v>89301042</v>
      </c>
      <c r="D706" s="740" t="s">
        <v>3294</v>
      </c>
      <c r="E706" s="741" t="s">
        <v>2168</v>
      </c>
      <c r="F706" s="661" t="s">
        <v>2125</v>
      </c>
      <c r="G706" s="661" t="s">
        <v>2174</v>
      </c>
      <c r="H706" s="661" t="s">
        <v>576</v>
      </c>
      <c r="I706" s="661" t="s">
        <v>1216</v>
      </c>
      <c r="J706" s="661" t="s">
        <v>1213</v>
      </c>
      <c r="K706" s="661" t="s">
        <v>1217</v>
      </c>
      <c r="L706" s="662">
        <v>301.2</v>
      </c>
      <c r="M706" s="662">
        <v>602.4</v>
      </c>
      <c r="N706" s="661">
        <v>2</v>
      </c>
      <c r="O706" s="742">
        <v>0.5</v>
      </c>
      <c r="P706" s="662"/>
      <c r="Q706" s="677">
        <v>0</v>
      </c>
      <c r="R706" s="661"/>
      <c r="S706" s="677">
        <v>0</v>
      </c>
      <c r="T706" s="742"/>
      <c r="U706" s="700">
        <v>0</v>
      </c>
    </row>
    <row r="707" spans="1:21" ht="14.4" customHeight="1" x14ac:dyDescent="0.3">
      <c r="A707" s="660">
        <v>4</v>
      </c>
      <c r="B707" s="661" t="s">
        <v>1905</v>
      </c>
      <c r="C707" s="661">
        <v>89301042</v>
      </c>
      <c r="D707" s="740" t="s">
        <v>3294</v>
      </c>
      <c r="E707" s="741" t="s">
        <v>2168</v>
      </c>
      <c r="F707" s="661" t="s">
        <v>2125</v>
      </c>
      <c r="G707" s="661" t="s">
        <v>2229</v>
      </c>
      <c r="H707" s="661" t="s">
        <v>576</v>
      </c>
      <c r="I707" s="661" t="s">
        <v>1371</v>
      </c>
      <c r="J707" s="661" t="s">
        <v>1372</v>
      </c>
      <c r="K707" s="661" t="s">
        <v>1390</v>
      </c>
      <c r="L707" s="662">
        <v>0</v>
      </c>
      <c r="M707" s="662">
        <v>0</v>
      </c>
      <c r="N707" s="661">
        <v>23</v>
      </c>
      <c r="O707" s="742">
        <v>10</v>
      </c>
      <c r="P707" s="662">
        <v>0</v>
      </c>
      <c r="Q707" s="677"/>
      <c r="R707" s="661">
        <v>15</v>
      </c>
      <c r="S707" s="677">
        <v>0.65217391304347827</v>
      </c>
      <c r="T707" s="742">
        <v>6.5</v>
      </c>
      <c r="U707" s="700">
        <v>0.65</v>
      </c>
    </row>
    <row r="708" spans="1:21" ht="14.4" customHeight="1" x14ac:dyDescent="0.3">
      <c r="A708" s="660">
        <v>4</v>
      </c>
      <c r="B708" s="661" t="s">
        <v>1905</v>
      </c>
      <c r="C708" s="661">
        <v>89301042</v>
      </c>
      <c r="D708" s="740" t="s">
        <v>3294</v>
      </c>
      <c r="E708" s="741" t="s">
        <v>2168</v>
      </c>
      <c r="F708" s="661" t="s">
        <v>2125</v>
      </c>
      <c r="G708" s="661" t="s">
        <v>2337</v>
      </c>
      <c r="H708" s="661" t="s">
        <v>576</v>
      </c>
      <c r="I708" s="661" t="s">
        <v>2338</v>
      </c>
      <c r="J708" s="661" t="s">
        <v>1335</v>
      </c>
      <c r="K708" s="661" t="s">
        <v>2339</v>
      </c>
      <c r="L708" s="662">
        <v>121.96</v>
      </c>
      <c r="M708" s="662">
        <v>2439.2000000000003</v>
      </c>
      <c r="N708" s="661">
        <v>20</v>
      </c>
      <c r="O708" s="742">
        <v>18.5</v>
      </c>
      <c r="P708" s="662">
        <v>975.68000000000006</v>
      </c>
      <c r="Q708" s="677">
        <v>0.39999999999999997</v>
      </c>
      <c r="R708" s="661">
        <v>8</v>
      </c>
      <c r="S708" s="677">
        <v>0.4</v>
      </c>
      <c r="T708" s="742">
        <v>7.5</v>
      </c>
      <c r="U708" s="700">
        <v>0.40540540540540543</v>
      </c>
    </row>
    <row r="709" spans="1:21" ht="14.4" customHeight="1" x14ac:dyDescent="0.3">
      <c r="A709" s="660">
        <v>4</v>
      </c>
      <c r="B709" s="661" t="s">
        <v>1905</v>
      </c>
      <c r="C709" s="661">
        <v>89301042</v>
      </c>
      <c r="D709" s="740" t="s">
        <v>3294</v>
      </c>
      <c r="E709" s="741" t="s">
        <v>2168</v>
      </c>
      <c r="F709" s="661" t="s">
        <v>2125</v>
      </c>
      <c r="G709" s="661" t="s">
        <v>2337</v>
      </c>
      <c r="H709" s="661" t="s">
        <v>576</v>
      </c>
      <c r="I709" s="661" t="s">
        <v>1334</v>
      </c>
      <c r="J709" s="661" t="s">
        <v>1335</v>
      </c>
      <c r="K709" s="661" t="s">
        <v>2417</v>
      </c>
      <c r="L709" s="662">
        <v>609.78</v>
      </c>
      <c r="M709" s="662">
        <v>609.78</v>
      </c>
      <c r="N709" s="661">
        <v>1</v>
      </c>
      <c r="O709" s="742">
        <v>0.5</v>
      </c>
      <c r="P709" s="662"/>
      <c r="Q709" s="677">
        <v>0</v>
      </c>
      <c r="R709" s="661"/>
      <c r="S709" s="677">
        <v>0</v>
      </c>
      <c r="T709" s="742"/>
      <c r="U709" s="700">
        <v>0</v>
      </c>
    </row>
    <row r="710" spans="1:21" ht="14.4" customHeight="1" x14ac:dyDescent="0.3">
      <c r="A710" s="660">
        <v>4</v>
      </c>
      <c r="B710" s="661" t="s">
        <v>1905</v>
      </c>
      <c r="C710" s="661">
        <v>89301042</v>
      </c>
      <c r="D710" s="740" t="s">
        <v>3294</v>
      </c>
      <c r="E710" s="741" t="s">
        <v>2168</v>
      </c>
      <c r="F710" s="661" t="s">
        <v>2125</v>
      </c>
      <c r="G710" s="661" t="s">
        <v>2177</v>
      </c>
      <c r="H710" s="661" t="s">
        <v>969</v>
      </c>
      <c r="I710" s="661" t="s">
        <v>1047</v>
      </c>
      <c r="J710" s="661" t="s">
        <v>1048</v>
      </c>
      <c r="K710" s="661" t="s">
        <v>1049</v>
      </c>
      <c r="L710" s="662">
        <v>133.94</v>
      </c>
      <c r="M710" s="662">
        <v>1741.2200000000003</v>
      </c>
      <c r="N710" s="661">
        <v>13</v>
      </c>
      <c r="O710" s="742">
        <v>4</v>
      </c>
      <c r="P710" s="662">
        <v>133.94</v>
      </c>
      <c r="Q710" s="677">
        <v>7.6923076923076913E-2</v>
      </c>
      <c r="R710" s="661">
        <v>1</v>
      </c>
      <c r="S710" s="677">
        <v>7.6923076923076927E-2</v>
      </c>
      <c r="T710" s="742">
        <v>1</v>
      </c>
      <c r="U710" s="700">
        <v>0.25</v>
      </c>
    </row>
    <row r="711" spans="1:21" ht="14.4" customHeight="1" x14ac:dyDescent="0.3">
      <c r="A711" s="660">
        <v>4</v>
      </c>
      <c r="B711" s="661" t="s">
        <v>1905</v>
      </c>
      <c r="C711" s="661">
        <v>89301042</v>
      </c>
      <c r="D711" s="740" t="s">
        <v>3294</v>
      </c>
      <c r="E711" s="741" t="s">
        <v>2168</v>
      </c>
      <c r="F711" s="661" t="s">
        <v>2126</v>
      </c>
      <c r="G711" s="661" t="s">
        <v>2230</v>
      </c>
      <c r="H711" s="661" t="s">
        <v>576</v>
      </c>
      <c r="I711" s="661" t="s">
        <v>2735</v>
      </c>
      <c r="J711" s="661" t="s">
        <v>2232</v>
      </c>
      <c r="K711" s="661"/>
      <c r="L711" s="662">
        <v>0</v>
      </c>
      <c r="M711" s="662">
        <v>0</v>
      </c>
      <c r="N711" s="661">
        <v>1</v>
      </c>
      <c r="O711" s="742">
        <v>1</v>
      </c>
      <c r="P711" s="662"/>
      <c r="Q711" s="677"/>
      <c r="R711" s="661"/>
      <c r="S711" s="677">
        <v>0</v>
      </c>
      <c r="T711" s="742"/>
      <c r="U711" s="700">
        <v>0</v>
      </c>
    </row>
    <row r="712" spans="1:21" ht="14.4" customHeight="1" x14ac:dyDescent="0.3">
      <c r="A712" s="660">
        <v>4</v>
      </c>
      <c r="B712" s="661" t="s">
        <v>1905</v>
      </c>
      <c r="C712" s="661">
        <v>89301042</v>
      </c>
      <c r="D712" s="740" t="s">
        <v>3294</v>
      </c>
      <c r="E712" s="741" t="s">
        <v>2168</v>
      </c>
      <c r="F712" s="661" t="s">
        <v>2126</v>
      </c>
      <c r="G712" s="661" t="s">
        <v>2230</v>
      </c>
      <c r="H712" s="661" t="s">
        <v>576</v>
      </c>
      <c r="I712" s="661" t="s">
        <v>2231</v>
      </c>
      <c r="J712" s="661" t="s">
        <v>2232</v>
      </c>
      <c r="K712" s="661"/>
      <c r="L712" s="662">
        <v>0</v>
      </c>
      <c r="M712" s="662">
        <v>0</v>
      </c>
      <c r="N712" s="661">
        <v>11</v>
      </c>
      <c r="O712" s="742">
        <v>11</v>
      </c>
      <c r="P712" s="662">
        <v>0</v>
      </c>
      <c r="Q712" s="677"/>
      <c r="R712" s="661">
        <v>8</v>
      </c>
      <c r="S712" s="677">
        <v>0.72727272727272729</v>
      </c>
      <c r="T712" s="742">
        <v>8</v>
      </c>
      <c r="U712" s="700">
        <v>0.72727272727272729</v>
      </c>
    </row>
    <row r="713" spans="1:21" ht="14.4" customHeight="1" x14ac:dyDescent="0.3">
      <c r="A713" s="660">
        <v>4</v>
      </c>
      <c r="B713" s="661" t="s">
        <v>1905</v>
      </c>
      <c r="C713" s="661">
        <v>89301042</v>
      </c>
      <c r="D713" s="740" t="s">
        <v>3294</v>
      </c>
      <c r="E713" s="741" t="s">
        <v>2168</v>
      </c>
      <c r="F713" s="661" t="s">
        <v>2127</v>
      </c>
      <c r="G713" s="661" t="s">
        <v>2421</v>
      </c>
      <c r="H713" s="661" t="s">
        <v>576</v>
      </c>
      <c r="I713" s="661" t="s">
        <v>2428</v>
      </c>
      <c r="J713" s="661" t="s">
        <v>2429</v>
      </c>
      <c r="K713" s="661" t="s">
        <v>2430</v>
      </c>
      <c r="L713" s="662">
        <v>287</v>
      </c>
      <c r="M713" s="662">
        <v>1722</v>
      </c>
      <c r="N713" s="661">
        <v>6</v>
      </c>
      <c r="O713" s="742">
        <v>4</v>
      </c>
      <c r="P713" s="662">
        <v>1722</v>
      </c>
      <c r="Q713" s="677">
        <v>1</v>
      </c>
      <c r="R713" s="661">
        <v>6</v>
      </c>
      <c r="S713" s="677">
        <v>1</v>
      </c>
      <c r="T713" s="742">
        <v>4</v>
      </c>
      <c r="U713" s="700">
        <v>1</v>
      </c>
    </row>
    <row r="714" spans="1:21" ht="14.4" customHeight="1" x14ac:dyDescent="0.3">
      <c r="A714" s="660">
        <v>4</v>
      </c>
      <c r="B714" s="661" t="s">
        <v>1905</v>
      </c>
      <c r="C714" s="661">
        <v>89301042</v>
      </c>
      <c r="D714" s="740" t="s">
        <v>3294</v>
      </c>
      <c r="E714" s="741" t="s">
        <v>2168</v>
      </c>
      <c r="F714" s="661" t="s">
        <v>2127</v>
      </c>
      <c r="G714" s="661" t="s">
        <v>2421</v>
      </c>
      <c r="H714" s="661" t="s">
        <v>576</v>
      </c>
      <c r="I714" s="661" t="s">
        <v>2440</v>
      </c>
      <c r="J714" s="661" t="s">
        <v>2441</v>
      </c>
      <c r="K714" s="661" t="s">
        <v>2442</v>
      </c>
      <c r="L714" s="662">
        <v>315.5</v>
      </c>
      <c r="M714" s="662">
        <v>1262</v>
      </c>
      <c r="N714" s="661">
        <v>4</v>
      </c>
      <c r="O714" s="742">
        <v>3</v>
      </c>
      <c r="P714" s="662">
        <v>631</v>
      </c>
      <c r="Q714" s="677">
        <v>0.5</v>
      </c>
      <c r="R714" s="661">
        <v>2</v>
      </c>
      <c r="S714" s="677">
        <v>0.5</v>
      </c>
      <c r="T714" s="742">
        <v>1</v>
      </c>
      <c r="U714" s="700">
        <v>0.33333333333333331</v>
      </c>
    </row>
    <row r="715" spans="1:21" ht="14.4" customHeight="1" x14ac:dyDescent="0.3">
      <c r="A715" s="660">
        <v>4</v>
      </c>
      <c r="B715" s="661" t="s">
        <v>1905</v>
      </c>
      <c r="C715" s="661">
        <v>89301042</v>
      </c>
      <c r="D715" s="740" t="s">
        <v>3294</v>
      </c>
      <c r="E715" s="741" t="s">
        <v>2168</v>
      </c>
      <c r="F715" s="661" t="s">
        <v>2127</v>
      </c>
      <c r="G715" s="661" t="s">
        <v>2421</v>
      </c>
      <c r="H715" s="661" t="s">
        <v>576</v>
      </c>
      <c r="I715" s="661" t="s">
        <v>2745</v>
      </c>
      <c r="J715" s="661" t="s">
        <v>2746</v>
      </c>
      <c r="K715" s="661" t="s">
        <v>2747</v>
      </c>
      <c r="L715" s="662">
        <v>291.2</v>
      </c>
      <c r="M715" s="662">
        <v>873.59999999999991</v>
      </c>
      <c r="N715" s="661">
        <v>3</v>
      </c>
      <c r="O715" s="742">
        <v>2</v>
      </c>
      <c r="P715" s="662">
        <v>291.2</v>
      </c>
      <c r="Q715" s="677">
        <v>0.33333333333333337</v>
      </c>
      <c r="R715" s="661">
        <v>1</v>
      </c>
      <c r="S715" s="677">
        <v>0.33333333333333331</v>
      </c>
      <c r="T715" s="742">
        <v>1</v>
      </c>
      <c r="U715" s="700">
        <v>0.5</v>
      </c>
    </row>
    <row r="716" spans="1:21" ht="14.4" customHeight="1" x14ac:dyDescent="0.3">
      <c r="A716" s="660">
        <v>4</v>
      </c>
      <c r="B716" s="661" t="s">
        <v>1905</v>
      </c>
      <c r="C716" s="661">
        <v>89301042</v>
      </c>
      <c r="D716" s="740" t="s">
        <v>3294</v>
      </c>
      <c r="E716" s="741" t="s">
        <v>2168</v>
      </c>
      <c r="F716" s="661" t="s">
        <v>2127</v>
      </c>
      <c r="G716" s="661" t="s">
        <v>2421</v>
      </c>
      <c r="H716" s="661" t="s">
        <v>576</v>
      </c>
      <c r="I716" s="661" t="s">
        <v>2449</v>
      </c>
      <c r="J716" s="661" t="s">
        <v>2450</v>
      </c>
      <c r="K716" s="661" t="s">
        <v>2451</v>
      </c>
      <c r="L716" s="662">
        <v>180.25</v>
      </c>
      <c r="M716" s="662">
        <v>360.5</v>
      </c>
      <c r="N716" s="661">
        <v>2</v>
      </c>
      <c r="O716" s="742">
        <v>1</v>
      </c>
      <c r="P716" s="662"/>
      <c r="Q716" s="677">
        <v>0</v>
      </c>
      <c r="R716" s="661"/>
      <c r="S716" s="677">
        <v>0</v>
      </c>
      <c r="T716" s="742"/>
      <c r="U716" s="700">
        <v>0</v>
      </c>
    </row>
    <row r="717" spans="1:21" ht="14.4" customHeight="1" x14ac:dyDescent="0.3">
      <c r="A717" s="660">
        <v>4</v>
      </c>
      <c r="B717" s="661" t="s">
        <v>1905</v>
      </c>
      <c r="C717" s="661">
        <v>89301042</v>
      </c>
      <c r="D717" s="740" t="s">
        <v>3294</v>
      </c>
      <c r="E717" s="741" t="s">
        <v>2168</v>
      </c>
      <c r="F717" s="661" t="s">
        <v>2127</v>
      </c>
      <c r="G717" s="661" t="s">
        <v>2421</v>
      </c>
      <c r="H717" s="661" t="s">
        <v>576</v>
      </c>
      <c r="I717" s="661" t="s">
        <v>2452</v>
      </c>
      <c r="J717" s="661" t="s">
        <v>2453</v>
      </c>
      <c r="K717" s="661" t="s">
        <v>2454</v>
      </c>
      <c r="L717" s="662">
        <v>5343.9</v>
      </c>
      <c r="M717" s="662">
        <v>32063.399999999998</v>
      </c>
      <c r="N717" s="661">
        <v>6</v>
      </c>
      <c r="O717" s="742">
        <v>2</v>
      </c>
      <c r="P717" s="662">
        <v>32063.399999999998</v>
      </c>
      <c r="Q717" s="677">
        <v>1</v>
      </c>
      <c r="R717" s="661">
        <v>6</v>
      </c>
      <c r="S717" s="677">
        <v>1</v>
      </c>
      <c r="T717" s="742">
        <v>2</v>
      </c>
      <c r="U717" s="700">
        <v>1</v>
      </c>
    </row>
    <row r="718" spans="1:21" ht="14.4" customHeight="1" x14ac:dyDescent="0.3">
      <c r="A718" s="660">
        <v>4</v>
      </c>
      <c r="B718" s="661" t="s">
        <v>1905</v>
      </c>
      <c r="C718" s="661">
        <v>89301042</v>
      </c>
      <c r="D718" s="740" t="s">
        <v>3294</v>
      </c>
      <c r="E718" s="741" t="s">
        <v>2168</v>
      </c>
      <c r="F718" s="661" t="s">
        <v>2127</v>
      </c>
      <c r="G718" s="661" t="s">
        <v>2421</v>
      </c>
      <c r="H718" s="661" t="s">
        <v>576</v>
      </c>
      <c r="I718" s="661" t="s">
        <v>3131</v>
      </c>
      <c r="J718" s="661" t="s">
        <v>3132</v>
      </c>
      <c r="K718" s="661" t="s">
        <v>3133</v>
      </c>
      <c r="L718" s="662">
        <v>320</v>
      </c>
      <c r="M718" s="662">
        <v>640</v>
      </c>
      <c r="N718" s="661">
        <v>2</v>
      </c>
      <c r="O718" s="742">
        <v>1</v>
      </c>
      <c r="P718" s="662"/>
      <c r="Q718" s="677">
        <v>0</v>
      </c>
      <c r="R718" s="661"/>
      <c r="S718" s="677">
        <v>0</v>
      </c>
      <c r="T718" s="742"/>
      <c r="U718" s="700">
        <v>0</v>
      </c>
    </row>
    <row r="719" spans="1:21" ht="14.4" customHeight="1" x14ac:dyDescent="0.3">
      <c r="A719" s="660">
        <v>4</v>
      </c>
      <c r="B719" s="661" t="s">
        <v>1905</v>
      </c>
      <c r="C719" s="661">
        <v>89301042</v>
      </c>
      <c r="D719" s="740" t="s">
        <v>3294</v>
      </c>
      <c r="E719" s="741" t="s">
        <v>2168</v>
      </c>
      <c r="F719" s="661" t="s">
        <v>2127</v>
      </c>
      <c r="G719" s="661" t="s">
        <v>2421</v>
      </c>
      <c r="H719" s="661" t="s">
        <v>576</v>
      </c>
      <c r="I719" s="661" t="s">
        <v>3134</v>
      </c>
      <c r="J719" s="661" t="s">
        <v>3135</v>
      </c>
      <c r="K719" s="661" t="s">
        <v>3136</v>
      </c>
      <c r="L719" s="662">
        <v>498</v>
      </c>
      <c r="M719" s="662">
        <v>996</v>
      </c>
      <c r="N719" s="661">
        <v>2</v>
      </c>
      <c r="O719" s="742">
        <v>1</v>
      </c>
      <c r="P719" s="662">
        <v>996</v>
      </c>
      <c r="Q719" s="677">
        <v>1</v>
      </c>
      <c r="R719" s="661">
        <v>2</v>
      </c>
      <c r="S719" s="677">
        <v>1</v>
      </c>
      <c r="T719" s="742">
        <v>1</v>
      </c>
      <c r="U719" s="700">
        <v>1</v>
      </c>
    </row>
    <row r="720" spans="1:21" ht="14.4" customHeight="1" x14ac:dyDescent="0.3">
      <c r="A720" s="660">
        <v>4</v>
      </c>
      <c r="B720" s="661" t="s">
        <v>1905</v>
      </c>
      <c r="C720" s="661">
        <v>89301042</v>
      </c>
      <c r="D720" s="740" t="s">
        <v>3294</v>
      </c>
      <c r="E720" s="741" t="s">
        <v>2168</v>
      </c>
      <c r="F720" s="661" t="s">
        <v>2127</v>
      </c>
      <c r="G720" s="661" t="s">
        <v>2421</v>
      </c>
      <c r="H720" s="661" t="s">
        <v>576</v>
      </c>
      <c r="I720" s="661" t="s">
        <v>2772</v>
      </c>
      <c r="J720" s="661" t="s">
        <v>2773</v>
      </c>
      <c r="K720" s="661" t="s">
        <v>2774</v>
      </c>
      <c r="L720" s="662">
        <v>2412.9</v>
      </c>
      <c r="M720" s="662">
        <v>14477.400000000001</v>
      </c>
      <c r="N720" s="661">
        <v>6</v>
      </c>
      <c r="O720" s="742">
        <v>1</v>
      </c>
      <c r="P720" s="662">
        <v>14477.400000000001</v>
      </c>
      <c r="Q720" s="677">
        <v>1</v>
      </c>
      <c r="R720" s="661">
        <v>6</v>
      </c>
      <c r="S720" s="677">
        <v>1</v>
      </c>
      <c r="T720" s="742">
        <v>1</v>
      </c>
      <c r="U720" s="700">
        <v>1</v>
      </c>
    </row>
    <row r="721" spans="1:21" ht="14.4" customHeight="1" x14ac:dyDescent="0.3">
      <c r="A721" s="660">
        <v>4</v>
      </c>
      <c r="B721" s="661" t="s">
        <v>1905</v>
      </c>
      <c r="C721" s="661">
        <v>89301042</v>
      </c>
      <c r="D721" s="740" t="s">
        <v>3294</v>
      </c>
      <c r="E721" s="741" t="s">
        <v>2168</v>
      </c>
      <c r="F721" s="661" t="s">
        <v>2127</v>
      </c>
      <c r="G721" s="661" t="s">
        <v>2421</v>
      </c>
      <c r="H721" s="661" t="s">
        <v>576</v>
      </c>
      <c r="I721" s="661" t="s">
        <v>2775</v>
      </c>
      <c r="J721" s="661" t="s">
        <v>2476</v>
      </c>
      <c r="K721" s="661" t="s">
        <v>2776</v>
      </c>
      <c r="L721" s="662">
        <v>1987.45</v>
      </c>
      <c r="M721" s="662">
        <v>5962.35</v>
      </c>
      <c r="N721" s="661">
        <v>3</v>
      </c>
      <c r="O721" s="742">
        <v>1</v>
      </c>
      <c r="P721" s="662">
        <v>5962.35</v>
      </c>
      <c r="Q721" s="677">
        <v>1</v>
      </c>
      <c r="R721" s="661">
        <v>3</v>
      </c>
      <c r="S721" s="677">
        <v>1</v>
      </c>
      <c r="T721" s="742">
        <v>1</v>
      </c>
      <c r="U721" s="700">
        <v>1</v>
      </c>
    </row>
    <row r="722" spans="1:21" ht="14.4" customHeight="1" x14ac:dyDescent="0.3">
      <c r="A722" s="660">
        <v>4</v>
      </c>
      <c r="B722" s="661" t="s">
        <v>1905</v>
      </c>
      <c r="C722" s="661">
        <v>89301042</v>
      </c>
      <c r="D722" s="740" t="s">
        <v>3294</v>
      </c>
      <c r="E722" s="741" t="s">
        <v>2168</v>
      </c>
      <c r="F722" s="661" t="s">
        <v>2127</v>
      </c>
      <c r="G722" s="661" t="s">
        <v>2421</v>
      </c>
      <c r="H722" s="661" t="s">
        <v>576</v>
      </c>
      <c r="I722" s="661" t="s">
        <v>2481</v>
      </c>
      <c r="J722" s="661" t="s">
        <v>2482</v>
      </c>
      <c r="K722" s="661" t="s">
        <v>2483</v>
      </c>
      <c r="L722" s="662">
        <v>1074.31</v>
      </c>
      <c r="M722" s="662">
        <v>6445.86</v>
      </c>
      <c r="N722" s="661">
        <v>6</v>
      </c>
      <c r="O722" s="742">
        <v>1</v>
      </c>
      <c r="P722" s="662"/>
      <c r="Q722" s="677">
        <v>0</v>
      </c>
      <c r="R722" s="661"/>
      <c r="S722" s="677">
        <v>0</v>
      </c>
      <c r="T722" s="742"/>
      <c r="U722" s="700">
        <v>0</v>
      </c>
    </row>
    <row r="723" spans="1:21" ht="14.4" customHeight="1" x14ac:dyDescent="0.3">
      <c r="A723" s="660">
        <v>4</v>
      </c>
      <c r="B723" s="661" t="s">
        <v>1905</v>
      </c>
      <c r="C723" s="661">
        <v>89301042</v>
      </c>
      <c r="D723" s="740" t="s">
        <v>3294</v>
      </c>
      <c r="E723" s="741" t="s">
        <v>2168</v>
      </c>
      <c r="F723" s="661" t="s">
        <v>2127</v>
      </c>
      <c r="G723" s="661" t="s">
        <v>2421</v>
      </c>
      <c r="H723" s="661" t="s">
        <v>576</v>
      </c>
      <c r="I723" s="661" t="s">
        <v>2781</v>
      </c>
      <c r="J723" s="661" t="s">
        <v>2482</v>
      </c>
      <c r="K723" s="661" t="s">
        <v>2782</v>
      </c>
      <c r="L723" s="662">
        <v>1074.31</v>
      </c>
      <c r="M723" s="662">
        <v>6445.86</v>
      </c>
      <c r="N723" s="661">
        <v>6</v>
      </c>
      <c r="O723" s="742">
        <v>1</v>
      </c>
      <c r="P723" s="662">
        <v>6445.86</v>
      </c>
      <c r="Q723" s="677">
        <v>1</v>
      </c>
      <c r="R723" s="661">
        <v>6</v>
      </c>
      <c r="S723" s="677">
        <v>1</v>
      </c>
      <c r="T723" s="742">
        <v>1</v>
      </c>
      <c r="U723" s="700">
        <v>1</v>
      </c>
    </row>
    <row r="724" spans="1:21" ht="14.4" customHeight="1" x14ac:dyDescent="0.3">
      <c r="A724" s="660">
        <v>4</v>
      </c>
      <c r="B724" s="661" t="s">
        <v>1905</v>
      </c>
      <c r="C724" s="661">
        <v>89301042</v>
      </c>
      <c r="D724" s="740" t="s">
        <v>3294</v>
      </c>
      <c r="E724" s="741" t="s">
        <v>2168</v>
      </c>
      <c r="F724" s="661" t="s">
        <v>2127</v>
      </c>
      <c r="G724" s="661" t="s">
        <v>2421</v>
      </c>
      <c r="H724" s="661" t="s">
        <v>576</v>
      </c>
      <c r="I724" s="661" t="s">
        <v>3137</v>
      </c>
      <c r="J724" s="661" t="s">
        <v>3138</v>
      </c>
      <c r="K724" s="661" t="s">
        <v>3139</v>
      </c>
      <c r="L724" s="662">
        <v>369.69</v>
      </c>
      <c r="M724" s="662">
        <v>739.38</v>
      </c>
      <c r="N724" s="661">
        <v>2</v>
      </c>
      <c r="O724" s="742">
        <v>1</v>
      </c>
      <c r="P724" s="662">
        <v>739.38</v>
      </c>
      <c r="Q724" s="677">
        <v>1</v>
      </c>
      <c r="R724" s="661">
        <v>2</v>
      </c>
      <c r="S724" s="677">
        <v>1</v>
      </c>
      <c r="T724" s="742">
        <v>1</v>
      </c>
      <c r="U724" s="700">
        <v>1</v>
      </c>
    </row>
    <row r="725" spans="1:21" ht="14.4" customHeight="1" x14ac:dyDescent="0.3">
      <c r="A725" s="660">
        <v>4</v>
      </c>
      <c r="B725" s="661" t="s">
        <v>1905</v>
      </c>
      <c r="C725" s="661">
        <v>89301042</v>
      </c>
      <c r="D725" s="740" t="s">
        <v>3294</v>
      </c>
      <c r="E725" s="741" t="s">
        <v>2168</v>
      </c>
      <c r="F725" s="661" t="s">
        <v>2127</v>
      </c>
      <c r="G725" s="661" t="s">
        <v>2421</v>
      </c>
      <c r="H725" s="661" t="s">
        <v>576</v>
      </c>
      <c r="I725" s="661" t="s">
        <v>2489</v>
      </c>
      <c r="J725" s="661" t="s">
        <v>2490</v>
      </c>
      <c r="K725" s="661" t="s">
        <v>2442</v>
      </c>
      <c r="L725" s="662">
        <v>500</v>
      </c>
      <c r="M725" s="662">
        <v>2000</v>
      </c>
      <c r="N725" s="661">
        <v>4</v>
      </c>
      <c r="O725" s="742">
        <v>3</v>
      </c>
      <c r="P725" s="662">
        <v>500</v>
      </c>
      <c r="Q725" s="677">
        <v>0.25</v>
      </c>
      <c r="R725" s="661">
        <v>1</v>
      </c>
      <c r="S725" s="677">
        <v>0.25</v>
      </c>
      <c r="T725" s="742">
        <v>1</v>
      </c>
      <c r="U725" s="700">
        <v>0.33333333333333331</v>
      </c>
    </row>
    <row r="726" spans="1:21" ht="14.4" customHeight="1" x14ac:dyDescent="0.3">
      <c r="A726" s="660">
        <v>4</v>
      </c>
      <c r="B726" s="661" t="s">
        <v>1905</v>
      </c>
      <c r="C726" s="661">
        <v>89301042</v>
      </c>
      <c r="D726" s="740" t="s">
        <v>3294</v>
      </c>
      <c r="E726" s="741" t="s">
        <v>2168</v>
      </c>
      <c r="F726" s="661" t="s">
        <v>2127</v>
      </c>
      <c r="G726" s="661" t="s">
        <v>2421</v>
      </c>
      <c r="H726" s="661" t="s">
        <v>576</v>
      </c>
      <c r="I726" s="661" t="s">
        <v>2491</v>
      </c>
      <c r="J726" s="661" t="s">
        <v>2492</v>
      </c>
      <c r="K726" s="661" t="s">
        <v>2493</v>
      </c>
      <c r="L726" s="662">
        <v>556</v>
      </c>
      <c r="M726" s="662">
        <v>2224</v>
      </c>
      <c r="N726" s="661">
        <v>4</v>
      </c>
      <c r="O726" s="742">
        <v>1</v>
      </c>
      <c r="P726" s="662">
        <v>2224</v>
      </c>
      <c r="Q726" s="677">
        <v>1</v>
      </c>
      <c r="R726" s="661">
        <v>4</v>
      </c>
      <c r="S726" s="677">
        <v>1</v>
      </c>
      <c r="T726" s="742">
        <v>1</v>
      </c>
      <c r="U726" s="700">
        <v>1</v>
      </c>
    </row>
    <row r="727" spans="1:21" ht="14.4" customHeight="1" x14ac:dyDescent="0.3">
      <c r="A727" s="660">
        <v>4</v>
      </c>
      <c r="B727" s="661" t="s">
        <v>1905</v>
      </c>
      <c r="C727" s="661">
        <v>89301042</v>
      </c>
      <c r="D727" s="740" t="s">
        <v>3294</v>
      </c>
      <c r="E727" s="741" t="s">
        <v>2168</v>
      </c>
      <c r="F727" s="661" t="s">
        <v>2127</v>
      </c>
      <c r="G727" s="661" t="s">
        <v>2421</v>
      </c>
      <c r="H727" s="661" t="s">
        <v>576</v>
      </c>
      <c r="I727" s="661" t="s">
        <v>2494</v>
      </c>
      <c r="J727" s="661" t="s">
        <v>2495</v>
      </c>
      <c r="K727" s="661" t="s">
        <v>2496</v>
      </c>
      <c r="L727" s="662">
        <v>2939</v>
      </c>
      <c r="M727" s="662">
        <v>8817</v>
      </c>
      <c r="N727" s="661">
        <v>3</v>
      </c>
      <c r="O727" s="742">
        <v>1</v>
      </c>
      <c r="P727" s="662">
        <v>8817</v>
      </c>
      <c r="Q727" s="677">
        <v>1</v>
      </c>
      <c r="R727" s="661">
        <v>3</v>
      </c>
      <c r="S727" s="677">
        <v>1</v>
      </c>
      <c r="T727" s="742">
        <v>1</v>
      </c>
      <c r="U727" s="700">
        <v>1</v>
      </c>
    </row>
    <row r="728" spans="1:21" ht="14.4" customHeight="1" x14ac:dyDescent="0.3">
      <c r="A728" s="660">
        <v>4</v>
      </c>
      <c r="B728" s="661" t="s">
        <v>1905</v>
      </c>
      <c r="C728" s="661">
        <v>89301042</v>
      </c>
      <c r="D728" s="740" t="s">
        <v>3294</v>
      </c>
      <c r="E728" s="741" t="s">
        <v>2168</v>
      </c>
      <c r="F728" s="661" t="s">
        <v>2127</v>
      </c>
      <c r="G728" s="661" t="s">
        <v>2421</v>
      </c>
      <c r="H728" s="661" t="s">
        <v>576</v>
      </c>
      <c r="I728" s="661" t="s">
        <v>2497</v>
      </c>
      <c r="J728" s="661" t="s">
        <v>2498</v>
      </c>
      <c r="K728" s="661" t="s">
        <v>2499</v>
      </c>
      <c r="L728" s="662">
        <v>5343.9</v>
      </c>
      <c r="M728" s="662">
        <v>10687.8</v>
      </c>
      <c r="N728" s="661">
        <v>2</v>
      </c>
      <c r="O728" s="742">
        <v>1</v>
      </c>
      <c r="P728" s="662">
        <v>10687.8</v>
      </c>
      <c r="Q728" s="677">
        <v>1</v>
      </c>
      <c r="R728" s="661">
        <v>2</v>
      </c>
      <c r="S728" s="677">
        <v>1</v>
      </c>
      <c r="T728" s="742">
        <v>1</v>
      </c>
      <c r="U728" s="700">
        <v>1</v>
      </c>
    </row>
    <row r="729" spans="1:21" ht="14.4" customHeight="1" x14ac:dyDescent="0.3">
      <c r="A729" s="660">
        <v>4</v>
      </c>
      <c r="B729" s="661" t="s">
        <v>1905</v>
      </c>
      <c r="C729" s="661">
        <v>89301042</v>
      </c>
      <c r="D729" s="740" t="s">
        <v>3294</v>
      </c>
      <c r="E729" s="741" t="s">
        <v>2168</v>
      </c>
      <c r="F729" s="661" t="s">
        <v>2127</v>
      </c>
      <c r="G729" s="661" t="s">
        <v>2421</v>
      </c>
      <c r="H729" s="661" t="s">
        <v>576</v>
      </c>
      <c r="I729" s="661" t="s">
        <v>2506</v>
      </c>
      <c r="J729" s="661" t="s">
        <v>2507</v>
      </c>
      <c r="K729" s="661" t="s">
        <v>2424</v>
      </c>
      <c r="L729" s="662">
        <v>1080</v>
      </c>
      <c r="M729" s="662">
        <v>1080</v>
      </c>
      <c r="N729" s="661">
        <v>1</v>
      </c>
      <c r="O729" s="742">
        <v>1</v>
      </c>
      <c r="P729" s="662"/>
      <c r="Q729" s="677">
        <v>0</v>
      </c>
      <c r="R729" s="661"/>
      <c r="S729" s="677">
        <v>0</v>
      </c>
      <c r="T729" s="742"/>
      <c r="U729" s="700">
        <v>0</v>
      </c>
    </row>
    <row r="730" spans="1:21" ht="14.4" customHeight="1" x14ac:dyDescent="0.3">
      <c r="A730" s="660">
        <v>4</v>
      </c>
      <c r="B730" s="661" t="s">
        <v>1905</v>
      </c>
      <c r="C730" s="661">
        <v>89301042</v>
      </c>
      <c r="D730" s="740" t="s">
        <v>3294</v>
      </c>
      <c r="E730" s="741" t="s">
        <v>2168</v>
      </c>
      <c r="F730" s="661" t="s">
        <v>2127</v>
      </c>
      <c r="G730" s="661" t="s">
        <v>2421</v>
      </c>
      <c r="H730" s="661" t="s">
        <v>576</v>
      </c>
      <c r="I730" s="661" t="s">
        <v>2511</v>
      </c>
      <c r="J730" s="661" t="s">
        <v>2512</v>
      </c>
      <c r="K730" s="661" t="s">
        <v>2513</v>
      </c>
      <c r="L730" s="662">
        <v>500</v>
      </c>
      <c r="M730" s="662">
        <v>2500</v>
      </c>
      <c r="N730" s="661">
        <v>5</v>
      </c>
      <c r="O730" s="742">
        <v>2</v>
      </c>
      <c r="P730" s="662">
        <v>2500</v>
      </c>
      <c r="Q730" s="677">
        <v>1</v>
      </c>
      <c r="R730" s="661">
        <v>5</v>
      </c>
      <c r="S730" s="677">
        <v>1</v>
      </c>
      <c r="T730" s="742">
        <v>2</v>
      </c>
      <c r="U730" s="700">
        <v>1</v>
      </c>
    </row>
    <row r="731" spans="1:21" ht="14.4" customHeight="1" x14ac:dyDescent="0.3">
      <c r="A731" s="660">
        <v>4</v>
      </c>
      <c r="B731" s="661" t="s">
        <v>1905</v>
      </c>
      <c r="C731" s="661">
        <v>89301042</v>
      </c>
      <c r="D731" s="740" t="s">
        <v>3294</v>
      </c>
      <c r="E731" s="741" t="s">
        <v>2168</v>
      </c>
      <c r="F731" s="661" t="s">
        <v>2127</v>
      </c>
      <c r="G731" s="661" t="s">
        <v>2421</v>
      </c>
      <c r="H731" s="661" t="s">
        <v>576</v>
      </c>
      <c r="I731" s="661" t="s">
        <v>2519</v>
      </c>
      <c r="J731" s="661" t="s">
        <v>2520</v>
      </c>
      <c r="K731" s="661" t="s">
        <v>2513</v>
      </c>
      <c r="L731" s="662">
        <v>300</v>
      </c>
      <c r="M731" s="662">
        <v>1800</v>
      </c>
      <c r="N731" s="661">
        <v>6</v>
      </c>
      <c r="O731" s="742">
        <v>2</v>
      </c>
      <c r="P731" s="662">
        <v>900</v>
      </c>
      <c r="Q731" s="677">
        <v>0.5</v>
      </c>
      <c r="R731" s="661">
        <v>3</v>
      </c>
      <c r="S731" s="677">
        <v>0.5</v>
      </c>
      <c r="T731" s="742">
        <v>1</v>
      </c>
      <c r="U731" s="700">
        <v>0.5</v>
      </c>
    </row>
    <row r="732" spans="1:21" ht="14.4" customHeight="1" x14ac:dyDescent="0.3">
      <c r="A732" s="660">
        <v>4</v>
      </c>
      <c r="B732" s="661" t="s">
        <v>1905</v>
      </c>
      <c r="C732" s="661">
        <v>89301042</v>
      </c>
      <c r="D732" s="740" t="s">
        <v>3294</v>
      </c>
      <c r="E732" s="741" t="s">
        <v>2168</v>
      </c>
      <c r="F732" s="661" t="s">
        <v>2127</v>
      </c>
      <c r="G732" s="661" t="s">
        <v>2421</v>
      </c>
      <c r="H732" s="661" t="s">
        <v>576</v>
      </c>
      <c r="I732" s="661" t="s">
        <v>3140</v>
      </c>
      <c r="J732" s="661" t="s">
        <v>3141</v>
      </c>
      <c r="K732" s="661"/>
      <c r="L732" s="662">
        <v>525.23</v>
      </c>
      <c r="M732" s="662">
        <v>525.23</v>
      </c>
      <c r="N732" s="661">
        <v>1</v>
      </c>
      <c r="O732" s="742">
        <v>1</v>
      </c>
      <c r="P732" s="662">
        <v>525.23</v>
      </c>
      <c r="Q732" s="677">
        <v>1</v>
      </c>
      <c r="R732" s="661">
        <v>1</v>
      </c>
      <c r="S732" s="677">
        <v>1</v>
      </c>
      <c r="T732" s="742">
        <v>1</v>
      </c>
      <c r="U732" s="700">
        <v>1</v>
      </c>
    </row>
    <row r="733" spans="1:21" ht="14.4" customHeight="1" x14ac:dyDescent="0.3">
      <c r="A733" s="660">
        <v>4</v>
      </c>
      <c r="B733" s="661" t="s">
        <v>1905</v>
      </c>
      <c r="C733" s="661">
        <v>89301042</v>
      </c>
      <c r="D733" s="740" t="s">
        <v>3294</v>
      </c>
      <c r="E733" s="741" t="s">
        <v>2168</v>
      </c>
      <c r="F733" s="661" t="s">
        <v>2127</v>
      </c>
      <c r="G733" s="661" t="s">
        <v>2421</v>
      </c>
      <c r="H733" s="661" t="s">
        <v>576</v>
      </c>
      <c r="I733" s="661" t="s">
        <v>2521</v>
      </c>
      <c r="J733" s="661" t="s">
        <v>2522</v>
      </c>
      <c r="K733" s="661" t="s">
        <v>2523</v>
      </c>
      <c r="L733" s="662">
        <v>370.4</v>
      </c>
      <c r="M733" s="662">
        <v>1111.1999999999998</v>
      </c>
      <c r="N733" s="661">
        <v>3</v>
      </c>
      <c r="O733" s="742">
        <v>2</v>
      </c>
      <c r="P733" s="662">
        <v>1111.1999999999998</v>
      </c>
      <c r="Q733" s="677">
        <v>1</v>
      </c>
      <c r="R733" s="661">
        <v>3</v>
      </c>
      <c r="S733" s="677">
        <v>1</v>
      </c>
      <c r="T733" s="742">
        <v>2</v>
      </c>
      <c r="U733" s="700">
        <v>1</v>
      </c>
    </row>
    <row r="734" spans="1:21" ht="14.4" customHeight="1" x14ac:dyDescent="0.3">
      <c r="A734" s="660">
        <v>4</v>
      </c>
      <c r="B734" s="661" t="s">
        <v>1905</v>
      </c>
      <c r="C734" s="661">
        <v>89301042</v>
      </c>
      <c r="D734" s="740" t="s">
        <v>3294</v>
      </c>
      <c r="E734" s="741" t="s">
        <v>2168</v>
      </c>
      <c r="F734" s="661" t="s">
        <v>2127</v>
      </c>
      <c r="G734" s="661" t="s">
        <v>2421</v>
      </c>
      <c r="H734" s="661" t="s">
        <v>576</v>
      </c>
      <c r="I734" s="661" t="s">
        <v>2524</v>
      </c>
      <c r="J734" s="661" t="s">
        <v>2525</v>
      </c>
      <c r="K734" s="661" t="s">
        <v>2526</v>
      </c>
      <c r="L734" s="662">
        <v>453.2</v>
      </c>
      <c r="M734" s="662">
        <v>2266</v>
      </c>
      <c r="N734" s="661">
        <v>5</v>
      </c>
      <c r="O734" s="742">
        <v>3</v>
      </c>
      <c r="P734" s="662">
        <v>2266</v>
      </c>
      <c r="Q734" s="677">
        <v>1</v>
      </c>
      <c r="R734" s="661">
        <v>5</v>
      </c>
      <c r="S734" s="677">
        <v>1</v>
      </c>
      <c r="T734" s="742">
        <v>3</v>
      </c>
      <c r="U734" s="700">
        <v>1</v>
      </c>
    </row>
    <row r="735" spans="1:21" ht="14.4" customHeight="1" x14ac:dyDescent="0.3">
      <c r="A735" s="660">
        <v>4</v>
      </c>
      <c r="B735" s="661" t="s">
        <v>1905</v>
      </c>
      <c r="C735" s="661">
        <v>89301042</v>
      </c>
      <c r="D735" s="740" t="s">
        <v>3294</v>
      </c>
      <c r="E735" s="741" t="s">
        <v>2168</v>
      </c>
      <c r="F735" s="661" t="s">
        <v>2127</v>
      </c>
      <c r="G735" s="661" t="s">
        <v>2421</v>
      </c>
      <c r="H735" s="661" t="s">
        <v>576</v>
      </c>
      <c r="I735" s="661" t="s">
        <v>2527</v>
      </c>
      <c r="J735" s="661" t="s">
        <v>2528</v>
      </c>
      <c r="K735" s="661" t="s">
        <v>2529</v>
      </c>
      <c r="L735" s="662">
        <v>5343.9</v>
      </c>
      <c r="M735" s="662">
        <v>16031.699999999999</v>
      </c>
      <c r="N735" s="661">
        <v>3</v>
      </c>
      <c r="O735" s="742">
        <v>1</v>
      </c>
      <c r="P735" s="662">
        <v>16031.699999999999</v>
      </c>
      <c r="Q735" s="677">
        <v>1</v>
      </c>
      <c r="R735" s="661">
        <v>3</v>
      </c>
      <c r="S735" s="677">
        <v>1</v>
      </c>
      <c r="T735" s="742">
        <v>1</v>
      </c>
      <c r="U735" s="700">
        <v>1</v>
      </c>
    </row>
    <row r="736" spans="1:21" ht="14.4" customHeight="1" x14ac:dyDescent="0.3">
      <c r="A736" s="660">
        <v>4</v>
      </c>
      <c r="B736" s="661" t="s">
        <v>1905</v>
      </c>
      <c r="C736" s="661">
        <v>89301042</v>
      </c>
      <c r="D736" s="740" t="s">
        <v>3294</v>
      </c>
      <c r="E736" s="741" t="s">
        <v>2168</v>
      </c>
      <c r="F736" s="661" t="s">
        <v>2127</v>
      </c>
      <c r="G736" s="661" t="s">
        <v>2421</v>
      </c>
      <c r="H736" s="661" t="s">
        <v>576</v>
      </c>
      <c r="I736" s="661" t="s">
        <v>2530</v>
      </c>
      <c r="J736" s="661" t="s">
        <v>2531</v>
      </c>
      <c r="K736" s="661" t="s">
        <v>2532</v>
      </c>
      <c r="L736" s="662">
        <v>5343.9</v>
      </c>
      <c r="M736" s="662">
        <v>10687.8</v>
      </c>
      <c r="N736" s="661">
        <v>2</v>
      </c>
      <c r="O736" s="742">
        <v>1</v>
      </c>
      <c r="P736" s="662">
        <v>10687.8</v>
      </c>
      <c r="Q736" s="677">
        <v>1</v>
      </c>
      <c r="R736" s="661">
        <v>2</v>
      </c>
      <c r="S736" s="677">
        <v>1</v>
      </c>
      <c r="T736" s="742">
        <v>1</v>
      </c>
      <c r="U736" s="700">
        <v>1</v>
      </c>
    </row>
    <row r="737" spans="1:21" ht="14.4" customHeight="1" x14ac:dyDescent="0.3">
      <c r="A737" s="660">
        <v>4</v>
      </c>
      <c r="B737" s="661" t="s">
        <v>1905</v>
      </c>
      <c r="C737" s="661">
        <v>89301042</v>
      </c>
      <c r="D737" s="740" t="s">
        <v>3294</v>
      </c>
      <c r="E737" s="741" t="s">
        <v>2168</v>
      </c>
      <c r="F737" s="661" t="s">
        <v>2127</v>
      </c>
      <c r="G737" s="661" t="s">
        <v>2421</v>
      </c>
      <c r="H737" s="661" t="s">
        <v>576</v>
      </c>
      <c r="I737" s="661" t="s">
        <v>2791</v>
      </c>
      <c r="J737" s="661" t="s">
        <v>2792</v>
      </c>
      <c r="K737" s="661" t="s">
        <v>2793</v>
      </c>
      <c r="L737" s="662">
        <v>761.3</v>
      </c>
      <c r="M737" s="662">
        <v>4567.7999999999993</v>
      </c>
      <c r="N737" s="661">
        <v>6</v>
      </c>
      <c r="O737" s="742">
        <v>1</v>
      </c>
      <c r="P737" s="662">
        <v>4567.7999999999993</v>
      </c>
      <c r="Q737" s="677">
        <v>1</v>
      </c>
      <c r="R737" s="661">
        <v>6</v>
      </c>
      <c r="S737" s="677">
        <v>1</v>
      </c>
      <c r="T737" s="742">
        <v>1</v>
      </c>
      <c r="U737" s="700">
        <v>1</v>
      </c>
    </row>
    <row r="738" spans="1:21" ht="14.4" customHeight="1" x14ac:dyDescent="0.3">
      <c r="A738" s="660">
        <v>4</v>
      </c>
      <c r="B738" s="661" t="s">
        <v>1905</v>
      </c>
      <c r="C738" s="661">
        <v>89301042</v>
      </c>
      <c r="D738" s="740" t="s">
        <v>3294</v>
      </c>
      <c r="E738" s="741" t="s">
        <v>2168</v>
      </c>
      <c r="F738" s="661" t="s">
        <v>2127</v>
      </c>
      <c r="G738" s="661" t="s">
        <v>2421</v>
      </c>
      <c r="H738" s="661" t="s">
        <v>576</v>
      </c>
      <c r="I738" s="661" t="s">
        <v>2545</v>
      </c>
      <c r="J738" s="661" t="s">
        <v>2546</v>
      </c>
      <c r="K738" s="661" t="s">
        <v>2547</v>
      </c>
      <c r="L738" s="662">
        <v>198.08</v>
      </c>
      <c r="M738" s="662">
        <v>198.08</v>
      </c>
      <c r="N738" s="661">
        <v>1</v>
      </c>
      <c r="O738" s="742">
        <v>1</v>
      </c>
      <c r="P738" s="662"/>
      <c r="Q738" s="677">
        <v>0</v>
      </c>
      <c r="R738" s="661"/>
      <c r="S738" s="677">
        <v>0</v>
      </c>
      <c r="T738" s="742"/>
      <c r="U738" s="700">
        <v>0</v>
      </c>
    </row>
    <row r="739" spans="1:21" ht="14.4" customHeight="1" x14ac:dyDescent="0.3">
      <c r="A739" s="660">
        <v>4</v>
      </c>
      <c r="B739" s="661" t="s">
        <v>1905</v>
      </c>
      <c r="C739" s="661">
        <v>89301042</v>
      </c>
      <c r="D739" s="740" t="s">
        <v>3294</v>
      </c>
      <c r="E739" s="741" t="s">
        <v>2168</v>
      </c>
      <c r="F739" s="661" t="s">
        <v>2127</v>
      </c>
      <c r="G739" s="661" t="s">
        <v>2421</v>
      </c>
      <c r="H739" s="661" t="s">
        <v>576</v>
      </c>
      <c r="I739" s="661" t="s">
        <v>2794</v>
      </c>
      <c r="J739" s="661" t="s">
        <v>2549</v>
      </c>
      <c r="K739" s="661" t="s">
        <v>2795</v>
      </c>
      <c r="L739" s="662">
        <v>1500</v>
      </c>
      <c r="M739" s="662">
        <v>13500</v>
      </c>
      <c r="N739" s="661">
        <v>9</v>
      </c>
      <c r="O739" s="742">
        <v>1</v>
      </c>
      <c r="P739" s="662">
        <v>13500</v>
      </c>
      <c r="Q739" s="677">
        <v>1</v>
      </c>
      <c r="R739" s="661">
        <v>9</v>
      </c>
      <c r="S739" s="677">
        <v>1</v>
      </c>
      <c r="T739" s="742">
        <v>1</v>
      </c>
      <c r="U739" s="700">
        <v>1</v>
      </c>
    </row>
    <row r="740" spans="1:21" ht="14.4" customHeight="1" x14ac:dyDescent="0.3">
      <c r="A740" s="660">
        <v>4</v>
      </c>
      <c r="B740" s="661" t="s">
        <v>1905</v>
      </c>
      <c r="C740" s="661">
        <v>89301042</v>
      </c>
      <c r="D740" s="740" t="s">
        <v>3294</v>
      </c>
      <c r="E740" s="741" t="s">
        <v>2168</v>
      </c>
      <c r="F740" s="661" t="s">
        <v>2127</v>
      </c>
      <c r="G740" s="661" t="s">
        <v>2421</v>
      </c>
      <c r="H740" s="661" t="s">
        <v>576</v>
      </c>
      <c r="I740" s="661" t="s">
        <v>2551</v>
      </c>
      <c r="J740" s="661" t="s">
        <v>2552</v>
      </c>
      <c r="K740" s="661" t="s">
        <v>2553</v>
      </c>
      <c r="L740" s="662">
        <v>159.5</v>
      </c>
      <c r="M740" s="662">
        <v>797.5</v>
      </c>
      <c r="N740" s="661">
        <v>5</v>
      </c>
      <c r="O740" s="742">
        <v>1</v>
      </c>
      <c r="P740" s="662"/>
      <c r="Q740" s="677">
        <v>0</v>
      </c>
      <c r="R740" s="661"/>
      <c r="S740" s="677">
        <v>0</v>
      </c>
      <c r="T740" s="742"/>
      <c r="U740" s="700">
        <v>0</v>
      </c>
    </row>
    <row r="741" spans="1:21" ht="14.4" customHeight="1" x14ac:dyDescent="0.3">
      <c r="A741" s="660">
        <v>4</v>
      </c>
      <c r="B741" s="661" t="s">
        <v>1905</v>
      </c>
      <c r="C741" s="661">
        <v>89301042</v>
      </c>
      <c r="D741" s="740" t="s">
        <v>3294</v>
      </c>
      <c r="E741" s="741" t="s">
        <v>2168</v>
      </c>
      <c r="F741" s="661" t="s">
        <v>2127</v>
      </c>
      <c r="G741" s="661" t="s">
        <v>2421</v>
      </c>
      <c r="H741" s="661" t="s">
        <v>576</v>
      </c>
      <c r="I741" s="661" t="s">
        <v>2557</v>
      </c>
      <c r="J741" s="661" t="s">
        <v>2558</v>
      </c>
      <c r="K741" s="661" t="s">
        <v>2559</v>
      </c>
      <c r="L741" s="662">
        <v>498.24</v>
      </c>
      <c r="M741" s="662">
        <v>996.48</v>
      </c>
      <c r="N741" s="661">
        <v>2</v>
      </c>
      <c r="O741" s="742">
        <v>2</v>
      </c>
      <c r="P741" s="662">
        <v>498.24</v>
      </c>
      <c r="Q741" s="677">
        <v>0.5</v>
      </c>
      <c r="R741" s="661">
        <v>1</v>
      </c>
      <c r="S741" s="677">
        <v>0.5</v>
      </c>
      <c r="T741" s="742">
        <v>1</v>
      </c>
      <c r="U741" s="700">
        <v>0.5</v>
      </c>
    </row>
    <row r="742" spans="1:21" ht="14.4" customHeight="1" x14ac:dyDescent="0.3">
      <c r="A742" s="660">
        <v>4</v>
      </c>
      <c r="B742" s="661" t="s">
        <v>1905</v>
      </c>
      <c r="C742" s="661">
        <v>89301042</v>
      </c>
      <c r="D742" s="740" t="s">
        <v>3294</v>
      </c>
      <c r="E742" s="741" t="s">
        <v>2168</v>
      </c>
      <c r="F742" s="661" t="s">
        <v>2127</v>
      </c>
      <c r="G742" s="661" t="s">
        <v>2421</v>
      </c>
      <c r="H742" s="661" t="s">
        <v>576</v>
      </c>
      <c r="I742" s="661" t="s">
        <v>2563</v>
      </c>
      <c r="J742" s="661" t="s">
        <v>2564</v>
      </c>
      <c r="K742" s="661" t="s">
        <v>2565</v>
      </c>
      <c r="L742" s="662">
        <v>540</v>
      </c>
      <c r="M742" s="662">
        <v>540</v>
      </c>
      <c r="N742" s="661">
        <v>1</v>
      </c>
      <c r="O742" s="742">
        <v>1</v>
      </c>
      <c r="P742" s="662"/>
      <c r="Q742" s="677">
        <v>0</v>
      </c>
      <c r="R742" s="661"/>
      <c r="S742" s="677">
        <v>0</v>
      </c>
      <c r="T742" s="742"/>
      <c r="U742" s="700">
        <v>0</v>
      </c>
    </row>
    <row r="743" spans="1:21" ht="14.4" customHeight="1" x14ac:dyDescent="0.3">
      <c r="A743" s="660">
        <v>4</v>
      </c>
      <c r="B743" s="661" t="s">
        <v>1905</v>
      </c>
      <c r="C743" s="661">
        <v>89301042</v>
      </c>
      <c r="D743" s="740" t="s">
        <v>3294</v>
      </c>
      <c r="E743" s="741" t="s">
        <v>2168</v>
      </c>
      <c r="F743" s="661" t="s">
        <v>2127</v>
      </c>
      <c r="G743" s="661" t="s">
        <v>2421</v>
      </c>
      <c r="H743" s="661" t="s">
        <v>576</v>
      </c>
      <c r="I743" s="661" t="s">
        <v>3142</v>
      </c>
      <c r="J743" s="661" t="s">
        <v>3143</v>
      </c>
      <c r="K743" s="661" t="s">
        <v>3144</v>
      </c>
      <c r="L743" s="662">
        <v>600</v>
      </c>
      <c r="M743" s="662">
        <v>1200</v>
      </c>
      <c r="N743" s="661">
        <v>2</v>
      </c>
      <c r="O743" s="742">
        <v>2</v>
      </c>
      <c r="P743" s="662"/>
      <c r="Q743" s="677">
        <v>0</v>
      </c>
      <c r="R743" s="661"/>
      <c r="S743" s="677">
        <v>0</v>
      </c>
      <c r="T743" s="742"/>
      <c r="U743" s="700">
        <v>0</v>
      </c>
    </row>
    <row r="744" spans="1:21" ht="14.4" customHeight="1" x14ac:dyDescent="0.3">
      <c r="A744" s="660">
        <v>4</v>
      </c>
      <c r="B744" s="661" t="s">
        <v>1905</v>
      </c>
      <c r="C744" s="661">
        <v>89301042</v>
      </c>
      <c r="D744" s="740" t="s">
        <v>3294</v>
      </c>
      <c r="E744" s="741" t="s">
        <v>2168</v>
      </c>
      <c r="F744" s="661" t="s">
        <v>2127</v>
      </c>
      <c r="G744" s="661" t="s">
        <v>2421</v>
      </c>
      <c r="H744" s="661" t="s">
        <v>576</v>
      </c>
      <c r="I744" s="661" t="s">
        <v>2573</v>
      </c>
      <c r="J744" s="661" t="s">
        <v>2476</v>
      </c>
      <c r="K744" s="661" t="s">
        <v>2574</v>
      </c>
      <c r="L744" s="662">
        <v>1987.45</v>
      </c>
      <c r="M744" s="662">
        <v>5962.35</v>
      </c>
      <c r="N744" s="661">
        <v>3</v>
      </c>
      <c r="O744" s="742">
        <v>1</v>
      </c>
      <c r="P744" s="662">
        <v>5962.35</v>
      </c>
      <c r="Q744" s="677">
        <v>1</v>
      </c>
      <c r="R744" s="661">
        <v>3</v>
      </c>
      <c r="S744" s="677">
        <v>1</v>
      </c>
      <c r="T744" s="742">
        <v>1</v>
      </c>
      <c r="U744" s="700">
        <v>1</v>
      </c>
    </row>
    <row r="745" spans="1:21" ht="14.4" customHeight="1" x14ac:dyDescent="0.3">
      <c r="A745" s="660">
        <v>4</v>
      </c>
      <c r="B745" s="661" t="s">
        <v>1905</v>
      </c>
      <c r="C745" s="661">
        <v>89301042</v>
      </c>
      <c r="D745" s="740" t="s">
        <v>3294</v>
      </c>
      <c r="E745" s="741" t="s">
        <v>2168</v>
      </c>
      <c r="F745" s="661" t="s">
        <v>2127</v>
      </c>
      <c r="G745" s="661" t="s">
        <v>2421</v>
      </c>
      <c r="H745" s="661" t="s">
        <v>576</v>
      </c>
      <c r="I745" s="661" t="s">
        <v>3145</v>
      </c>
      <c r="J745" s="661" t="s">
        <v>3146</v>
      </c>
      <c r="K745" s="661" t="s">
        <v>3147</v>
      </c>
      <c r="L745" s="662">
        <v>429.78</v>
      </c>
      <c r="M745" s="662">
        <v>1719.12</v>
      </c>
      <c r="N745" s="661">
        <v>4</v>
      </c>
      <c r="O745" s="742">
        <v>1</v>
      </c>
      <c r="P745" s="662">
        <v>1719.12</v>
      </c>
      <c r="Q745" s="677">
        <v>1</v>
      </c>
      <c r="R745" s="661">
        <v>4</v>
      </c>
      <c r="S745" s="677">
        <v>1</v>
      </c>
      <c r="T745" s="742">
        <v>1</v>
      </c>
      <c r="U745" s="700">
        <v>1</v>
      </c>
    </row>
    <row r="746" spans="1:21" ht="14.4" customHeight="1" x14ac:dyDescent="0.3">
      <c r="A746" s="660">
        <v>4</v>
      </c>
      <c r="B746" s="661" t="s">
        <v>1905</v>
      </c>
      <c r="C746" s="661">
        <v>89301042</v>
      </c>
      <c r="D746" s="740" t="s">
        <v>3294</v>
      </c>
      <c r="E746" s="741" t="s">
        <v>2168</v>
      </c>
      <c r="F746" s="661" t="s">
        <v>2127</v>
      </c>
      <c r="G746" s="661" t="s">
        <v>2421</v>
      </c>
      <c r="H746" s="661" t="s">
        <v>576</v>
      </c>
      <c r="I746" s="661" t="s">
        <v>2583</v>
      </c>
      <c r="J746" s="661" t="s">
        <v>2584</v>
      </c>
      <c r="K746" s="661" t="s">
        <v>2585</v>
      </c>
      <c r="L746" s="662">
        <v>556.46</v>
      </c>
      <c r="M746" s="662">
        <v>1669.38</v>
      </c>
      <c r="N746" s="661">
        <v>3</v>
      </c>
      <c r="O746" s="742">
        <v>2</v>
      </c>
      <c r="P746" s="662">
        <v>1669.38</v>
      </c>
      <c r="Q746" s="677">
        <v>1</v>
      </c>
      <c r="R746" s="661">
        <v>3</v>
      </c>
      <c r="S746" s="677">
        <v>1</v>
      </c>
      <c r="T746" s="742">
        <v>2</v>
      </c>
      <c r="U746" s="700">
        <v>1</v>
      </c>
    </row>
    <row r="747" spans="1:21" ht="14.4" customHeight="1" x14ac:dyDescent="0.3">
      <c r="A747" s="660">
        <v>4</v>
      </c>
      <c r="B747" s="661" t="s">
        <v>1905</v>
      </c>
      <c r="C747" s="661">
        <v>89301042</v>
      </c>
      <c r="D747" s="740" t="s">
        <v>3294</v>
      </c>
      <c r="E747" s="741" t="s">
        <v>2168</v>
      </c>
      <c r="F747" s="661" t="s">
        <v>2127</v>
      </c>
      <c r="G747" s="661" t="s">
        <v>2421</v>
      </c>
      <c r="H747" s="661" t="s">
        <v>576</v>
      </c>
      <c r="I747" s="661" t="s">
        <v>3015</v>
      </c>
      <c r="J747" s="661" t="s">
        <v>2462</v>
      </c>
      <c r="K747" s="661" t="s">
        <v>3016</v>
      </c>
      <c r="L747" s="662">
        <v>2473.21</v>
      </c>
      <c r="M747" s="662">
        <v>7419.63</v>
      </c>
      <c r="N747" s="661">
        <v>3</v>
      </c>
      <c r="O747" s="742">
        <v>1</v>
      </c>
      <c r="P747" s="662">
        <v>7419.63</v>
      </c>
      <c r="Q747" s="677">
        <v>1</v>
      </c>
      <c r="R747" s="661">
        <v>3</v>
      </c>
      <c r="S747" s="677">
        <v>1</v>
      </c>
      <c r="T747" s="742">
        <v>1</v>
      </c>
      <c r="U747" s="700">
        <v>1</v>
      </c>
    </row>
    <row r="748" spans="1:21" ht="14.4" customHeight="1" x14ac:dyDescent="0.3">
      <c r="A748" s="660">
        <v>4</v>
      </c>
      <c r="B748" s="661" t="s">
        <v>1905</v>
      </c>
      <c r="C748" s="661">
        <v>89301042</v>
      </c>
      <c r="D748" s="740" t="s">
        <v>3294</v>
      </c>
      <c r="E748" s="741" t="s">
        <v>2168</v>
      </c>
      <c r="F748" s="661" t="s">
        <v>2127</v>
      </c>
      <c r="G748" s="661" t="s">
        <v>2421</v>
      </c>
      <c r="H748" s="661" t="s">
        <v>576</v>
      </c>
      <c r="I748" s="661" t="s">
        <v>3148</v>
      </c>
      <c r="J748" s="661" t="s">
        <v>3149</v>
      </c>
      <c r="K748" s="661" t="s">
        <v>3150</v>
      </c>
      <c r="L748" s="662">
        <v>2412.9</v>
      </c>
      <c r="M748" s="662">
        <v>4825.8</v>
      </c>
      <c r="N748" s="661">
        <v>2</v>
      </c>
      <c r="O748" s="742">
        <v>1</v>
      </c>
      <c r="P748" s="662">
        <v>4825.8</v>
      </c>
      <c r="Q748" s="677">
        <v>1</v>
      </c>
      <c r="R748" s="661">
        <v>2</v>
      </c>
      <c r="S748" s="677">
        <v>1</v>
      </c>
      <c r="T748" s="742">
        <v>1</v>
      </c>
      <c r="U748" s="700">
        <v>1</v>
      </c>
    </row>
    <row r="749" spans="1:21" ht="14.4" customHeight="1" x14ac:dyDescent="0.3">
      <c r="A749" s="660">
        <v>4</v>
      </c>
      <c r="B749" s="661" t="s">
        <v>1905</v>
      </c>
      <c r="C749" s="661">
        <v>89301042</v>
      </c>
      <c r="D749" s="740" t="s">
        <v>3294</v>
      </c>
      <c r="E749" s="741" t="s">
        <v>2168</v>
      </c>
      <c r="F749" s="661" t="s">
        <v>2127</v>
      </c>
      <c r="G749" s="661" t="s">
        <v>2421</v>
      </c>
      <c r="H749" s="661" t="s">
        <v>576</v>
      </c>
      <c r="I749" s="661" t="s">
        <v>3151</v>
      </c>
      <c r="J749" s="661" t="s">
        <v>3152</v>
      </c>
      <c r="K749" s="661" t="s">
        <v>3153</v>
      </c>
      <c r="L749" s="662">
        <v>595.1</v>
      </c>
      <c r="M749" s="662">
        <v>1190.2</v>
      </c>
      <c r="N749" s="661">
        <v>2</v>
      </c>
      <c r="O749" s="742">
        <v>1</v>
      </c>
      <c r="P749" s="662">
        <v>1190.2</v>
      </c>
      <c r="Q749" s="677">
        <v>1</v>
      </c>
      <c r="R749" s="661">
        <v>2</v>
      </c>
      <c r="S749" s="677">
        <v>1</v>
      </c>
      <c r="T749" s="742">
        <v>1</v>
      </c>
      <c r="U749" s="700">
        <v>1</v>
      </c>
    </row>
    <row r="750" spans="1:21" ht="14.4" customHeight="1" x14ac:dyDescent="0.3">
      <c r="A750" s="660">
        <v>4</v>
      </c>
      <c r="B750" s="661" t="s">
        <v>1905</v>
      </c>
      <c r="C750" s="661">
        <v>89301042</v>
      </c>
      <c r="D750" s="740" t="s">
        <v>3294</v>
      </c>
      <c r="E750" s="741" t="s">
        <v>2168</v>
      </c>
      <c r="F750" s="661" t="s">
        <v>2127</v>
      </c>
      <c r="G750" s="661" t="s">
        <v>2421</v>
      </c>
      <c r="H750" s="661" t="s">
        <v>576</v>
      </c>
      <c r="I750" s="661" t="s">
        <v>2596</v>
      </c>
      <c r="J750" s="661" t="s">
        <v>2597</v>
      </c>
      <c r="K750" s="661" t="s">
        <v>1348</v>
      </c>
      <c r="L750" s="662">
        <v>1124.9000000000001</v>
      </c>
      <c r="M750" s="662">
        <v>3374.7000000000003</v>
      </c>
      <c r="N750" s="661">
        <v>3</v>
      </c>
      <c r="O750" s="742">
        <v>1</v>
      </c>
      <c r="P750" s="662">
        <v>3374.7000000000003</v>
      </c>
      <c r="Q750" s="677">
        <v>1</v>
      </c>
      <c r="R750" s="661">
        <v>3</v>
      </c>
      <c r="S750" s="677">
        <v>1</v>
      </c>
      <c r="T750" s="742">
        <v>1</v>
      </c>
      <c r="U750" s="700">
        <v>1</v>
      </c>
    </row>
    <row r="751" spans="1:21" ht="14.4" customHeight="1" x14ac:dyDescent="0.3">
      <c r="A751" s="660">
        <v>4</v>
      </c>
      <c r="B751" s="661" t="s">
        <v>1905</v>
      </c>
      <c r="C751" s="661">
        <v>89301042</v>
      </c>
      <c r="D751" s="740" t="s">
        <v>3294</v>
      </c>
      <c r="E751" s="741" t="s">
        <v>2168</v>
      </c>
      <c r="F751" s="661" t="s">
        <v>2127</v>
      </c>
      <c r="G751" s="661" t="s">
        <v>2421</v>
      </c>
      <c r="H751" s="661" t="s">
        <v>576</v>
      </c>
      <c r="I751" s="661" t="s">
        <v>2598</v>
      </c>
      <c r="J751" s="661" t="s">
        <v>2599</v>
      </c>
      <c r="K751" s="661" t="s">
        <v>2510</v>
      </c>
      <c r="L751" s="662">
        <v>590.5</v>
      </c>
      <c r="M751" s="662">
        <v>590.5</v>
      </c>
      <c r="N751" s="661">
        <v>1</v>
      </c>
      <c r="O751" s="742">
        <v>1</v>
      </c>
      <c r="P751" s="662">
        <v>590.5</v>
      </c>
      <c r="Q751" s="677">
        <v>1</v>
      </c>
      <c r="R751" s="661">
        <v>1</v>
      </c>
      <c r="S751" s="677">
        <v>1</v>
      </c>
      <c r="T751" s="742">
        <v>1</v>
      </c>
      <c r="U751" s="700">
        <v>1</v>
      </c>
    </row>
    <row r="752" spans="1:21" ht="14.4" customHeight="1" x14ac:dyDescent="0.3">
      <c r="A752" s="660">
        <v>4</v>
      </c>
      <c r="B752" s="661" t="s">
        <v>1905</v>
      </c>
      <c r="C752" s="661">
        <v>89301042</v>
      </c>
      <c r="D752" s="740" t="s">
        <v>3294</v>
      </c>
      <c r="E752" s="741" t="s">
        <v>2168</v>
      </c>
      <c r="F752" s="661" t="s">
        <v>2127</v>
      </c>
      <c r="G752" s="661" t="s">
        <v>2421</v>
      </c>
      <c r="H752" s="661" t="s">
        <v>576</v>
      </c>
      <c r="I752" s="661" t="s">
        <v>3154</v>
      </c>
      <c r="J752" s="661" t="s">
        <v>2476</v>
      </c>
      <c r="K752" s="661" t="s">
        <v>3155</v>
      </c>
      <c r="L752" s="662">
        <v>1987.45</v>
      </c>
      <c r="M752" s="662">
        <v>5962.35</v>
      </c>
      <c r="N752" s="661">
        <v>3</v>
      </c>
      <c r="O752" s="742">
        <v>1</v>
      </c>
      <c r="P752" s="662">
        <v>5962.35</v>
      </c>
      <c r="Q752" s="677">
        <v>1</v>
      </c>
      <c r="R752" s="661">
        <v>3</v>
      </c>
      <c r="S752" s="677">
        <v>1</v>
      </c>
      <c r="T752" s="742">
        <v>1</v>
      </c>
      <c r="U752" s="700">
        <v>1</v>
      </c>
    </row>
    <row r="753" spans="1:21" ht="14.4" customHeight="1" x14ac:dyDescent="0.3">
      <c r="A753" s="660">
        <v>4</v>
      </c>
      <c r="B753" s="661" t="s">
        <v>1905</v>
      </c>
      <c r="C753" s="661">
        <v>89301042</v>
      </c>
      <c r="D753" s="740" t="s">
        <v>3294</v>
      </c>
      <c r="E753" s="741" t="s">
        <v>2168</v>
      </c>
      <c r="F753" s="661" t="s">
        <v>2127</v>
      </c>
      <c r="G753" s="661" t="s">
        <v>2421</v>
      </c>
      <c r="H753" s="661" t="s">
        <v>576</v>
      </c>
      <c r="I753" s="661" t="s">
        <v>3156</v>
      </c>
      <c r="J753" s="661" t="s">
        <v>3157</v>
      </c>
      <c r="K753" s="661" t="s">
        <v>3158</v>
      </c>
      <c r="L753" s="662">
        <v>1118.06</v>
      </c>
      <c r="M753" s="662">
        <v>6708.36</v>
      </c>
      <c r="N753" s="661">
        <v>6</v>
      </c>
      <c r="O753" s="742">
        <v>1</v>
      </c>
      <c r="P753" s="662">
        <v>6708.36</v>
      </c>
      <c r="Q753" s="677">
        <v>1</v>
      </c>
      <c r="R753" s="661">
        <v>6</v>
      </c>
      <c r="S753" s="677">
        <v>1</v>
      </c>
      <c r="T753" s="742">
        <v>1</v>
      </c>
      <c r="U753" s="700">
        <v>1</v>
      </c>
    </row>
    <row r="754" spans="1:21" ht="14.4" customHeight="1" x14ac:dyDescent="0.3">
      <c r="A754" s="660">
        <v>4</v>
      </c>
      <c r="B754" s="661" t="s">
        <v>1905</v>
      </c>
      <c r="C754" s="661">
        <v>89301042</v>
      </c>
      <c r="D754" s="740" t="s">
        <v>3294</v>
      </c>
      <c r="E754" s="741" t="s">
        <v>2168</v>
      </c>
      <c r="F754" s="661" t="s">
        <v>2127</v>
      </c>
      <c r="G754" s="661" t="s">
        <v>2421</v>
      </c>
      <c r="H754" s="661" t="s">
        <v>576</v>
      </c>
      <c r="I754" s="661" t="s">
        <v>2820</v>
      </c>
      <c r="J754" s="661" t="s">
        <v>2821</v>
      </c>
      <c r="K754" s="661" t="s">
        <v>2448</v>
      </c>
      <c r="L754" s="662">
        <v>311</v>
      </c>
      <c r="M754" s="662">
        <v>311</v>
      </c>
      <c r="N754" s="661">
        <v>1</v>
      </c>
      <c r="O754" s="742">
        <v>1</v>
      </c>
      <c r="P754" s="662">
        <v>311</v>
      </c>
      <c r="Q754" s="677">
        <v>1</v>
      </c>
      <c r="R754" s="661">
        <v>1</v>
      </c>
      <c r="S754" s="677">
        <v>1</v>
      </c>
      <c r="T754" s="742">
        <v>1</v>
      </c>
      <c r="U754" s="700">
        <v>1</v>
      </c>
    </row>
    <row r="755" spans="1:21" ht="14.4" customHeight="1" x14ac:dyDescent="0.3">
      <c r="A755" s="660">
        <v>4</v>
      </c>
      <c r="B755" s="661" t="s">
        <v>1905</v>
      </c>
      <c r="C755" s="661">
        <v>89301042</v>
      </c>
      <c r="D755" s="740" t="s">
        <v>3294</v>
      </c>
      <c r="E755" s="741" t="s">
        <v>2168</v>
      </c>
      <c r="F755" s="661" t="s">
        <v>2127</v>
      </c>
      <c r="G755" s="661" t="s">
        <v>2421</v>
      </c>
      <c r="H755" s="661" t="s">
        <v>576</v>
      </c>
      <c r="I755" s="661" t="s">
        <v>2825</v>
      </c>
      <c r="J755" s="661" t="s">
        <v>2826</v>
      </c>
      <c r="K755" s="661" t="s">
        <v>2827</v>
      </c>
      <c r="L755" s="662">
        <v>335.62</v>
      </c>
      <c r="M755" s="662">
        <v>335.62</v>
      </c>
      <c r="N755" s="661">
        <v>1</v>
      </c>
      <c r="O755" s="742">
        <v>1</v>
      </c>
      <c r="P755" s="662">
        <v>335.62</v>
      </c>
      <c r="Q755" s="677">
        <v>1</v>
      </c>
      <c r="R755" s="661">
        <v>1</v>
      </c>
      <c r="S755" s="677">
        <v>1</v>
      </c>
      <c r="T755" s="742">
        <v>1</v>
      </c>
      <c r="U755" s="700">
        <v>1</v>
      </c>
    </row>
    <row r="756" spans="1:21" ht="14.4" customHeight="1" x14ac:dyDescent="0.3">
      <c r="A756" s="660">
        <v>4</v>
      </c>
      <c r="B756" s="661" t="s">
        <v>1905</v>
      </c>
      <c r="C756" s="661">
        <v>89301042</v>
      </c>
      <c r="D756" s="740" t="s">
        <v>3294</v>
      </c>
      <c r="E756" s="741" t="s">
        <v>2168</v>
      </c>
      <c r="F756" s="661" t="s">
        <v>2127</v>
      </c>
      <c r="G756" s="661" t="s">
        <v>2421</v>
      </c>
      <c r="H756" s="661" t="s">
        <v>576</v>
      </c>
      <c r="I756" s="661" t="s">
        <v>2614</v>
      </c>
      <c r="J756" s="661" t="s">
        <v>2615</v>
      </c>
      <c r="K756" s="661" t="s">
        <v>2616</v>
      </c>
      <c r="L756" s="662">
        <v>2815.92</v>
      </c>
      <c r="M756" s="662">
        <v>8447.76</v>
      </c>
      <c r="N756" s="661">
        <v>3</v>
      </c>
      <c r="O756" s="742">
        <v>1</v>
      </c>
      <c r="P756" s="662"/>
      <c r="Q756" s="677">
        <v>0</v>
      </c>
      <c r="R756" s="661"/>
      <c r="S756" s="677">
        <v>0</v>
      </c>
      <c r="T756" s="742"/>
      <c r="U756" s="700">
        <v>0</v>
      </c>
    </row>
    <row r="757" spans="1:21" ht="14.4" customHeight="1" x14ac:dyDescent="0.3">
      <c r="A757" s="660">
        <v>4</v>
      </c>
      <c r="B757" s="661" t="s">
        <v>1905</v>
      </c>
      <c r="C757" s="661">
        <v>89301042</v>
      </c>
      <c r="D757" s="740" t="s">
        <v>3294</v>
      </c>
      <c r="E757" s="741" t="s">
        <v>2168</v>
      </c>
      <c r="F757" s="661" t="s">
        <v>2127</v>
      </c>
      <c r="G757" s="661" t="s">
        <v>2421</v>
      </c>
      <c r="H757" s="661" t="s">
        <v>576</v>
      </c>
      <c r="I757" s="661" t="s">
        <v>3027</v>
      </c>
      <c r="J757" s="661" t="s">
        <v>3028</v>
      </c>
      <c r="K757" s="661" t="s">
        <v>3029</v>
      </c>
      <c r="L757" s="662">
        <v>2815.92</v>
      </c>
      <c r="M757" s="662">
        <v>8447.76</v>
      </c>
      <c r="N757" s="661">
        <v>3</v>
      </c>
      <c r="O757" s="742">
        <v>1</v>
      </c>
      <c r="P757" s="662">
        <v>8447.76</v>
      </c>
      <c r="Q757" s="677">
        <v>1</v>
      </c>
      <c r="R757" s="661">
        <v>3</v>
      </c>
      <c r="S757" s="677">
        <v>1</v>
      </c>
      <c r="T757" s="742">
        <v>1</v>
      </c>
      <c r="U757" s="700">
        <v>1</v>
      </c>
    </row>
    <row r="758" spans="1:21" ht="14.4" customHeight="1" x14ac:dyDescent="0.3">
      <c r="A758" s="660">
        <v>4</v>
      </c>
      <c r="B758" s="661" t="s">
        <v>1905</v>
      </c>
      <c r="C758" s="661">
        <v>89301042</v>
      </c>
      <c r="D758" s="740" t="s">
        <v>3294</v>
      </c>
      <c r="E758" s="741" t="s">
        <v>2168</v>
      </c>
      <c r="F758" s="661" t="s">
        <v>2127</v>
      </c>
      <c r="G758" s="661" t="s">
        <v>2348</v>
      </c>
      <c r="H758" s="661" t="s">
        <v>576</v>
      </c>
      <c r="I758" s="661" t="s">
        <v>3159</v>
      </c>
      <c r="J758" s="661" t="s">
        <v>2353</v>
      </c>
      <c r="K758" s="661" t="s">
        <v>3160</v>
      </c>
      <c r="L758" s="662">
        <v>50</v>
      </c>
      <c r="M758" s="662">
        <v>50</v>
      </c>
      <c r="N758" s="661">
        <v>1</v>
      </c>
      <c r="O758" s="742">
        <v>1</v>
      </c>
      <c r="P758" s="662">
        <v>50</v>
      </c>
      <c r="Q758" s="677">
        <v>1</v>
      </c>
      <c r="R758" s="661">
        <v>1</v>
      </c>
      <c r="S758" s="677">
        <v>1</v>
      </c>
      <c r="T758" s="742">
        <v>1</v>
      </c>
      <c r="U758" s="700">
        <v>1</v>
      </c>
    </row>
    <row r="759" spans="1:21" ht="14.4" customHeight="1" x14ac:dyDescent="0.3">
      <c r="A759" s="660">
        <v>4</v>
      </c>
      <c r="B759" s="661" t="s">
        <v>1905</v>
      </c>
      <c r="C759" s="661">
        <v>89301042</v>
      </c>
      <c r="D759" s="740" t="s">
        <v>3294</v>
      </c>
      <c r="E759" s="741" t="s">
        <v>2168</v>
      </c>
      <c r="F759" s="661" t="s">
        <v>2127</v>
      </c>
      <c r="G759" s="661" t="s">
        <v>2361</v>
      </c>
      <c r="H759" s="661" t="s">
        <v>576</v>
      </c>
      <c r="I759" s="661" t="s">
        <v>2362</v>
      </c>
      <c r="J759" s="661" t="s">
        <v>2363</v>
      </c>
      <c r="K759" s="661" t="s">
        <v>2364</v>
      </c>
      <c r="L759" s="662">
        <v>410</v>
      </c>
      <c r="M759" s="662">
        <v>6150</v>
      </c>
      <c r="N759" s="661">
        <v>15</v>
      </c>
      <c r="O759" s="742">
        <v>15</v>
      </c>
      <c r="P759" s="662">
        <v>5330</v>
      </c>
      <c r="Q759" s="677">
        <v>0.8666666666666667</v>
      </c>
      <c r="R759" s="661">
        <v>13</v>
      </c>
      <c r="S759" s="677">
        <v>0.8666666666666667</v>
      </c>
      <c r="T759" s="742">
        <v>13</v>
      </c>
      <c r="U759" s="700">
        <v>0.8666666666666667</v>
      </c>
    </row>
    <row r="760" spans="1:21" ht="14.4" customHeight="1" x14ac:dyDescent="0.3">
      <c r="A760" s="660">
        <v>4</v>
      </c>
      <c r="B760" s="661" t="s">
        <v>1905</v>
      </c>
      <c r="C760" s="661">
        <v>89301042</v>
      </c>
      <c r="D760" s="740" t="s">
        <v>3294</v>
      </c>
      <c r="E760" s="741" t="s">
        <v>2168</v>
      </c>
      <c r="F760" s="661" t="s">
        <v>2127</v>
      </c>
      <c r="G760" s="661" t="s">
        <v>2361</v>
      </c>
      <c r="H760" s="661" t="s">
        <v>576</v>
      </c>
      <c r="I760" s="661" t="s">
        <v>3161</v>
      </c>
      <c r="J760" s="661" t="s">
        <v>2363</v>
      </c>
      <c r="K760" s="661" t="s">
        <v>3162</v>
      </c>
      <c r="L760" s="662">
        <v>410</v>
      </c>
      <c r="M760" s="662">
        <v>410</v>
      </c>
      <c r="N760" s="661">
        <v>1</v>
      </c>
      <c r="O760" s="742">
        <v>1</v>
      </c>
      <c r="P760" s="662">
        <v>410</v>
      </c>
      <c r="Q760" s="677">
        <v>1</v>
      </c>
      <c r="R760" s="661">
        <v>1</v>
      </c>
      <c r="S760" s="677">
        <v>1</v>
      </c>
      <c r="T760" s="742">
        <v>1</v>
      </c>
      <c r="U760" s="700">
        <v>1</v>
      </c>
    </row>
    <row r="761" spans="1:21" ht="14.4" customHeight="1" x14ac:dyDescent="0.3">
      <c r="A761" s="660">
        <v>4</v>
      </c>
      <c r="B761" s="661" t="s">
        <v>1905</v>
      </c>
      <c r="C761" s="661">
        <v>89301042</v>
      </c>
      <c r="D761" s="740" t="s">
        <v>3294</v>
      </c>
      <c r="E761" s="741" t="s">
        <v>2168</v>
      </c>
      <c r="F761" s="661" t="s">
        <v>2127</v>
      </c>
      <c r="G761" s="661" t="s">
        <v>2277</v>
      </c>
      <c r="H761" s="661" t="s">
        <v>576</v>
      </c>
      <c r="I761" s="661" t="s">
        <v>2368</v>
      </c>
      <c r="J761" s="661" t="s">
        <v>2369</v>
      </c>
      <c r="K761" s="661" t="s">
        <v>2370</v>
      </c>
      <c r="L761" s="662">
        <v>900</v>
      </c>
      <c r="M761" s="662">
        <v>900</v>
      </c>
      <c r="N761" s="661">
        <v>1</v>
      </c>
      <c r="O761" s="742">
        <v>1</v>
      </c>
      <c r="P761" s="662">
        <v>900</v>
      </c>
      <c r="Q761" s="677">
        <v>1</v>
      </c>
      <c r="R761" s="661">
        <v>1</v>
      </c>
      <c r="S761" s="677">
        <v>1</v>
      </c>
      <c r="T761" s="742">
        <v>1</v>
      </c>
      <c r="U761" s="700">
        <v>1</v>
      </c>
    </row>
    <row r="762" spans="1:21" ht="14.4" customHeight="1" x14ac:dyDescent="0.3">
      <c r="A762" s="660">
        <v>4</v>
      </c>
      <c r="B762" s="661" t="s">
        <v>1905</v>
      </c>
      <c r="C762" s="661">
        <v>89301042</v>
      </c>
      <c r="D762" s="740" t="s">
        <v>3294</v>
      </c>
      <c r="E762" s="741" t="s">
        <v>2169</v>
      </c>
      <c r="F762" s="661" t="s">
        <v>2125</v>
      </c>
      <c r="G762" s="661" t="s">
        <v>3082</v>
      </c>
      <c r="H762" s="661" t="s">
        <v>576</v>
      </c>
      <c r="I762" s="661" t="s">
        <v>3163</v>
      </c>
      <c r="J762" s="661" t="s">
        <v>3164</v>
      </c>
      <c r="K762" s="661" t="s">
        <v>3165</v>
      </c>
      <c r="L762" s="662">
        <v>0</v>
      </c>
      <c r="M762" s="662">
        <v>0</v>
      </c>
      <c r="N762" s="661">
        <v>1</v>
      </c>
      <c r="O762" s="742">
        <v>1</v>
      </c>
      <c r="P762" s="662"/>
      <c r="Q762" s="677"/>
      <c r="R762" s="661"/>
      <c r="S762" s="677">
        <v>0</v>
      </c>
      <c r="T762" s="742"/>
      <c r="U762" s="700">
        <v>0</v>
      </c>
    </row>
    <row r="763" spans="1:21" ht="14.4" customHeight="1" x14ac:dyDescent="0.3">
      <c r="A763" s="660">
        <v>4</v>
      </c>
      <c r="B763" s="661" t="s">
        <v>1905</v>
      </c>
      <c r="C763" s="661">
        <v>89301042</v>
      </c>
      <c r="D763" s="740" t="s">
        <v>3294</v>
      </c>
      <c r="E763" s="741" t="s">
        <v>2169</v>
      </c>
      <c r="F763" s="661" t="s">
        <v>2125</v>
      </c>
      <c r="G763" s="661" t="s">
        <v>3166</v>
      </c>
      <c r="H763" s="661" t="s">
        <v>576</v>
      </c>
      <c r="I763" s="661" t="s">
        <v>3167</v>
      </c>
      <c r="J763" s="661" t="s">
        <v>3168</v>
      </c>
      <c r="K763" s="661" t="s">
        <v>3165</v>
      </c>
      <c r="L763" s="662">
        <v>140.44</v>
      </c>
      <c r="M763" s="662">
        <v>140.44</v>
      </c>
      <c r="N763" s="661">
        <v>1</v>
      </c>
      <c r="O763" s="742">
        <v>0.5</v>
      </c>
      <c r="P763" s="662"/>
      <c r="Q763" s="677">
        <v>0</v>
      </c>
      <c r="R763" s="661"/>
      <c r="S763" s="677">
        <v>0</v>
      </c>
      <c r="T763" s="742"/>
      <c r="U763" s="700">
        <v>0</v>
      </c>
    </row>
    <row r="764" spans="1:21" ht="14.4" customHeight="1" x14ac:dyDescent="0.3">
      <c r="A764" s="660">
        <v>4</v>
      </c>
      <c r="B764" s="661" t="s">
        <v>1905</v>
      </c>
      <c r="C764" s="661">
        <v>89301042</v>
      </c>
      <c r="D764" s="740" t="s">
        <v>3294</v>
      </c>
      <c r="E764" s="741" t="s">
        <v>2169</v>
      </c>
      <c r="F764" s="661" t="s">
        <v>2125</v>
      </c>
      <c r="G764" s="661" t="s">
        <v>2313</v>
      </c>
      <c r="H764" s="661" t="s">
        <v>576</v>
      </c>
      <c r="I764" s="661" t="s">
        <v>3169</v>
      </c>
      <c r="J764" s="661" t="s">
        <v>2652</v>
      </c>
      <c r="K764" s="661" t="s">
        <v>3170</v>
      </c>
      <c r="L764" s="662">
        <v>189.43</v>
      </c>
      <c r="M764" s="662">
        <v>189.43</v>
      </c>
      <c r="N764" s="661">
        <v>1</v>
      </c>
      <c r="O764" s="742">
        <v>0.5</v>
      </c>
      <c r="P764" s="662"/>
      <c r="Q764" s="677">
        <v>0</v>
      </c>
      <c r="R764" s="661"/>
      <c r="S764" s="677">
        <v>0</v>
      </c>
      <c r="T764" s="742"/>
      <c r="U764" s="700">
        <v>0</v>
      </c>
    </row>
    <row r="765" spans="1:21" ht="14.4" customHeight="1" x14ac:dyDescent="0.3">
      <c r="A765" s="660">
        <v>4</v>
      </c>
      <c r="B765" s="661" t="s">
        <v>1905</v>
      </c>
      <c r="C765" s="661">
        <v>89301042</v>
      </c>
      <c r="D765" s="740" t="s">
        <v>3294</v>
      </c>
      <c r="E765" s="741" t="s">
        <v>2169</v>
      </c>
      <c r="F765" s="661" t="s">
        <v>2125</v>
      </c>
      <c r="G765" s="661" t="s">
        <v>3171</v>
      </c>
      <c r="H765" s="661" t="s">
        <v>576</v>
      </c>
      <c r="I765" s="661" t="s">
        <v>3172</v>
      </c>
      <c r="J765" s="661" t="s">
        <v>3173</v>
      </c>
      <c r="K765" s="661" t="s">
        <v>3174</v>
      </c>
      <c r="L765" s="662">
        <v>0</v>
      </c>
      <c r="M765" s="662">
        <v>0</v>
      </c>
      <c r="N765" s="661">
        <v>1</v>
      </c>
      <c r="O765" s="742">
        <v>0.5</v>
      </c>
      <c r="P765" s="662"/>
      <c r="Q765" s="677"/>
      <c r="R765" s="661"/>
      <c r="S765" s="677">
        <v>0</v>
      </c>
      <c r="T765" s="742"/>
      <c r="U765" s="700">
        <v>0</v>
      </c>
    </row>
    <row r="766" spans="1:21" ht="14.4" customHeight="1" x14ac:dyDescent="0.3">
      <c r="A766" s="660">
        <v>4</v>
      </c>
      <c r="B766" s="661" t="s">
        <v>1905</v>
      </c>
      <c r="C766" s="661">
        <v>89301042</v>
      </c>
      <c r="D766" s="740" t="s">
        <v>3294</v>
      </c>
      <c r="E766" s="741" t="s">
        <v>2169</v>
      </c>
      <c r="F766" s="661" t="s">
        <v>2125</v>
      </c>
      <c r="G766" s="661" t="s">
        <v>2230</v>
      </c>
      <c r="H766" s="661" t="s">
        <v>576</v>
      </c>
      <c r="I766" s="661" t="s">
        <v>2986</v>
      </c>
      <c r="J766" s="661" t="s">
        <v>2232</v>
      </c>
      <c r="K766" s="661"/>
      <c r="L766" s="662">
        <v>0</v>
      </c>
      <c r="M766" s="662">
        <v>0</v>
      </c>
      <c r="N766" s="661">
        <v>1</v>
      </c>
      <c r="O766" s="742">
        <v>1</v>
      </c>
      <c r="P766" s="662">
        <v>0</v>
      </c>
      <c r="Q766" s="677"/>
      <c r="R766" s="661">
        <v>1</v>
      </c>
      <c r="S766" s="677">
        <v>1</v>
      </c>
      <c r="T766" s="742">
        <v>1</v>
      </c>
      <c r="U766" s="700">
        <v>1</v>
      </c>
    </row>
    <row r="767" spans="1:21" ht="14.4" customHeight="1" x14ac:dyDescent="0.3">
      <c r="A767" s="660">
        <v>4</v>
      </c>
      <c r="B767" s="661" t="s">
        <v>1905</v>
      </c>
      <c r="C767" s="661">
        <v>89301042</v>
      </c>
      <c r="D767" s="740" t="s">
        <v>3294</v>
      </c>
      <c r="E767" s="741" t="s">
        <v>2169</v>
      </c>
      <c r="F767" s="661" t="s">
        <v>2125</v>
      </c>
      <c r="G767" s="661" t="s">
        <v>3175</v>
      </c>
      <c r="H767" s="661" t="s">
        <v>576</v>
      </c>
      <c r="I767" s="661" t="s">
        <v>3176</v>
      </c>
      <c r="J767" s="661" t="s">
        <v>3177</v>
      </c>
      <c r="K767" s="661" t="s">
        <v>3178</v>
      </c>
      <c r="L767" s="662">
        <v>0</v>
      </c>
      <c r="M767" s="662">
        <v>0</v>
      </c>
      <c r="N767" s="661">
        <v>2</v>
      </c>
      <c r="O767" s="742">
        <v>0.5</v>
      </c>
      <c r="P767" s="662"/>
      <c r="Q767" s="677"/>
      <c r="R767" s="661"/>
      <c r="S767" s="677">
        <v>0</v>
      </c>
      <c r="T767" s="742"/>
      <c r="U767" s="700">
        <v>0</v>
      </c>
    </row>
    <row r="768" spans="1:21" ht="14.4" customHeight="1" x14ac:dyDescent="0.3">
      <c r="A768" s="660">
        <v>4</v>
      </c>
      <c r="B768" s="661" t="s">
        <v>1905</v>
      </c>
      <c r="C768" s="661">
        <v>89301042</v>
      </c>
      <c r="D768" s="740" t="s">
        <v>3294</v>
      </c>
      <c r="E768" s="741" t="s">
        <v>2169</v>
      </c>
      <c r="F768" s="661" t="s">
        <v>2125</v>
      </c>
      <c r="G768" s="661" t="s">
        <v>3175</v>
      </c>
      <c r="H768" s="661" t="s">
        <v>576</v>
      </c>
      <c r="I768" s="661" t="s">
        <v>3179</v>
      </c>
      <c r="J768" s="661" t="s">
        <v>3177</v>
      </c>
      <c r="K768" s="661" t="s">
        <v>3180</v>
      </c>
      <c r="L768" s="662">
        <v>0</v>
      </c>
      <c r="M768" s="662">
        <v>0</v>
      </c>
      <c r="N768" s="661">
        <v>1</v>
      </c>
      <c r="O768" s="742">
        <v>0.5</v>
      </c>
      <c r="P768" s="662"/>
      <c r="Q768" s="677"/>
      <c r="R768" s="661"/>
      <c r="S768" s="677">
        <v>0</v>
      </c>
      <c r="T768" s="742"/>
      <c r="U768" s="700">
        <v>0</v>
      </c>
    </row>
    <row r="769" spans="1:21" ht="14.4" customHeight="1" x14ac:dyDescent="0.3">
      <c r="A769" s="660">
        <v>4</v>
      </c>
      <c r="B769" s="661" t="s">
        <v>1905</v>
      </c>
      <c r="C769" s="661">
        <v>89301042</v>
      </c>
      <c r="D769" s="740" t="s">
        <v>3294</v>
      </c>
      <c r="E769" s="741" t="s">
        <v>2169</v>
      </c>
      <c r="F769" s="661" t="s">
        <v>2125</v>
      </c>
      <c r="G769" s="661" t="s">
        <v>3181</v>
      </c>
      <c r="H769" s="661" t="s">
        <v>576</v>
      </c>
      <c r="I769" s="661" t="s">
        <v>3182</v>
      </c>
      <c r="J769" s="661" t="s">
        <v>3183</v>
      </c>
      <c r="K769" s="661" t="s">
        <v>3184</v>
      </c>
      <c r="L769" s="662">
        <v>0</v>
      </c>
      <c r="M769" s="662">
        <v>0</v>
      </c>
      <c r="N769" s="661">
        <v>1</v>
      </c>
      <c r="O769" s="742">
        <v>1</v>
      </c>
      <c r="P769" s="662"/>
      <c r="Q769" s="677"/>
      <c r="R769" s="661"/>
      <c r="S769" s="677">
        <v>0</v>
      </c>
      <c r="T769" s="742"/>
      <c r="U769" s="700">
        <v>0</v>
      </c>
    </row>
    <row r="770" spans="1:21" ht="14.4" customHeight="1" x14ac:dyDescent="0.3">
      <c r="A770" s="660">
        <v>4</v>
      </c>
      <c r="B770" s="661" t="s">
        <v>1905</v>
      </c>
      <c r="C770" s="661">
        <v>89301042</v>
      </c>
      <c r="D770" s="740" t="s">
        <v>3294</v>
      </c>
      <c r="E770" s="741" t="s">
        <v>2169</v>
      </c>
      <c r="F770" s="661" t="s">
        <v>2125</v>
      </c>
      <c r="G770" s="661" t="s">
        <v>2185</v>
      </c>
      <c r="H770" s="661" t="s">
        <v>576</v>
      </c>
      <c r="I770" s="661" t="s">
        <v>2186</v>
      </c>
      <c r="J770" s="661" t="s">
        <v>2187</v>
      </c>
      <c r="K770" s="661" t="s">
        <v>2188</v>
      </c>
      <c r="L770" s="662">
        <v>0</v>
      </c>
      <c r="M770" s="662">
        <v>0</v>
      </c>
      <c r="N770" s="661">
        <v>1</v>
      </c>
      <c r="O770" s="742">
        <v>1</v>
      </c>
      <c r="P770" s="662">
        <v>0</v>
      </c>
      <c r="Q770" s="677"/>
      <c r="R770" s="661">
        <v>1</v>
      </c>
      <c r="S770" s="677">
        <v>1</v>
      </c>
      <c r="T770" s="742">
        <v>1</v>
      </c>
      <c r="U770" s="700">
        <v>1</v>
      </c>
    </row>
    <row r="771" spans="1:21" ht="14.4" customHeight="1" x14ac:dyDescent="0.3">
      <c r="A771" s="660">
        <v>4</v>
      </c>
      <c r="B771" s="661" t="s">
        <v>1905</v>
      </c>
      <c r="C771" s="661">
        <v>89301042</v>
      </c>
      <c r="D771" s="740" t="s">
        <v>3294</v>
      </c>
      <c r="E771" s="741" t="s">
        <v>2169</v>
      </c>
      <c r="F771" s="661" t="s">
        <v>2125</v>
      </c>
      <c r="G771" s="661" t="s">
        <v>2405</v>
      </c>
      <c r="H771" s="661" t="s">
        <v>576</v>
      </c>
      <c r="I771" s="661" t="s">
        <v>2406</v>
      </c>
      <c r="J771" s="661" t="s">
        <v>2407</v>
      </c>
      <c r="K771" s="661" t="s">
        <v>2408</v>
      </c>
      <c r="L771" s="662">
        <v>146.84</v>
      </c>
      <c r="M771" s="662">
        <v>146.84</v>
      </c>
      <c r="N771" s="661">
        <v>1</v>
      </c>
      <c r="O771" s="742">
        <v>1</v>
      </c>
      <c r="P771" s="662">
        <v>146.84</v>
      </c>
      <c r="Q771" s="677">
        <v>1</v>
      </c>
      <c r="R771" s="661">
        <v>1</v>
      </c>
      <c r="S771" s="677">
        <v>1</v>
      </c>
      <c r="T771" s="742">
        <v>1</v>
      </c>
      <c r="U771" s="700">
        <v>1</v>
      </c>
    </row>
    <row r="772" spans="1:21" ht="14.4" customHeight="1" x14ac:dyDescent="0.3">
      <c r="A772" s="660">
        <v>4</v>
      </c>
      <c r="B772" s="661" t="s">
        <v>1905</v>
      </c>
      <c r="C772" s="661">
        <v>89301042</v>
      </c>
      <c r="D772" s="740" t="s">
        <v>3294</v>
      </c>
      <c r="E772" s="741" t="s">
        <v>2169</v>
      </c>
      <c r="F772" s="661" t="s">
        <v>2125</v>
      </c>
      <c r="G772" s="661" t="s">
        <v>2409</v>
      </c>
      <c r="H772" s="661" t="s">
        <v>576</v>
      </c>
      <c r="I772" s="661" t="s">
        <v>2410</v>
      </c>
      <c r="J772" s="661" t="s">
        <v>2411</v>
      </c>
      <c r="K772" s="661" t="s">
        <v>2412</v>
      </c>
      <c r="L772" s="662">
        <v>215.12</v>
      </c>
      <c r="M772" s="662">
        <v>215.12</v>
      </c>
      <c r="N772" s="661">
        <v>1</v>
      </c>
      <c r="O772" s="742">
        <v>1</v>
      </c>
      <c r="P772" s="662">
        <v>215.12</v>
      </c>
      <c r="Q772" s="677">
        <v>1</v>
      </c>
      <c r="R772" s="661">
        <v>1</v>
      </c>
      <c r="S772" s="677">
        <v>1</v>
      </c>
      <c r="T772" s="742">
        <v>1</v>
      </c>
      <c r="U772" s="700">
        <v>1</v>
      </c>
    </row>
    <row r="773" spans="1:21" ht="14.4" customHeight="1" x14ac:dyDescent="0.3">
      <c r="A773" s="660">
        <v>4</v>
      </c>
      <c r="B773" s="661" t="s">
        <v>1905</v>
      </c>
      <c r="C773" s="661">
        <v>89301042</v>
      </c>
      <c r="D773" s="740" t="s">
        <v>3294</v>
      </c>
      <c r="E773" s="741" t="s">
        <v>2169</v>
      </c>
      <c r="F773" s="661" t="s">
        <v>2125</v>
      </c>
      <c r="G773" s="661" t="s">
        <v>2960</v>
      </c>
      <c r="H773" s="661" t="s">
        <v>576</v>
      </c>
      <c r="I773" s="661" t="s">
        <v>3185</v>
      </c>
      <c r="J773" s="661" t="s">
        <v>2962</v>
      </c>
      <c r="K773" s="661" t="s">
        <v>3186</v>
      </c>
      <c r="L773" s="662">
        <v>30.47</v>
      </c>
      <c r="M773" s="662">
        <v>60.94</v>
      </c>
      <c r="N773" s="661">
        <v>2</v>
      </c>
      <c r="O773" s="742">
        <v>0.5</v>
      </c>
      <c r="P773" s="662"/>
      <c r="Q773" s="677">
        <v>0</v>
      </c>
      <c r="R773" s="661"/>
      <c r="S773" s="677">
        <v>0</v>
      </c>
      <c r="T773" s="742"/>
      <c r="U773" s="700">
        <v>0</v>
      </c>
    </row>
    <row r="774" spans="1:21" ht="14.4" customHeight="1" x14ac:dyDescent="0.3">
      <c r="A774" s="660">
        <v>4</v>
      </c>
      <c r="B774" s="661" t="s">
        <v>1905</v>
      </c>
      <c r="C774" s="661">
        <v>89301042</v>
      </c>
      <c r="D774" s="740" t="s">
        <v>3294</v>
      </c>
      <c r="E774" s="741" t="s">
        <v>2170</v>
      </c>
      <c r="F774" s="661" t="s">
        <v>2125</v>
      </c>
      <c r="G774" s="661" t="s">
        <v>2228</v>
      </c>
      <c r="H774" s="661" t="s">
        <v>576</v>
      </c>
      <c r="I774" s="661" t="s">
        <v>3187</v>
      </c>
      <c r="J774" s="661" t="s">
        <v>2010</v>
      </c>
      <c r="K774" s="661" t="s">
        <v>2062</v>
      </c>
      <c r="L774" s="662">
        <v>225.06</v>
      </c>
      <c r="M774" s="662">
        <v>225.06</v>
      </c>
      <c r="N774" s="661">
        <v>1</v>
      </c>
      <c r="O774" s="742">
        <v>1</v>
      </c>
      <c r="P774" s="662">
        <v>225.06</v>
      </c>
      <c r="Q774" s="677">
        <v>1</v>
      </c>
      <c r="R774" s="661">
        <v>1</v>
      </c>
      <c r="S774" s="677">
        <v>1</v>
      </c>
      <c r="T774" s="742">
        <v>1</v>
      </c>
      <c r="U774" s="700">
        <v>1</v>
      </c>
    </row>
    <row r="775" spans="1:21" ht="14.4" customHeight="1" x14ac:dyDescent="0.3">
      <c r="A775" s="660">
        <v>4</v>
      </c>
      <c r="B775" s="661" t="s">
        <v>1905</v>
      </c>
      <c r="C775" s="661">
        <v>89301042</v>
      </c>
      <c r="D775" s="740" t="s">
        <v>3294</v>
      </c>
      <c r="E775" s="741" t="s">
        <v>2170</v>
      </c>
      <c r="F775" s="661" t="s">
        <v>2125</v>
      </c>
      <c r="G775" s="661" t="s">
        <v>2247</v>
      </c>
      <c r="H775" s="661" t="s">
        <v>576</v>
      </c>
      <c r="I775" s="661" t="s">
        <v>2248</v>
      </c>
      <c r="J775" s="661" t="s">
        <v>2249</v>
      </c>
      <c r="K775" s="661" t="s">
        <v>2063</v>
      </c>
      <c r="L775" s="662">
        <v>66.819999999999993</v>
      </c>
      <c r="M775" s="662">
        <v>133.63999999999999</v>
      </c>
      <c r="N775" s="661">
        <v>2</v>
      </c>
      <c r="O775" s="742">
        <v>1</v>
      </c>
      <c r="P775" s="662">
        <v>133.63999999999999</v>
      </c>
      <c r="Q775" s="677">
        <v>1</v>
      </c>
      <c r="R775" s="661">
        <v>2</v>
      </c>
      <c r="S775" s="677">
        <v>1</v>
      </c>
      <c r="T775" s="742">
        <v>1</v>
      </c>
      <c r="U775" s="700">
        <v>1</v>
      </c>
    </row>
    <row r="776" spans="1:21" ht="14.4" customHeight="1" x14ac:dyDescent="0.3">
      <c r="A776" s="660">
        <v>4</v>
      </c>
      <c r="B776" s="661" t="s">
        <v>1905</v>
      </c>
      <c r="C776" s="661">
        <v>89301042</v>
      </c>
      <c r="D776" s="740" t="s">
        <v>3294</v>
      </c>
      <c r="E776" s="741" t="s">
        <v>2170</v>
      </c>
      <c r="F776" s="661" t="s">
        <v>2125</v>
      </c>
      <c r="G776" s="661" t="s">
        <v>2247</v>
      </c>
      <c r="H776" s="661" t="s">
        <v>576</v>
      </c>
      <c r="I776" s="661" t="s">
        <v>3188</v>
      </c>
      <c r="J776" s="661" t="s">
        <v>3189</v>
      </c>
      <c r="K776" s="661" t="s">
        <v>3190</v>
      </c>
      <c r="L776" s="662">
        <v>334.1</v>
      </c>
      <c r="M776" s="662">
        <v>334.1</v>
      </c>
      <c r="N776" s="661">
        <v>1</v>
      </c>
      <c r="O776" s="742">
        <v>0.5</v>
      </c>
      <c r="P776" s="662">
        <v>334.1</v>
      </c>
      <c r="Q776" s="677">
        <v>1</v>
      </c>
      <c r="R776" s="661">
        <v>1</v>
      </c>
      <c r="S776" s="677">
        <v>1</v>
      </c>
      <c r="T776" s="742">
        <v>0.5</v>
      </c>
      <c r="U776" s="700">
        <v>1</v>
      </c>
    </row>
    <row r="777" spans="1:21" ht="14.4" customHeight="1" x14ac:dyDescent="0.3">
      <c r="A777" s="660">
        <v>4</v>
      </c>
      <c r="B777" s="661" t="s">
        <v>1905</v>
      </c>
      <c r="C777" s="661">
        <v>89301042</v>
      </c>
      <c r="D777" s="740" t="s">
        <v>3294</v>
      </c>
      <c r="E777" s="741" t="s">
        <v>2170</v>
      </c>
      <c r="F777" s="661" t="s">
        <v>2125</v>
      </c>
      <c r="G777" s="661" t="s">
        <v>2271</v>
      </c>
      <c r="H777" s="661" t="s">
        <v>576</v>
      </c>
      <c r="I777" s="661" t="s">
        <v>3191</v>
      </c>
      <c r="J777" s="661" t="s">
        <v>1107</v>
      </c>
      <c r="K777" s="661" t="s">
        <v>2192</v>
      </c>
      <c r="L777" s="662">
        <v>0</v>
      </c>
      <c r="M777" s="662">
        <v>0</v>
      </c>
      <c r="N777" s="661">
        <v>2</v>
      </c>
      <c r="O777" s="742">
        <v>1</v>
      </c>
      <c r="P777" s="662">
        <v>0</v>
      </c>
      <c r="Q777" s="677"/>
      <c r="R777" s="661">
        <v>2</v>
      </c>
      <c r="S777" s="677">
        <v>1</v>
      </c>
      <c r="T777" s="742">
        <v>1</v>
      </c>
      <c r="U777" s="700">
        <v>1</v>
      </c>
    </row>
    <row r="778" spans="1:21" ht="14.4" customHeight="1" x14ac:dyDescent="0.3">
      <c r="A778" s="660">
        <v>4</v>
      </c>
      <c r="B778" s="661" t="s">
        <v>1905</v>
      </c>
      <c r="C778" s="661">
        <v>89301042</v>
      </c>
      <c r="D778" s="740" t="s">
        <v>3294</v>
      </c>
      <c r="E778" s="741" t="s">
        <v>2170</v>
      </c>
      <c r="F778" s="661" t="s">
        <v>2125</v>
      </c>
      <c r="G778" s="661" t="s">
        <v>3192</v>
      </c>
      <c r="H778" s="661" t="s">
        <v>576</v>
      </c>
      <c r="I778" s="661" t="s">
        <v>3193</v>
      </c>
      <c r="J778" s="661" t="s">
        <v>3194</v>
      </c>
      <c r="K778" s="661" t="s">
        <v>3195</v>
      </c>
      <c r="L778" s="662">
        <v>0</v>
      </c>
      <c r="M778" s="662">
        <v>0</v>
      </c>
      <c r="N778" s="661">
        <v>2</v>
      </c>
      <c r="O778" s="742">
        <v>0.5</v>
      </c>
      <c r="P778" s="662">
        <v>0</v>
      </c>
      <c r="Q778" s="677"/>
      <c r="R778" s="661">
        <v>2</v>
      </c>
      <c r="S778" s="677">
        <v>1</v>
      </c>
      <c r="T778" s="742">
        <v>0.5</v>
      </c>
      <c r="U778" s="700">
        <v>1</v>
      </c>
    </row>
    <row r="779" spans="1:21" ht="14.4" customHeight="1" x14ac:dyDescent="0.3">
      <c r="A779" s="660">
        <v>4</v>
      </c>
      <c r="B779" s="661" t="s">
        <v>1905</v>
      </c>
      <c r="C779" s="661">
        <v>89301042</v>
      </c>
      <c r="D779" s="740" t="s">
        <v>3294</v>
      </c>
      <c r="E779" s="741" t="s">
        <v>2170</v>
      </c>
      <c r="F779" s="661" t="s">
        <v>2125</v>
      </c>
      <c r="G779" s="661" t="s">
        <v>3196</v>
      </c>
      <c r="H779" s="661" t="s">
        <v>576</v>
      </c>
      <c r="I779" s="661" t="s">
        <v>3197</v>
      </c>
      <c r="J779" s="661" t="s">
        <v>1615</v>
      </c>
      <c r="K779" s="661" t="s">
        <v>3198</v>
      </c>
      <c r="L779" s="662">
        <v>0</v>
      </c>
      <c r="M779" s="662">
        <v>0</v>
      </c>
      <c r="N779" s="661">
        <v>1</v>
      </c>
      <c r="O779" s="742">
        <v>0.5</v>
      </c>
      <c r="P779" s="662">
        <v>0</v>
      </c>
      <c r="Q779" s="677"/>
      <c r="R779" s="661">
        <v>1</v>
      </c>
      <c r="S779" s="677">
        <v>1</v>
      </c>
      <c r="T779" s="742">
        <v>0.5</v>
      </c>
      <c r="U779" s="700">
        <v>1</v>
      </c>
    </row>
    <row r="780" spans="1:21" ht="14.4" customHeight="1" x14ac:dyDescent="0.3">
      <c r="A780" s="660">
        <v>4</v>
      </c>
      <c r="B780" s="661" t="s">
        <v>1905</v>
      </c>
      <c r="C780" s="661">
        <v>89301042</v>
      </c>
      <c r="D780" s="740" t="s">
        <v>3294</v>
      </c>
      <c r="E780" s="741" t="s">
        <v>2170</v>
      </c>
      <c r="F780" s="661" t="s">
        <v>2125</v>
      </c>
      <c r="G780" s="661" t="s">
        <v>2957</v>
      </c>
      <c r="H780" s="661" t="s">
        <v>576</v>
      </c>
      <c r="I780" s="661" t="s">
        <v>3199</v>
      </c>
      <c r="J780" s="661" t="s">
        <v>1220</v>
      </c>
      <c r="K780" s="661" t="s">
        <v>3200</v>
      </c>
      <c r="L780" s="662">
        <v>0</v>
      </c>
      <c r="M780" s="662">
        <v>0</v>
      </c>
      <c r="N780" s="661">
        <v>2</v>
      </c>
      <c r="O780" s="742">
        <v>1</v>
      </c>
      <c r="P780" s="662">
        <v>0</v>
      </c>
      <c r="Q780" s="677"/>
      <c r="R780" s="661">
        <v>2</v>
      </c>
      <c r="S780" s="677">
        <v>1</v>
      </c>
      <c r="T780" s="742">
        <v>1</v>
      </c>
      <c r="U780" s="700">
        <v>1</v>
      </c>
    </row>
    <row r="781" spans="1:21" ht="14.4" customHeight="1" x14ac:dyDescent="0.3">
      <c r="A781" s="660">
        <v>4</v>
      </c>
      <c r="B781" s="661" t="s">
        <v>1905</v>
      </c>
      <c r="C781" s="661">
        <v>89301042</v>
      </c>
      <c r="D781" s="740" t="s">
        <v>3294</v>
      </c>
      <c r="E781" s="741" t="s">
        <v>2170</v>
      </c>
      <c r="F781" s="661" t="s">
        <v>2125</v>
      </c>
      <c r="G781" s="661" t="s">
        <v>2219</v>
      </c>
      <c r="H781" s="661" t="s">
        <v>969</v>
      </c>
      <c r="I781" s="661" t="s">
        <v>2243</v>
      </c>
      <c r="J781" s="661" t="s">
        <v>2221</v>
      </c>
      <c r="K781" s="661" t="s">
        <v>2244</v>
      </c>
      <c r="L781" s="662">
        <v>815.1</v>
      </c>
      <c r="M781" s="662">
        <v>815.1</v>
      </c>
      <c r="N781" s="661">
        <v>1</v>
      </c>
      <c r="O781" s="742">
        <v>0.5</v>
      </c>
      <c r="P781" s="662">
        <v>815.1</v>
      </c>
      <c r="Q781" s="677">
        <v>1</v>
      </c>
      <c r="R781" s="661">
        <v>1</v>
      </c>
      <c r="S781" s="677">
        <v>1</v>
      </c>
      <c r="T781" s="742">
        <v>0.5</v>
      </c>
      <c r="U781" s="700">
        <v>1</v>
      </c>
    </row>
    <row r="782" spans="1:21" ht="14.4" customHeight="1" x14ac:dyDescent="0.3">
      <c r="A782" s="660">
        <v>4</v>
      </c>
      <c r="B782" s="661" t="s">
        <v>1905</v>
      </c>
      <c r="C782" s="661">
        <v>89301042</v>
      </c>
      <c r="D782" s="740" t="s">
        <v>3294</v>
      </c>
      <c r="E782" s="741" t="s">
        <v>2170</v>
      </c>
      <c r="F782" s="661" t="s">
        <v>2125</v>
      </c>
      <c r="G782" s="661" t="s">
        <v>2933</v>
      </c>
      <c r="H782" s="661" t="s">
        <v>969</v>
      </c>
      <c r="I782" s="661" t="s">
        <v>2934</v>
      </c>
      <c r="J782" s="661" t="s">
        <v>2935</v>
      </c>
      <c r="K782" s="661" t="s">
        <v>2936</v>
      </c>
      <c r="L782" s="662">
        <v>63.75</v>
      </c>
      <c r="M782" s="662">
        <v>127.5</v>
      </c>
      <c r="N782" s="661">
        <v>2</v>
      </c>
      <c r="O782" s="742">
        <v>1</v>
      </c>
      <c r="P782" s="662"/>
      <c r="Q782" s="677">
        <v>0</v>
      </c>
      <c r="R782" s="661"/>
      <c r="S782" s="677">
        <v>0</v>
      </c>
      <c r="T782" s="742"/>
      <c r="U782" s="700">
        <v>0</v>
      </c>
    </row>
    <row r="783" spans="1:21" ht="14.4" customHeight="1" x14ac:dyDescent="0.3">
      <c r="A783" s="660">
        <v>4</v>
      </c>
      <c r="B783" s="661" t="s">
        <v>1905</v>
      </c>
      <c r="C783" s="661">
        <v>89301042</v>
      </c>
      <c r="D783" s="740" t="s">
        <v>3294</v>
      </c>
      <c r="E783" s="741" t="s">
        <v>2170</v>
      </c>
      <c r="F783" s="661" t="s">
        <v>2125</v>
      </c>
      <c r="G783" s="661" t="s">
        <v>2960</v>
      </c>
      <c r="H783" s="661" t="s">
        <v>576</v>
      </c>
      <c r="I783" s="661" t="s">
        <v>3201</v>
      </c>
      <c r="J783" s="661" t="s">
        <v>3202</v>
      </c>
      <c r="K783" s="661" t="s">
        <v>3203</v>
      </c>
      <c r="L783" s="662">
        <v>140.62</v>
      </c>
      <c r="M783" s="662">
        <v>843.72</v>
      </c>
      <c r="N783" s="661">
        <v>6</v>
      </c>
      <c r="O783" s="742">
        <v>2</v>
      </c>
      <c r="P783" s="662">
        <v>421.86</v>
      </c>
      <c r="Q783" s="677">
        <v>0.5</v>
      </c>
      <c r="R783" s="661">
        <v>3</v>
      </c>
      <c r="S783" s="677">
        <v>0.5</v>
      </c>
      <c r="T783" s="742">
        <v>1</v>
      </c>
      <c r="U783" s="700">
        <v>0.5</v>
      </c>
    </row>
    <row r="784" spans="1:21" ht="14.4" customHeight="1" x14ac:dyDescent="0.3">
      <c r="A784" s="660">
        <v>4</v>
      </c>
      <c r="B784" s="661" t="s">
        <v>1905</v>
      </c>
      <c r="C784" s="661">
        <v>89301042</v>
      </c>
      <c r="D784" s="740" t="s">
        <v>3294</v>
      </c>
      <c r="E784" s="741" t="s">
        <v>2170</v>
      </c>
      <c r="F784" s="661" t="s">
        <v>2125</v>
      </c>
      <c r="G784" s="661" t="s">
        <v>2303</v>
      </c>
      <c r="H784" s="661" t="s">
        <v>576</v>
      </c>
      <c r="I784" s="661" t="s">
        <v>3204</v>
      </c>
      <c r="J784" s="661" t="s">
        <v>3205</v>
      </c>
      <c r="K784" s="661" t="s">
        <v>3206</v>
      </c>
      <c r="L784" s="662">
        <v>0</v>
      </c>
      <c r="M784" s="662">
        <v>0</v>
      </c>
      <c r="N784" s="661">
        <v>1</v>
      </c>
      <c r="O784" s="742">
        <v>1</v>
      </c>
      <c r="P784" s="662">
        <v>0</v>
      </c>
      <c r="Q784" s="677"/>
      <c r="R784" s="661">
        <v>1</v>
      </c>
      <c r="S784" s="677">
        <v>1</v>
      </c>
      <c r="T784" s="742">
        <v>1</v>
      </c>
      <c r="U784" s="700">
        <v>1</v>
      </c>
    </row>
    <row r="785" spans="1:21" ht="14.4" customHeight="1" x14ac:dyDescent="0.3">
      <c r="A785" s="660">
        <v>4</v>
      </c>
      <c r="B785" s="661" t="s">
        <v>1905</v>
      </c>
      <c r="C785" s="661">
        <v>89301042</v>
      </c>
      <c r="D785" s="740" t="s">
        <v>3294</v>
      </c>
      <c r="E785" s="741" t="s">
        <v>2170</v>
      </c>
      <c r="F785" s="661" t="s">
        <v>2127</v>
      </c>
      <c r="G785" s="661" t="s">
        <v>2348</v>
      </c>
      <c r="H785" s="661" t="s">
        <v>576</v>
      </c>
      <c r="I785" s="661" t="s">
        <v>3159</v>
      </c>
      <c r="J785" s="661" t="s">
        <v>2353</v>
      </c>
      <c r="K785" s="661" t="s">
        <v>3160</v>
      </c>
      <c r="L785" s="662">
        <v>50</v>
      </c>
      <c r="M785" s="662">
        <v>550</v>
      </c>
      <c r="N785" s="661">
        <v>11</v>
      </c>
      <c r="O785" s="742">
        <v>4</v>
      </c>
      <c r="P785" s="662">
        <v>300</v>
      </c>
      <c r="Q785" s="677">
        <v>0.54545454545454541</v>
      </c>
      <c r="R785" s="661">
        <v>6</v>
      </c>
      <c r="S785" s="677">
        <v>0.54545454545454541</v>
      </c>
      <c r="T785" s="742">
        <v>2</v>
      </c>
      <c r="U785" s="700">
        <v>0.5</v>
      </c>
    </row>
    <row r="786" spans="1:21" ht="14.4" customHeight="1" x14ac:dyDescent="0.3">
      <c r="A786" s="660">
        <v>4</v>
      </c>
      <c r="B786" s="661" t="s">
        <v>1905</v>
      </c>
      <c r="C786" s="661">
        <v>89301042</v>
      </c>
      <c r="D786" s="740" t="s">
        <v>3294</v>
      </c>
      <c r="E786" s="741" t="s">
        <v>2170</v>
      </c>
      <c r="F786" s="661" t="s">
        <v>2127</v>
      </c>
      <c r="G786" s="661" t="s">
        <v>2361</v>
      </c>
      <c r="H786" s="661" t="s">
        <v>576</v>
      </c>
      <c r="I786" s="661" t="s">
        <v>2362</v>
      </c>
      <c r="J786" s="661" t="s">
        <v>2363</v>
      </c>
      <c r="K786" s="661" t="s">
        <v>2364</v>
      </c>
      <c r="L786" s="662">
        <v>410</v>
      </c>
      <c r="M786" s="662">
        <v>9020</v>
      </c>
      <c r="N786" s="661">
        <v>22</v>
      </c>
      <c r="O786" s="742">
        <v>22</v>
      </c>
      <c r="P786" s="662">
        <v>8610</v>
      </c>
      <c r="Q786" s="677">
        <v>0.95454545454545459</v>
      </c>
      <c r="R786" s="661">
        <v>21</v>
      </c>
      <c r="S786" s="677">
        <v>0.95454545454545459</v>
      </c>
      <c r="T786" s="742">
        <v>21</v>
      </c>
      <c r="U786" s="700">
        <v>0.95454545454545459</v>
      </c>
    </row>
    <row r="787" spans="1:21" ht="14.4" customHeight="1" x14ac:dyDescent="0.3">
      <c r="A787" s="660">
        <v>4</v>
      </c>
      <c r="B787" s="661" t="s">
        <v>1905</v>
      </c>
      <c r="C787" s="661">
        <v>89301042</v>
      </c>
      <c r="D787" s="740" t="s">
        <v>3294</v>
      </c>
      <c r="E787" s="741" t="s">
        <v>2170</v>
      </c>
      <c r="F787" s="661" t="s">
        <v>2127</v>
      </c>
      <c r="G787" s="661" t="s">
        <v>2277</v>
      </c>
      <c r="H787" s="661" t="s">
        <v>576</v>
      </c>
      <c r="I787" s="661" t="s">
        <v>2368</v>
      </c>
      <c r="J787" s="661" t="s">
        <v>2369</v>
      </c>
      <c r="K787" s="661" t="s">
        <v>2370</v>
      </c>
      <c r="L787" s="662">
        <v>900</v>
      </c>
      <c r="M787" s="662">
        <v>900</v>
      </c>
      <c r="N787" s="661">
        <v>1</v>
      </c>
      <c r="O787" s="742">
        <v>1</v>
      </c>
      <c r="P787" s="662">
        <v>900</v>
      </c>
      <c r="Q787" s="677">
        <v>1</v>
      </c>
      <c r="R787" s="661">
        <v>1</v>
      </c>
      <c r="S787" s="677">
        <v>1</v>
      </c>
      <c r="T787" s="742">
        <v>1</v>
      </c>
      <c r="U787" s="700">
        <v>1</v>
      </c>
    </row>
    <row r="788" spans="1:21" ht="14.4" customHeight="1" x14ac:dyDescent="0.3">
      <c r="A788" s="660">
        <v>4</v>
      </c>
      <c r="B788" s="661" t="s">
        <v>1905</v>
      </c>
      <c r="C788" s="661">
        <v>89301042</v>
      </c>
      <c r="D788" s="740" t="s">
        <v>3294</v>
      </c>
      <c r="E788" s="741" t="s">
        <v>2170</v>
      </c>
      <c r="F788" s="661" t="s">
        <v>2127</v>
      </c>
      <c r="G788" s="661" t="s">
        <v>2277</v>
      </c>
      <c r="H788" s="661" t="s">
        <v>576</v>
      </c>
      <c r="I788" s="661" t="s">
        <v>3207</v>
      </c>
      <c r="J788" s="661" t="s">
        <v>3208</v>
      </c>
      <c r="K788" s="661" t="s">
        <v>3209</v>
      </c>
      <c r="L788" s="662">
        <v>250</v>
      </c>
      <c r="M788" s="662">
        <v>250</v>
      </c>
      <c r="N788" s="661">
        <v>1</v>
      </c>
      <c r="O788" s="742">
        <v>1</v>
      </c>
      <c r="P788" s="662">
        <v>250</v>
      </c>
      <c r="Q788" s="677">
        <v>1</v>
      </c>
      <c r="R788" s="661">
        <v>1</v>
      </c>
      <c r="S788" s="677">
        <v>1</v>
      </c>
      <c r="T788" s="742">
        <v>1</v>
      </c>
      <c r="U788" s="700">
        <v>1</v>
      </c>
    </row>
    <row r="789" spans="1:21" ht="14.4" customHeight="1" x14ac:dyDescent="0.3">
      <c r="A789" s="660">
        <v>4</v>
      </c>
      <c r="B789" s="661" t="s">
        <v>1905</v>
      </c>
      <c r="C789" s="661">
        <v>89301042</v>
      </c>
      <c r="D789" s="740" t="s">
        <v>3294</v>
      </c>
      <c r="E789" s="741" t="s">
        <v>2171</v>
      </c>
      <c r="F789" s="661" t="s">
        <v>2125</v>
      </c>
      <c r="G789" s="661" t="s">
        <v>2228</v>
      </c>
      <c r="H789" s="661" t="s">
        <v>969</v>
      </c>
      <c r="I789" s="661" t="s">
        <v>1117</v>
      </c>
      <c r="J789" s="661" t="s">
        <v>2010</v>
      </c>
      <c r="K789" s="661" t="s">
        <v>2011</v>
      </c>
      <c r="L789" s="662">
        <v>154.36000000000001</v>
      </c>
      <c r="M789" s="662">
        <v>154.36000000000001</v>
      </c>
      <c r="N789" s="661">
        <v>1</v>
      </c>
      <c r="O789" s="742">
        <v>1</v>
      </c>
      <c r="P789" s="662">
        <v>154.36000000000001</v>
      </c>
      <c r="Q789" s="677">
        <v>1</v>
      </c>
      <c r="R789" s="661">
        <v>1</v>
      </c>
      <c r="S789" s="677">
        <v>1</v>
      </c>
      <c r="T789" s="742">
        <v>1</v>
      </c>
      <c r="U789" s="700">
        <v>1</v>
      </c>
    </row>
    <row r="790" spans="1:21" ht="14.4" customHeight="1" x14ac:dyDescent="0.3">
      <c r="A790" s="660">
        <v>4</v>
      </c>
      <c r="B790" s="661" t="s">
        <v>1905</v>
      </c>
      <c r="C790" s="661">
        <v>89301042</v>
      </c>
      <c r="D790" s="740" t="s">
        <v>3294</v>
      </c>
      <c r="E790" s="741" t="s">
        <v>2171</v>
      </c>
      <c r="F790" s="661" t="s">
        <v>2125</v>
      </c>
      <c r="G790" s="661" t="s">
        <v>2646</v>
      </c>
      <c r="H790" s="661" t="s">
        <v>576</v>
      </c>
      <c r="I790" s="661" t="s">
        <v>1480</v>
      </c>
      <c r="J790" s="661" t="s">
        <v>1481</v>
      </c>
      <c r="K790" s="661" t="s">
        <v>2063</v>
      </c>
      <c r="L790" s="662">
        <v>170.52</v>
      </c>
      <c r="M790" s="662">
        <v>341.04</v>
      </c>
      <c r="N790" s="661">
        <v>2</v>
      </c>
      <c r="O790" s="742">
        <v>1</v>
      </c>
      <c r="P790" s="662">
        <v>341.04</v>
      </c>
      <c r="Q790" s="677">
        <v>1</v>
      </c>
      <c r="R790" s="661">
        <v>2</v>
      </c>
      <c r="S790" s="677">
        <v>1</v>
      </c>
      <c r="T790" s="742">
        <v>1</v>
      </c>
      <c r="U790" s="700">
        <v>1</v>
      </c>
    </row>
    <row r="791" spans="1:21" ht="14.4" customHeight="1" x14ac:dyDescent="0.3">
      <c r="A791" s="660">
        <v>4</v>
      </c>
      <c r="B791" s="661" t="s">
        <v>1905</v>
      </c>
      <c r="C791" s="661">
        <v>89301042</v>
      </c>
      <c r="D791" s="740" t="s">
        <v>3294</v>
      </c>
      <c r="E791" s="741" t="s">
        <v>2171</v>
      </c>
      <c r="F791" s="661" t="s">
        <v>2125</v>
      </c>
      <c r="G791" s="661" t="s">
        <v>2247</v>
      </c>
      <c r="H791" s="661" t="s">
        <v>576</v>
      </c>
      <c r="I791" s="661" t="s">
        <v>2248</v>
      </c>
      <c r="J791" s="661" t="s">
        <v>2249</v>
      </c>
      <c r="K791" s="661" t="s">
        <v>2063</v>
      </c>
      <c r="L791" s="662">
        <v>66.819999999999993</v>
      </c>
      <c r="M791" s="662">
        <v>133.63999999999999</v>
      </c>
      <c r="N791" s="661">
        <v>2</v>
      </c>
      <c r="O791" s="742">
        <v>1</v>
      </c>
      <c r="P791" s="662"/>
      <c r="Q791" s="677">
        <v>0</v>
      </c>
      <c r="R791" s="661"/>
      <c r="S791" s="677">
        <v>0</v>
      </c>
      <c r="T791" s="742"/>
      <c r="U791" s="700">
        <v>0</v>
      </c>
    </row>
    <row r="792" spans="1:21" ht="14.4" customHeight="1" x14ac:dyDescent="0.3">
      <c r="A792" s="660">
        <v>4</v>
      </c>
      <c r="B792" s="661" t="s">
        <v>1905</v>
      </c>
      <c r="C792" s="661">
        <v>89301042</v>
      </c>
      <c r="D792" s="740" t="s">
        <v>3294</v>
      </c>
      <c r="E792" s="741" t="s">
        <v>2171</v>
      </c>
      <c r="F792" s="661" t="s">
        <v>2125</v>
      </c>
      <c r="G792" s="661" t="s">
        <v>2292</v>
      </c>
      <c r="H792" s="661" t="s">
        <v>576</v>
      </c>
      <c r="I792" s="661" t="s">
        <v>2293</v>
      </c>
      <c r="J792" s="661" t="s">
        <v>2294</v>
      </c>
      <c r="K792" s="661" t="s">
        <v>2295</v>
      </c>
      <c r="L792" s="662">
        <v>48.42</v>
      </c>
      <c r="M792" s="662">
        <v>96.84</v>
      </c>
      <c r="N792" s="661">
        <v>2</v>
      </c>
      <c r="O792" s="742">
        <v>2</v>
      </c>
      <c r="P792" s="662"/>
      <c r="Q792" s="677">
        <v>0</v>
      </c>
      <c r="R792" s="661"/>
      <c r="S792" s="677">
        <v>0</v>
      </c>
      <c r="T792" s="742"/>
      <c r="U792" s="700">
        <v>0</v>
      </c>
    </row>
    <row r="793" spans="1:21" ht="14.4" customHeight="1" x14ac:dyDescent="0.3">
      <c r="A793" s="660">
        <v>4</v>
      </c>
      <c r="B793" s="661" t="s">
        <v>1905</v>
      </c>
      <c r="C793" s="661">
        <v>89301042</v>
      </c>
      <c r="D793" s="740" t="s">
        <v>3294</v>
      </c>
      <c r="E793" s="741" t="s">
        <v>2171</v>
      </c>
      <c r="F793" s="661" t="s">
        <v>2125</v>
      </c>
      <c r="G793" s="661" t="s">
        <v>2190</v>
      </c>
      <c r="H793" s="661" t="s">
        <v>576</v>
      </c>
      <c r="I793" s="661" t="s">
        <v>717</v>
      </c>
      <c r="J793" s="661" t="s">
        <v>2191</v>
      </c>
      <c r="K793" s="661" t="s">
        <v>2192</v>
      </c>
      <c r="L793" s="662">
        <v>0</v>
      </c>
      <c r="M793" s="662">
        <v>0</v>
      </c>
      <c r="N793" s="661">
        <v>1</v>
      </c>
      <c r="O793" s="742">
        <v>1</v>
      </c>
      <c r="P793" s="662">
        <v>0</v>
      </c>
      <c r="Q793" s="677"/>
      <c r="R793" s="661">
        <v>1</v>
      </c>
      <c r="S793" s="677">
        <v>1</v>
      </c>
      <c r="T793" s="742">
        <v>1</v>
      </c>
      <c r="U793" s="700">
        <v>1</v>
      </c>
    </row>
    <row r="794" spans="1:21" ht="14.4" customHeight="1" x14ac:dyDescent="0.3">
      <c r="A794" s="660">
        <v>4</v>
      </c>
      <c r="B794" s="661" t="s">
        <v>1905</v>
      </c>
      <c r="C794" s="661">
        <v>89301042</v>
      </c>
      <c r="D794" s="740" t="s">
        <v>3294</v>
      </c>
      <c r="E794" s="741" t="s">
        <v>2171</v>
      </c>
      <c r="F794" s="661" t="s">
        <v>2126</v>
      </c>
      <c r="G794" s="661" t="s">
        <v>2230</v>
      </c>
      <c r="H794" s="661" t="s">
        <v>576</v>
      </c>
      <c r="I794" s="661" t="s">
        <v>2231</v>
      </c>
      <c r="J794" s="661" t="s">
        <v>2232</v>
      </c>
      <c r="K794" s="661"/>
      <c r="L794" s="662">
        <v>0</v>
      </c>
      <c r="M794" s="662">
        <v>0</v>
      </c>
      <c r="N794" s="661">
        <v>1</v>
      </c>
      <c r="O794" s="742">
        <v>1</v>
      </c>
      <c r="P794" s="662">
        <v>0</v>
      </c>
      <c r="Q794" s="677"/>
      <c r="R794" s="661">
        <v>1</v>
      </c>
      <c r="S794" s="677">
        <v>1</v>
      </c>
      <c r="T794" s="742">
        <v>1</v>
      </c>
      <c r="U794" s="700">
        <v>1</v>
      </c>
    </row>
    <row r="795" spans="1:21" ht="14.4" customHeight="1" x14ac:dyDescent="0.3">
      <c r="A795" s="660">
        <v>4</v>
      </c>
      <c r="B795" s="661" t="s">
        <v>1905</v>
      </c>
      <c r="C795" s="661">
        <v>89301042</v>
      </c>
      <c r="D795" s="740" t="s">
        <v>3294</v>
      </c>
      <c r="E795" s="741" t="s">
        <v>2171</v>
      </c>
      <c r="F795" s="661" t="s">
        <v>2127</v>
      </c>
      <c r="G795" s="661" t="s">
        <v>2348</v>
      </c>
      <c r="H795" s="661" t="s">
        <v>576</v>
      </c>
      <c r="I795" s="661" t="s">
        <v>2349</v>
      </c>
      <c r="J795" s="661" t="s">
        <v>2350</v>
      </c>
      <c r="K795" s="661" t="s">
        <v>2351</v>
      </c>
      <c r="L795" s="662">
        <v>200</v>
      </c>
      <c r="M795" s="662">
        <v>400</v>
      </c>
      <c r="N795" s="661">
        <v>2</v>
      </c>
      <c r="O795" s="742">
        <v>1</v>
      </c>
      <c r="P795" s="662">
        <v>400</v>
      </c>
      <c r="Q795" s="677">
        <v>1</v>
      </c>
      <c r="R795" s="661">
        <v>2</v>
      </c>
      <c r="S795" s="677">
        <v>1</v>
      </c>
      <c r="T795" s="742">
        <v>1</v>
      </c>
      <c r="U795" s="700">
        <v>1</v>
      </c>
    </row>
    <row r="796" spans="1:21" ht="14.4" customHeight="1" x14ac:dyDescent="0.3">
      <c r="A796" s="660">
        <v>4</v>
      </c>
      <c r="B796" s="661" t="s">
        <v>1905</v>
      </c>
      <c r="C796" s="661">
        <v>89301042</v>
      </c>
      <c r="D796" s="740" t="s">
        <v>3294</v>
      </c>
      <c r="E796" s="741" t="s">
        <v>2171</v>
      </c>
      <c r="F796" s="661" t="s">
        <v>2127</v>
      </c>
      <c r="G796" s="661" t="s">
        <v>2361</v>
      </c>
      <c r="H796" s="661" t="s">
        <v>576</v>
      </c>
      <c r="I796" s="661" t="s">
        <v>2362</v>
      </c>
      <c r="J796" s="661" t="s">
        <v>2363</v>
      </c>
      <c r="K796" s="661" t="s">
        <v>2364</v>
      </c>
      <c r="L796" s="662">
        <v>410</v>
      </c>
      <c r="M796" s="662">
        <v>1230</v>
      </c>
      <c r="N796" s="661">
        <v>3</v>
      </c>
      <c r="O796" s="742">
        <v>3</v>
      </c>
      <c r="P796" s="662">
        <v>1230</v>
      </c>
      <c r="Q796" s="677">
        <v>1</v>
      </c>
      <c r="R796" s="661">
        <v>3</v>
      </c>
      <c r="S796" s="677">
        <v>1</v>
      </c>
      <c r="T796" s="742">
        <v>3</v>
      </c>
      <c r="U796" s="700">
        <v>1</v>
      </c>
    </row>
    <row r="797" spans="1:21" ht="14.4" customHeight="1" x14ac:dyDescent="0.3">
      <c r="A797" s="660">
        <v>4</v>
      </c>
      <c r="B797" s="661" t="s">
        <v>1905</v>
      </c>
      <c r="C797" s="661">
        <v>89301042</v>
      </c>
      <c r="D797" s="740" t="s">
        <v>3294</v>
      </c>
      <c r="E797" s="741" t="s">
        <v>2171</v>
      </c>
      <c r="F797" s="661" t="s">
        <v>2127</v>
      </c>
      <c r="G797" s="661" t="s">
        <v>2277</v>
      </c>
      <c r="H797" s="661" t="s">
        <v>576</v>
      </c>
      <c r="I797" s="661" t="s">
        <v>2368</v>
      </c>
      <c r="J797" s="661" t="s">
        <v>2369</v>
      </c>
      <c r="K797" s="661" t="s">
        <v>2370</v>
      </c>
      <c r="L797" s="662">
        <v>900</v>
      </c>
      <c r="M797" s="662">
        <v>900</v>
      </c>
      <c r="N797" s="661">
        <v>1</v>
      </c>
      <c r="O797" s="742">
        <v>1</v>
      </c>
      <c r="P797" s="662">
        <v>900</v>
      </c>
      <c r="Q797" s="677">
        <v>1</v>
      </c>
      <c r="R797" s="661">
        <v>1</v>
      </c>
      <c r="S797" s="677">
        <v>1</v>
      </c>
      <c r="T797" s="742">
        <v>1</v>
      </c>
      <c r="U797" s="700">
        <v>1</v>
      </c>
    </row>
    <row r="798" spans="1:21" ht="14.4" customHeight="1" x14ac:dyDescent="0.3">
      <c r="A798" s="660">
        <v>4</v>
      </c>
      <c r="B798" s="661" t="s">
        <v>1905</v>
      </c>
      <c r="C798" s="661">
        <v>89301042</v>
      </c>
      <c r="D798" s="740" t="s">
        <v>3294</v>
      </c>
      <c r="E798" s="741" t="s">
        <v>2171</v>
      </c>
      <c r="F798" s="661" t="s">
        <v>2127</v>
      </c>
      <c r="G798" s="661" t="s">
        <v>2277</v>
      </c>
      <c r="H798" s="661" t="s">
        <v>576</v>
      </c>
      <c r="I798" s="661" t="s">
        <v>2278</v>
      </c>
      <c r="J798" s="661" t="s">
        <v>2279</v>
      </c>
      <c r="K798" s="661" t="s">
        <v>2280</v>
      </c>
      <c r="L798" s="662">
        <v>378.48</v>
      </c>
      <c r="M798" s="662">
        <v>378.48</v>
      </c>
      <c r="N798" s="661">
        <v>1</v>
      </c>
      <c r="O798" s="742">
        <v>1</v>
      </c>
      <c r="P798" s="662">
        <v>378.48</v>
      </c>
      <c r="Q798" s="677">
        <v>1</v>
      </c>
      <c r="R798" s="661">
        <v>1</v>
      </c>
      <c r="S798" s="677">
        <v>1</v>
      </c>
      <c r="T798" s="742">
        <v>1</v>
      </c>
      <c r="U798" s="700">
        <v>1</v>
      </c>
    </row>
    <row r="799" spans="1:21" ht="14.4" customHeight="1" x14ac:dyDescent="0.3">
      <c r="A799" s="660">
        <v>4</v>
      </c>
      <c r="B799" s="661" t="s">
        <v>1905</v>
      </c>
      <c r="C799" s="661">
        <v>89301042</v>
      </c>
      <c r="D799" s="740" t="s">
        <v>3294</v>
      </c>
      <c r="E799" s="741" t="s">
        <v>2171</v>
      </c>
      <c r="F799" s="661" t="s">
        <v>2127</v>
      </c>
      <c r="G799" s="661" t="s">
        <v>2277</v>
      </c>
      <c r="H799" s="661" t="s">
        <v>576</v>
      </c>
      <c r="I799" s="661" t="s">
        <v>2636</v>
      </c>
      <c r="J799" s="661" t="s">
        <v>2637</v>
      </c>
      <c r="K799" s="661" t="s">
        <v>2638</v>
      </c>
      <c r="L799" s="662">
        <v>906.78</v>
      </c>
      <c r="M799" s="662">
        <v>906.78</v>
      </c>
      <c r="N799" s="661">
        <v>1</v>
      </c>
      <c r="O799" s="742">
        <v>1</v>
      </c>
      <c r="P799" s="662"/>
      <c r="Q799" s="677">
        <v>0</v>
      </c>
      <c r="R799" s="661"/>
      <c r="S799" s="677">
        <v>0</v>
      </c>
      <c r="T799" s="742"/>
      <c r="U799" s="700">
        <v>0</v>
      </c>
    </row>
    <row r="800" spans="1:21" ht="14.4" customHeight="1" x14ac:dyDescent="0.3">
      <c r="A800" s="660">
        <v>4</v>
      </c>
      <c r="B800" s="661" t="s">
        <v>1905</v>
      </c>
      <c r="C800" s="661">
        <v>89301045</v>
      </c>
      <c r="D800" s="740" t="s">
        <v>3295</v>
      </c>
      <c r="E800" s="741" t="s">
        <v>2141</v>
      </c>
      <c r="F800" s="661" t="s">
        <v>2125</v>
      </c>
      <c r="G800" s="661" t="s">
        <v>2228</v>
      </c>
      <c r="H800" s="661" t="s">
        <v>969</v>
      </c>
      <c r="I800" s="661" t="s">
        <v>1117</v>
      </c>
      <c r="J800" s="661" t="s">
        <v>2010</v>
      </c>
      <c r="K800" s="661" t="s">
        <v>2011</v>
      </c>
      <c r="L800" s="662">
        <v>150.04</v>
      </c>
      <c r="M800" s="662">
        <v>750.19999999999993</v>
      </c>
      <c r="N800" s="661">
        <v>5</v>
      </c>
      <c r="O800" s="742">
        <v>2.5</v>
      </c>
      <c r="P800" s="662">
        <v>600.16</v>
      </c>
      <c r="Q800" s="677">
        <v>0.8</v>
      </c>
      <c r="R800" s="661">
        <v>4</v>
      </c>
      <c r="S800" s="677">
        <v>0.8</v>
      </c>
      <c r="T800" s="742">
        <v>2</v>
      </c>
      <c r="U800" s="700">
        <v>0.8</v>
      </c>
    </row>
    <row r="801" spans="1:21" ht="14.4" customHeight="1" x14ac:dyDescent="0.3">
      <c r="A801" s="660">
        <v>4</v>
      </c>
      <c r="B801" s="661" t="s">
        <v>1905</v>
      </c>
      <c r="C801" s="661">
        <v>89301045</v>
      </c>
      <c r="D801" s="740" t="s">
        <v>3295</v>
      </c>
      <c r="E801" s="741" t="s">
        <v>2141</v>
      </c>
      <c r="F801" s="661" t="s">
        <v>2125</v>
      </c>
      <c r="G801" s="661" t="s">
        <v>2228</v>
      </c>
      <c r="H801" s="661" t="s">
        <v>969</v>
      </c>
      <c r="I801" s="661" t="s">
        <v>1117</v>
      </c>
      <c r="J801" s="661" t="s">
        <v>2010</v>
      </c>
      <c r="K801" s="661" t="s">
        <v>2011</v>
      </c>
      <c r="L801" s="662">
        <v>154.36000000000001</v>
      </c>
      <c r="M801" s="662">
        <v>308.72000000000003</v>
      </c>
      <c r="N801" s="661">
        <v>2</v>
      </c>
      <c r="O801" s="742">
        <v>1</v>
      </c>
      <c r="P801" s="662">
        <v>154.36000000000001</v>
      </c>
      <c r="Q801" s="677">
        <v>0.5</v>
      </c>
      <c r="R801" s="661">
        <v>1</v>
      </c>
      <c r="S801" s="677">
        <v>0.5</v>
      </c>
      <c r="T801" s="742">
        <v>0.5</v>
      </c>
      <c r="U801" s="700">
        <v>0.5</v>
      </c>
    </row>
    <row r="802" spans="1:21" ht="14.4" customHeight="1" x14ac:dyDescent="0.3">
      <c r="A802" s="660">
        <v>4</v>
      </c>
      <c r="B802" s="661" t="s">
        <v>1905</v>
      </c>
      <c r="C802" s="661">
        <v>89301045</v>
      </c>
      <c r="D802" s="740" t="s">
        <v>3295</v>
      </c>
      <c r="E802" s="741" t="s">
        <v>2141</v>
      </c>
      <c r="F802" s="661" t="s">
        <v>2125</v>
      </c>
      <c r="G802" s="661" t="s">
        <v>2698</v>
      </c>
      <c r="H802" s="661" t="s">
        <v>576</v>
      </c>
      <c r="I802" s="661" t="s">
        <v>2699</v>
      </c>
      <c r="J802" s="661" t="s">
        <v>2700</v>
      </c>
      <c r="K802" s="661" t="s">
        <v>2701</v>
      </c>
      <c r="L802" s="662">
        <v>156.77000000000001</v>
      </c>
      <c r="M802" s="662">
        <v>783.85000000000014</v>
      </c>
      <c r="N802" s="661">
        <v>5</v>
      </c>
      <c r="O802" s="742">
        <v>2</v>
      </c>
      <c r="P802" s="662">
        <v>470.31000000000006</v>
      </c>
      <c r="Q802" s="677">
        <v>0.6</v>
      </c>
      <c r="R802" s="661">
        <v>3</v>
      </c>
      <c r="S802" s="677">
        <v>0.6</v>
      </c>
      <c r="T802" s="742">
        <v>1</v>
      </c>
      <c r="U802" s="700">
        <v>0.5</v>
      </c>
    </row>
    <row r="803" spans="1:21" ht="14.4" customHeight="1" x14ac:dyDescent="0.3">
      <c r="A803" s="660">
        <v>4</v>
      </c>
      <c r="B803" s="661" t="s">
        <v>1905</v>
      </c>
      <c r="C803" s="661">
        <v>89301045</v>
      </c>
      <c r="D803" s="740" t="s">
        <v>3295</v>
      </c>
      <c r="E803" s="741" t="s">
        <v>2141</v>
      </c>
      <c r="F803" s="661" t="s">
        <v>2125</v>
      </c>
      <c r="G803" s="661" t="s">
        <v>2271</v>
      </c>
      <c r="H803" s="661" t="s">
        <v>576</v>
      </c>
      <c r="I803" s="661" t="s">
        <v>1106</v>
      </c>
      <c r="J803" s="661" t="s">
        <v>1107</v>
      </c>
      <c r="K803" s="661" t="s">
        <v>2658</v>
      </c>
      <c r="L803" s="662">
        <v>111.72</v>
      </c>
      <c r="M803" s="662">
        <v>782.04</v>
      </c>
      <c r="N803" s="661">
        <v>7</v>
      </c>
      <c r="O803" s="742">
        <v>3.5</v>
      </c>
      <c r="P803" s="662">
        <v>558.6</v>
      </c>
      <c r="Q803" s="677">
        <v>0.7142857142857143</v>
      </c>
      <c r="R803" s="661">
        <v>5</v>
      </c>
      <c r="S803" s="677">
        <v>0.7142857142857143</v>
      </c>
      <c r="T803" s="742">
        <v>2.5</v>
      </c>
      <c r="U803" s="700">
        <v>0.7142857142857143</v>
      </c>
    </row>
    <row r="804" spans="1:21" ht="14.4" customHeight="1" x14ac:dyDescent="0.3">
      <c r="A804" s="660">
        <v>4</v>
      </c>
      <c r="B804" s="661" t="s">
        <v>1905</v>
      </c>
      <c r="C804" s="661">
        <v>89301045</v>
      </c>
      <c r="D804" s="740" t="s">
        <v>3295</v>
      </c>
      <c r="E804" s="741" t="s">
        <v>2141</v>
      </c>
      <c r="F804" s="661" t="s">
        <v>2125</v>
      </c>
      <c r="G804" s="661" t="s">
        <v>2659</v>
      </c>
      <c r="H804" s="661" t="s">
        <v>969</v>
      </c>
      <c r="I804" s="661" t="s">
        <v>2660</v>
      </c>
      <c r="J804" s="661" t="s">
        <v>2079</v>
      </c>
      <c r="K804" s="661" t="s">
        <v>2661</v>
      </c>
      <c r="L804" s="662">
        <v>187.41</v>
      </c>
      <c r="M804" s="662">
        <v>374.82</v>
      </c>
      <c r="N804" s="661">
        <v>2</v>
      </c>
      <c r="O804" s="742">
        <v>0.5</v>
      </c>
      <c r="P804" s="662">
        <v>374.82</v>
      </c>
      <c r="Q804" s="677">
        <v>1</v>
      </c>
      <c r="R804" s="661">
        <v>2</v>
      </c>
      <c r="S804" s="677">
        <v>1</v>
      </c>
      <c r="T804" s="742">
        <v>0.5</v>
      </c>
      <c r="U804" s="700">
        <v>1</v>
      </c>
    </row>
    <row r="805" spans="1:21" ht="14.4" customHeight="1" x14ac:dyDescent="0.3">
      <c r="A805" s="660">
        <v>4</v>
      </c>
      <c r="B805" s="661" t="s">
        <v>1905</v>
      </c>
      <c r="C805" s="661">
        <v>89301045</v>
      </c>
      <c r="D805" s="740" t="s">
        <v>3295</v>
      </c>
      <c r="E805" s="741" t="s">
        <v>2141</v>
      </c>
      <c r="F805" s="661" t="s">
        <v>2125</v>
      </c>
      <c r="G805" s="661" t="s">
        <v>2185</v>
      </c>
      <c r="H805" s="661" t="s">
        <v>576</v>
      </c>
      <c r="I805" s="661" t="s">
        <v>3210</v>
      </c>
      <c r="J805" s="661" t="s">
        <v>3211</v>
      </c>
      <c r="K805" s="661" t="s">
        <v>1022</v>
      </c>
      <c r="L805" s="662">
        <v>178.29</v>
      </c>
      <c r="M805" s="662">
        <v>178.29</v>
      </c>
      <c r="N805" s="661">
        <v>1</v>
      </c>
      <c r="O805" s="742">
        <v>1</v>
      </c>
      <c r="P805" s="662">
        <v>178.29</v>
      </c>
      <c r="Q805" s="677">
        <v>1</v>
      </c>
      <c r="R805" s="661">
        <v>1</v>
      </c>
      <c r="S805" s="677">
        <v>1</v>
      </c>
      <c r="T805" s="742">
        <v>1</v>
      </c>
      <c r="U805" s="700">
        <v>1</v>
      </c>
    </row>
    <row r="806" spans="1:21" ht="14.4" customHeight="1" x14ac:dyDescent="0.3">
      <c r="A806" s="660">
        <v>4</v>
      </c>
      <c r="B806" s="661" t="s">
        <v>1905</v>
      </c>
      <c r="C806" s="661">
        <v>89301045</v>
      </c>
      <c r="D806" s="740" t="s">
        <v>3295</v>
      </c>
      <c r="E806" s="741" t="s">
        <v>2141</v>
      </c>
      <c r="F806" s="661" t="s">
        <v>2125</v>
      </c>
      <c r="G806" s="661" t="s">
        <v>2185</v>
      </c>
      <c r="H806" s="661" t="s">
        <v>576</v>
      </c>
      <c r="I806" s="661" t="s">
        <v>3212</v>
      </c>
      <c r="J806" s="661" t="s">
        <v>3211</v>
      </c>
      <c r="K806" s="661" t="s">
        <v>3213</v>
      </c>
      <c r="L806" s="662">
        <v>0</v>
      </c>
      <c r="M806" s="662">
        <v>0</v>
      </c>
      <c r="N806" s="661">
        <v>2</v>
      </c>
      <c r="O806" s="742">
        <v>0.5</v>
      </c>
      <c r="P806" s="662"/>
      <c r="Q806" s="677"/>
      <c r="R806" s="661"/>
      <c r="S806" s="677">
        <v>0</v>
      </c>
      <c r="T806" s="742"/>
      <c r="U806" s="700">
        <v>0</v>
      </c>
    </row>
    <row r="807" spans="1:21" ht="14.4" customHeight="1" x14ac:dyDescent="0.3">
      <c r="A807" s="660">
        <v>4</v>
      </c>
      <c r="B807" s="661" t="s">
        <v>1905</v>
      </c>
      <c r="C807" s="661">
        <v>89301045</v>
      </c>
      <c r="D807" s="740" t="s">
        <v>3295</v>
      </c>
      <c r="E807" s="741" t="s">
        <v>2141</v>
      </c>
      <c r="F807" s="661" t="s">
        <v>2125</v>
      </c>
      <c r="G807" s="661" t="s">
        <v>2174</v>
      </c>
      <c r="H807" s="661" t="s">
        <v>576</v>
      </c>
      <c r="I807" s="661" t="s">
        <v>2189</v>
      </c>
      <c r="J807" s="661" t="s">
        <v>2176</v>
      </c>
      <c r="K807" s="661" t="s">
        <v>1217</v>
      </c>
      <c r="L807" s="662">
        <v>301.2</v>
      </c>
      <c r="M807" s="662">
        <v>5120.3999999999996</v>
      </c>
      <c r="N807" s="661">
        <v>17</v>
      </c>
      <c r="O807" s="742">
        <v>7</v>
      </c>
      <c r="P807" s="662">
        <v>4518</v>
      </c>
      <c r="Q807" s="677">
        <v>0.88235294117647067</v>
      </c>
      <c r="R807" s="661">
        <v>15</v>
      </c>
      <c r="S807" s="677">
        <v>0.88235294117647056</v>
      </c>
      <c r="T807" s="742">
        <v>6.5</v>
      </c>
      <c r="U807" s="700">
        <v>0.9285714285714286</v>
      </c>
    </row>
    <row r="808" spans="1:21" ht="14.4" customHeight="1" x14ac:dyDescent="0.3">
      <c r="A808" s="660">
        <v>4</v>
      </c>
      <c r="B808" s="661" t="s">
        <v>1905</v>
      </c>
      <c r="C808" s="661">
        <v>89301045</v>
      </c>
      <c r="D808" s="740" t="s">
        <v>3295</v>
      </c>
      <c r="E808" s="741" t="s">
        <v>2141</v>
      </c>
      <c r="F808" s="661" t="s">
        <v>2125</v>
      </c>
      <c r="G808" s="661" t="s">
        <v>2174</v>
      </c>
      <c r="H808" s="661" t="s">
        <v>576</v>
      </c>
      <c r="I808" s="661" t="s">
        <v>1216</v>
      </c>
      <c r="J808" s="661" t="s">
        <v>1213</v>
      </c>
      <c r="K808" s="661" t="s">
        <v>1217</v>
      </c>
      <c r="L808" s="662">
        <v>301.2</v>
      </c>
      <c r="M808" s="662">
        <v>3614.3999999999996</v>
      </c>
      <c r="N808" s="661">
        <v>12</v>
      </c>
      <c r="O808" s="742">
        <v>4</v>
      </c>
      <c r="P808" s="662">
        <v>1807.1999999999998</v>
      </c>
      <c r="Q808" s="677">
        <v>0.5</v>
      </c>
      <c r="R808" s="661">
        <v>6</v>
      </c>
      <c r="S808" s="677">
        <v>0.5</v>
      </c>
      <c r="T808" s="742">
        <v>1.5</v>
      </c>
      <c r="U808" s="700">
        <v>0.375</v>
      </c>
    </row>
    <row r="809" spans="1:21" ht="14.4" customHeight="1" x14ac:dyDescent="0.3">
      <c r="A809" s="660">
        <v>4</v>
      </c>
      <c r="B809" s="661" t="s">
        <v>1905</v>
      </c>
      <c r="C809" s="661">
        <v>89301045</v>
      </c>
      <c r="D809" s="740" t="s">
        <v>3295</v>
      </c>
      <c r="E809" s="741" t="s">
        <v>2141</v>
      </c>
      <c r="F809" s="661" t="s">
        <v>2125</v>
      </c>
      <c r="G809" s="661" t="s">
        <v>2722</v>
      </c>
      <c r="H809" s="661" t="s">
        <v>576</v>
      </c>
      <c r="I809" s="661" t="s">
        <v>682</v>
      </c>
      <c r="J809" s="661" t="s">
        <v>683</v>
      </c>
      <c r="K809" s="661" t="s">
        <v>2723</v>
      </c>
      <c r="L809" s="662">
        <v>0</v>
      </c>
      <c r="M809" s="662">
        <v>0</v>
      </c>
      <c r="N809" s="661">
        <v>9</v>
      </c>
      <c r="O809" s="742">
        <v>6</v>
      </c>
      <c r="P809" s="662">
        <v>0</v>
      </c>
      <c r="Q809" s="677"/>
      <c r="R809" s="661">
        <v>6</v>
      </c>
      <c r="S809" s="677">
        <v>0.66666666666666663</v>
      </c>
      <c r="T809" s="742">
        <v>4</v>
      </c>
      <c r="U809" s="700">
        <v>0.66666666666666663</v>
      </c>
    </row>
    <row r="810" spans="1:21" ht="14.4" customHeight="1" x14ac:dyDescent="0.3">
      <c r="A810" s="660">
        <v>4</v>
      </c>
      <c r="B810" s="661" t="s">
        <v>1905</v>
      </c>
      <c r="C810" s="661">
        <v>89301045</v>
      </c>
      <c r="D810" s="740" t="s">
        <v>3295</v>
      </c>
      <c r="E810" s="741" t="s">
        <v>2141</v>
      </c>
      <c r="F810" s="661" t="s">
        <v>2125</v>
      </c>
      <c r="G810" s="661" t="s">
        <v>2678</v>
      </c>
      <c r="H810" s="661" t="s">
        <v>576</v>
      </c>
      <c r="I810" s="661" t="s">
        <v>2679</v>
      </c>
      <c r="J810" s="661" t="s">
        <v>2680</v>
      </c>
      <c r="K810" s="661" t="s">
        <v>2681</v>
      </c>
      <c r="L810" s="662">
        <v>91.66</v>
      </c>
      <c r="M810" s="662">
        <v>549.96</v>
      </c>
      <c r="N810" s="661">
        <v>6</v>
      </c>
      <c r="O810" s="742">
        <v>1</v>
      </c>
      <c r="P810" s="662"/>
      <c r="Q810" s="677">
        <v>0</v>
      </c>
      <c r="R810" s="661"/>
      <c r="S810" s="677">
        <v>0</v>
      </c>
      <c r="T810" s="742"/>
      <c r="U810" s="700">
        <v>0</v>
      </c>
    </row>
    <row r="811" spans="1:21" ht="14.4" customHeight="1" x14ac:dyDescent="0.3">
      <c r="A811" s="660">
        <v>4</v>
      </c>
      <c r="B811" s="661" t="s">
        <v>1905</v>
      </c>
      <c r="C811" s="661">
        <v>89301045</v>
      </c>
      <c r="D811" s="740" t="s">
        <v>3295</v>
      </c>
      <c r="E811" s="741" t="s">
        <v>2141</v>
      </c>
      <c r="F811" s="661" t="s">
        <v>2125</v>
      </c>
      <c r="G811" s="661" t="s">
        <v>2177</v>
      </c>
      <c r="H811" s="661" t="s">
        <v>969</v>
      </c>
      <c r="I811" s="661" t="s">
        <v>1047</v>
      </c>
      <c r="J811" s="661" t="s">
        <v>1048</v>
      </c>
      <c r="K811" s="661" t="s">
        <v>1049</v>
      </c>
      <c r="L811" s="662">
        <v>133.94</v>
      </c>
      <c r="M811" s="662">
        <v>1741.22</v>
      </c>
      <c r="N811" s="661">
        <v>13</v>
      </c>
      <c r="O811" s="742">
        <v>4</v>
      </c>
      <c r="P811" s="662">
        <v>1205.46</v>
      </c>
      <c r="Q811" s="677">
        <v>0.69230769230769229</v>
      </c>
      <c r="R811" s="661">
        <v>9</v>
      </c>
      <c r="S811" s="677">
        <v>0.69230769230769229</v>
      </c>
      <c r="T811" s="742">
        <v>2.5</v>
      </c>
      <c r="U811" s="700">
        <v>0.625</v>
      </c>
    </row>
    <row r="812" spans="1:21" ht="14.4" customHeight="1" x14ac:dyDescent="0.3">
      <c r="A812" s="660">
        <v>4</v>
      </c>
      <c r="B812" s="661" t="s">
        <v>1905</v>
      </c>
      <c r="C812" s="661">
        <v>89301045</v>
      </c>
      <c r="D812" s="740" t="s">
        <v>3295</v>
      </c>
      <c r="E812" s="741" t="s">
        <v>2141</v>
      </c>
      <c r="F812" s="661" t="s">
        <v>2125</v>
      </c>
      <c r="G812" s="661" t="s">
        <v>2177</v>
      </c>
      <c r="H812" s="661" t="s">
        <v>576</v>
      </c>
      <c r="I812" s="661" t="s">
        <v>2682</v>
      </c>
      <c r="J812" s="661" t="s">
        <v>2683</v>
      </c>
      <c r="K812" s="661" t="s">
        <v>2684</v>
      </c>
      <c r="L812" s="662">
        <v>133.94</v>
      </c>
      <c r="M812" s="662">
        <v>3482.4399999999996</v>
      </c>
      <c r="N812" s="661">
        <v>26</v>
      </c>
      <c r="O812" s="742">
        <v>6</v>
      </c>
      <c r="P812" s="662">
        <v>1607.28</v>
      </c>
      <c r="Q812" s="677">
        <v>0.46153846153846156</v>
      </c>
      <c r="R812" s="661">
        <v>12</v>
      </c>
      <c r="S812" s="677">
        <v>0.46153846153846156</v>
      </c>
      <c r="T812" s="742">
        <v>2</v>
      </c>
      <c r="U812" s="700">
        <v>0.33333333333333331</v>
      </c>
    </row>
    <row r="813" spans="1:21" ht="14.4" customHeight="1" x14ac:dyDescent="0.3">
      <c r="A813" s="660">
        <v>4</v>
      </c>
      <c r="B813" s="661" t="s">
        <v>1905</v>
      </c>
      <c r="C813" s="661">
        <v>89301045</v>
      </c>
      <c r="D813" s="740" t="s">
        <v>3295</v>
      </c>
      <c r="E813" s="741" t="s">
        <v>2141</v>
      </c>
      <c r="F813" s="661" t="s">
        <v>2125</v>
      </c>
      <c r="G813" s="661" t="s">
        <v>2177</v>
      </c>
      <c r="H813" s="661" t="s">
        <v>576</v>
      </c>
      <c r="I813" s="661" t="s">
        <v>3214</v>
      </c>
      <c r="J813" s="661" t="s">
        <v>2683</v>
      </c>
      <c r="K813" s="661" t="s">
        <v>3215</v>
      </c>
      <c r="L813" s="662">
        <v>0</v>
      </c>
      <c r="M813" s="662">
        <v>0</v>
      </c>
      <c r="N813" s="661">
        <v>3</v>
      </c>
      <c r="O813" s="742">
        <v>1</v>
      </c>
      <c r="P813" s="662">
        <v>0</v>
      </c>
      <c r="Q813" s="677"/>
      <c r="R813" s="661">
        <v>3</v>
      </c>
      <c r="S813" s="677">
        <v>1</v>
      </c>
      <c r="T813" s="742">
        <v>1</v>
      </c>
      <c r="U813" s="700">
        <v>1</v>
      </c>
    </row>
    <row r="814" spans="1:21" ht="14.4" customHeight="1" x14ac:dyDescent="0.3">
      <c r="A814" s="660">
        <v>4</v>
      </c>
      <c r="B814" s="661" t="s">
        <v>1905</v>
      </c>
      <c r="C814" s="661">
        <v>89301045</v>
      </c>
      <c r="D814" s="740" t="s">
        <v>3295</v>
      </c>
      <c r="E814" s="741" t="s">
        <v>2141</v>
      </c>
      <c r="F814" s="661" t="s">
        <v>2127</v>
      </c>
      <c r="G814" s="661" t="s">
        <v>2361</v>
      </c>
      <c r="H814" s="661" t="s">
        <v>576</v>
      </c>
      <c r="I814" s="661" t="s">
        <v>2362</v>
      </c>
      <c r="J814" s="661" t="s">
        <v>2363</v>
      </c>
      <c r="K814" s="661" t="s">
        <v>2364</v>
      </c>
      <c r="L814" s="662">
        <v>410</v>
      </c>
      <c r="M814" s="662">
        <v>3690</v>
      </c>
      <c r="N814" s="661">
        <v>9</v>
      </c>
      <c r="O814" s="742">
        <v>9</v>
      </c>
      <c r="P814" s="662">
        <v>3690</v>
      </c>
      <c r="Q814" s="677">
        <v>1</v>
      </c>
      <c r="R814" s="661">
        <v>9</v>
      </c>
      <c r="S814" s="677">
        <v>1</v>
      </c>
      <c r="T814" s="742">
        <v>9</v>
      </c>
      <c r="U814" s="700">
        <v>1</v>
      </c>
    </row>
    <row r="815" spans="1:21" ht="14.4" customHeight="1" x14ac:dyDescent="0.3">
      <c r="A815" s="660">
        <v>4</v>
      </c>
      <c r="B815" s="661" t="s">
        <v>1905</v>
      </c>
      <c r="C815" s="661">
        <v>89301045</v>
      </c>
      <c r="D815" s="740" t="s">
        <v>3295</v>
      </c>
      <c r="E815" s="741" t="s">
        <v>2141</v>
      </c>
      <c r="F815" s="661" t="s">
        <v>2127</v>
      </c>
      <c r="G815" s="661" t="s">
        <v>2277</v>
      </c>
      <c r="H815" s="661" t="s">
        <v>576</v>
      </c>
      <c r="I815" s="661" t="s">
        <v>2368</v>
      </c>
      <c r="J815" s="661" t="s">
        <v>2369</v>
      </c>
      <c r="K815" s="661" t="s">
        <v>2370</v>
      </c>
      <c r="L815" s="662">
        <v>900</v>
      </c>
      <c r="M815" s="662">
        <v>900</v>
      </c>
      <c r="N815" s="661">
        <v>1</v>
      </c>
      <c r="O815" s="742">
        <v>1</v>
      </c>
      <c r="P815" s="662">
        <v>900</v>
      </c>
      <c r="Q815" s="677">
        <v>1</v>
      </c>
      <c r="R815" s="661">
        <v>1</v>
      </c>
      <c r="S815" s="677">
        <v>1</v>
      </c>
      <c r="T815" s="742">
        <v>1</v>
      </c>
      <c r="U815" s="700">
        <v>1</v>
      </c>
    </row>
    <row r="816" spans="1:21" ht="14.4" customHeight="1" x14ac:dyDescent="0.3">
      <c r="A816" s="660">
        <v>4</v>
      </c>
      <c r="B816" s="661" t="s">
        <v>1905</v>
      </c>
      <c r="C816" s="661">
        <v>89301045</v>
      </c>
      <c r="D816" s="740" t="s">
        <v>3295</v>
      </c>
      <c r="E816" s="741" t="s">
        <v>2144</v>
      </c>
      <c r="F816" s="661" t="s">
        <v>2125</v>
      </c>
      <c r="G816" s="661" t="s">
        <v>2640</v>
      </c>
      <c r="H816" s="661" t="s">
        <v>576</v>
      </c>
      <c r="I816" s="661" t="s">
        <v>3216</v>
      </c>
      <c r="J816" s="661" t="s">
        <v>3217</v>
      </c>
      <c r="K816" s="661" t="s">
        <v>2658</v>
      </c>
      <c r="L816" s="662">
        <v>46.09</v>
      </c>
      <c r="M816" s="662">
        <v>46.09</v>
      </c>
      <c r="N816" s="661">
        <v>1</v>
      </c>
      <c r="O816" s="742">
        <v>0.5</v>
      </c>
      <c r="P816" s="662"/>
      <c r="Q816" s="677">
        <v>0</v>
      </c>
      <c r="R816" s="661"/>
      <c r="S816" s="677">
        <v>0</v>
      </c>
      <c r="T816" s="742"/>
      <c r="U816" s="700">
        <v>0</v>
      </c>
    </row>
    <row r="817" spans="1:21" ht="14.4" customHeight="1" x14ac:dyDescent="0.3">
      <c r="A817" s="660">
        <v>4</v>
      </c>
      <c r="B817" s="661" t="s">
        <v>1905</v>
      </c>
      <c r="C817" s="661">
        <v>89301045</v>
      </c>
      <c r="D817" s="740" t="s">
        <v>3295</v>
      </c>
      <c r="E817" s="741" t="s">
        <v>2144</v>
      </c>
      <c r="F817" s="661" t="s">
        <v>2125</v>
      </c>
      <c r="G817" s="661" t="s">
        <v>2271</v>
      </c>
      <c r="H817" s="661" t="s">
        <v>576</v>
      </c>
      <c r="I817" s="661" t="s">
        <v>2887</v>
      </c>
      <c r="J817" s="661" t="s">
        <v>2888</v>
      </c>
      <c r="K817" s="661" t="s">
        <v>2889</v>
      </c>
      <c r="L817" s="662">
        <v>167.58</v>
      </c>
      <c r="M817" s="662">
        <v>167.58</v>
      </c>
      <c r="N817" s="661">
        <v>1</v>
      </c>
      <c r="O817" s="742">
        <v>1</v>
      </c>
      <c r="P817" s="662"/>
      <c r="Q817" s="677">
        <v>0</v>
      </c>
      <c r="R817" s="661"/>
      <c r="S817" s="677">
        <v>0</v>
      </c>
      <c r="T817" s="742"/>
      <c r="U817" s="700">
        <v>0</v>
      </c>
    </row>
    <row r="818" spans="1:21" ht="14.4" customHeight="1" x14ac:dyDescent="0.3">
      <c r="A818" s="660">
        <v>4</v>
      </c>
      <c r="B818" s="661" t="s">
        <v>1905</v>
      </c>
      <c r="C818" s="661">
        <v>89301045</v>
      </c>
      <c r="D818" s="740" t="s">
        <v>3295</v>
      </c>
      <c r="E818" s="741" t="s">
        <v>2144</v>
      </c>
      <c r="F818" s="661" t="s">
        <v>2125</v>
      </c>
      <c r="G818" s="661" t="s">
        <v>2271</v>
      </c>
      <c r="H818" s="661" t="s">
        <v>576</v>
      </c>
      <c r="I818" s="661" t="s">
        <v>3218</v>
      </c>
      <c r="J818" s="661" t="s">
        <v>2888</v>
      </c>
      <c r="K818" s="661" t="s">
        <v>2889</v>
      </c>
      <c r="L818" s="662">
        <v>167.58</v>
      </c>
      <c r="M818" s="662">
        <v>167.58</v>
      </c>
      <c r="N818" s="661">
        <v>1</v>
      </c>
      <c r="O818" s="742">
        <v>0.5</v>
      </c>
      <c r="P818" s="662"/>
      <c r="Q818" s="677">
        <v>0</v>
      </c>
      <c r="R818" s="661"/>
      <c r="S818" s="677">
        <v>0</v>
      </c>
      <c r="T818" s="742"/>
      <c r="U818" s="700">
        <v>0</v>
      </c>
    </row>
    <row r="819" spans="1:21" ht="14.4" customHeight="1" x14ac:dyDescent="0.3">
      <c r="A819" s="660">
        <v>4</v>
      </c>
      <c r="B819" s="661" t="s">
        <v>1905</v>
      </c>
      <c r="C819" s="661">
        <v>89301045</v>
      </c>
      <c r="D819" s="740" t="s">
        <v>3295</v>
      </c>
      <c r="E819" s="741" t="s">
        <v>2145</v>
      </c>
      <c r="F819" s="661" t="s">
        <v>2125</v>
      </c>
      <c r="G819" s="661" t="s">
        <v>2174</v>
      </c>
      <c r="H819" s="661" t="s">
        <v>576</v>
      </c>
      <c r="I819" s="661" t="s">
        <v>1216</v>
      </c>
      <c r="J819" s="661" t="s">
        <v>1213</v>
      </c>
      <c r="K819" s="661" t="s">
        <v>1217</v>
      </c>
      <c r="L819" s="662">
        <v>301.2</v>
      </c>
      <c r="M819" s="662">
        <v>602.4</v>
      </c>
      <c r="N819" s="661">
        <v>2</v>
      </c>
      <c r="O819" s="742">
        <v>0.5</v>
      </c>
      <c r="P819" s="662">
        <v>602.4</v>
      </c>
      <c r="Q819" s="677">
        <v>1</v>
      </c>
      <c r="R819" s="661">
        <v>2</v>
      </c>
      <c r="S819" s="677">
        <v>1</v>
      </c>
      <c r="T819" s="742">
        <v>0.5</v>
      </c>
      <c r="U819" s="700">
        <v>1</v>
      </c>
    </row>
    <row r="820" spans="1:21" ht="14.4" customHeight="1" x14ac:dyDescent="0.3">
      <c r="A820" s="660">
        <v>4</v>
      </c>
      <c r="B820" s="661" t="s">
        <v>1905</v>
      </c>
      <c r="C820" s="661">
        <v>89301045</v>
      </c>
      <c r="D820" s="740" t="s">
        <v>3295</v>
      </c>
      <c r="E820" s="741" t="s">
        <v>2145</v>
      </c>
      <c r="F820" s="661" t="s">
        <v>2125</v>
      </c>
      <c r="G820" s="661" t="s">
        <v>2177</v>
      </c>
      <c r="H820" s="661" t="s">
        <v>969</v>
      </c>
      <c r="I820" s="661" t="s">
        <v>1047</v>
      </c>
      <c r="J820" s="661" t="s">
        <v>1048</v>
      </c>
      <c r="K820" s="661" t="s">
        <v>1049</v>
      </c>
      <c r="L820" s="662">
        <v>133.94</v>
      </c>
      <c r="M820" s="662">
        <v>267.88</v>
      </c>
      <c r="N820" s="661">
        <v>2</v>
      </c>
      <c r="O820" s="742">
        <v>0.5</v>
      </c>
      <c r="P820" s="662">
        <v>267.88</v>
      </c>
      <c r="Q820" s="677">
        <v>1</v>
      </c>
      <c r="R820" s="661">
        <v>2</v>
      </c>
      <c r="S820" s="677">
        <v>1</v>
      </c>
      <c r="T820" s="742">
        <v>0.5</v>
      </c>
      <c r="U820" s="700">
        <v>1</v>
      </c>
    </row>
    <row r="821" spans="1:21" ht="14.4" customHeight="1" x14ac:dyDescent="0.3">
      <c r="A821" s="660">
        <v>4</v>
      </c>
      <c r="B821" s="661" t="s">
        <v>1905</v>
      </c>
      <c r="C821" s="661">
        <v>89301045</v>
      </c>
      <c r="D821" s="740" t="s">
        <v>3295</v>
      </c>
      <c r="E821" s="741" t="s">
        <v>2150</v>
      </c>
      <c r="F821" s="661" t="s">
        <v>2125</v>
      </c>
      <c r="G821" s="661" t="s">
        <v>2639</v>
      </c>
      <c r="H821" s="661" t="s">
        <v>969</v>
      </c>
      <c r="I821" s="661" t="s">
        <v>1429</v>
      </c>
      <c r="J821" s="661" t="s">
        <v>2073</v>
      </c>
      <c r="K821" s="661" t="s">
        <v>2074</v>
      </c>
      <c r="L821" s="662">
        <v>6.68</v>
      </c>
      <c r="M821" s="662">
        <v>13.36</v>
      </c>
      <c r="N821" s="661">
        <v>2</v>
      </c>
      <c r="O821" s="742">
        <v>0.5</v>
      </c>
      <c r="P821" s="662">
        <v>13.36</v>
      </c>
      <c r="Q821" s="677">
        <v>1</v>
      </c>
      <c r="R821" s="661">
        <v>2</v>
      </c>
      <c r="S821" s="677">
        <v>1</v>
      </c>
      <c r="T821" s="742">
        <v>0.5</v>
      </c>
      <c r="U821" s="700">
        <v>1</v>
      </c>
    </row>
    <row r="822" spans="1:21" ht="14.4" customHeight="1" x14ac:dyDescent="0.3">
      <c r="A822" s="660">
        <v>4</v>
      </c>
      <c r="B822" s="661" t="s">
        <v>1905</v>
      </c>
      <c r="C822" s="661">
        <v>89301045</v>
      </c>
      <c r="D822" s="740" t="s">
        <v>3295</v>
      </c>
      <c r="E822" s="741" t="s">
        <v>2150</v>
      </c>
      <c r="F822" s="661" t="s">
        <v>2125</v>
      </c>
      <c r="G822" s="661" t="s">
        <v>2640</v>
      </c>
      <c r="H822" s="661" t="s">
        <v>576</v>
      </c>
      <c r="I822" s="661" t="s">
        <v>2641</v>
      </c>
      <c r="J822" s="661" t="s">
        <v>2642</v>
      </c>
      <c r="K822" s="661" t="s">
        <v>2643</v>
      </c>
      <c r="L822" s="662">
        <v>61.44</v>
      </c>
      <c r="M822" s="662">
        <v>184.32</v>
      </c>
      <c r="N822" s="661">
        <v>3</v>
      </c>
      <c r="O822" s="742">
        <v>1.5</v>
      </c>
      <c r="P822" s="662">
        <v>184.32</v>
      </c>
      <c r="Q822" s="677">
        <v>1</v>
      </c>
      <c r="R822" s="661">
        <v>3</v>
      </c>
      <c r="S822" s="677">
        <v>1</v>
      </c>
      <c r="T822" s="742">
        <v>1.5</v>
      </c>
      <c r="U822" s="700">
        <v>1</v>
      </c>
    </row>
    <row r="823" spans="1:21" ht="14.4" customHeight="1" x14ac:dyDescent="0.3">
      <c r="A823" s="660">
        <v>4</v>
      </c>
      <c r="B823" s="661" t="s">
        <v>1905</v>
      </c>
      <c r="C823" s="661">
        <v>89301045</v>
      </c>
      <c r="D823" s="740" t="s">
        <v>3295</v>
      </c>
      <c r="E823" s="741" t="s">
        <v>2150</v>
      </c>
      <c r="F823" s="661" t="s">
        <v>2125</v>
      </c>
      <c r="G823" s="661" t="s">
        <v>2656</v>
      </c>
      <c r="H823" s="661" t="s">
        <v>576</v>
      </c>
      <c r="I823" s="661" t="s">
        <v>1472</v>
      </c>
      <c r="J823" s="661" t="s">
        <v>1473</v>
      </c>
      <c r="K823" s="661" t="s">
        <v>2657</v>
      </c>
      <c r="L823" s="662">
        <v>48.09</v>
      </c>
      <c r="M823" s="662">
        <v>96.18</v>
      </c>
      <c r="N823" s="661">
        <v>2</v>
      </c>
      <c r="O823" s="742">
        <v>1.5</v>
      </c>
      <c r="P823" s="662">
        <v>48.09</v>
      </c>
      <c r="Q823" s="677">
        <v>0.5</v>
      </c>
      <c r="R823" s="661">
        <v>1</v>
      </c>
      <c r="S823" s="677">
        <v>0.5</v>
      </c>
      <c r="T823" s="742">
        <v>1</v>
      </c>
      <c r="U823" s="700">
        <v>0.66666666666666663</v>
      </c>
    </row>
    <row r="824" spans="1:21" ht="14.4" customHeight="1" x14ac:dyDescent="0.3">
      <c r="A824" s="660">
        <v>4</v>
      </c>
      <c r="B824" s="661" t="s">
        <v>1905</v>
      </c>
      <c r="C824" s="661">
        <v>89301045</v>
      </c>
      <c r="D824" s="740" t="s">
        <v>3295</v>
      </c>
      <c r="E824" s="741" t="s">
        <v>2150</v>
      </c>
      <c r="F824" s="661" t="s">
        <v>2125</v>
      </c>
      <c r="G824" s="661" t="s">
        <v>2271</v>
      </c>
      <c r="H824" s="661" t="s">
        <v>576</v>
      </c>
      <c r="I824" s="661" t="s">
        <v>1106</v>
      </c>
      <c r="J824" s="661" t="s">
        <v>1107</v>
      </c>
      <c r="K824" s="661" t="s">
        <v>2658</v>
      </c>
      <c r="L824" s="662">
        <v>111.72</v>
      </c>
      <c r="M824" s="662">
        <v>335.15999999999997</v>
      </c>
      <c r="N824" s="661">
        <v>3</v>
      </c>
      <c r="O824" s="742">
        <v>1.5</v>
      </c>
      <c r="P824" s="662">
        <v>335.15999999999997</v>
      </c>
      <c r="Q824" s="677">
        <v>1</v>
      </c>
      <c r="R824" s="661">
        <v>3</v>
      </c>
      <c r="S824" s="677">
        <v>1</v>
      </c>
      <c r="T824" s="742">
        <v>1.5</v>
      </c>
      <c r="U824" s="700">
        <v>1</v>
      </c>
    </row>
    <row r="825" spans="1:21" ht="14.4" customHeight="1" x14ac:dyDescent="0.3">
      <c r="A825" s="660">
        <v>4</v>
      </c>
      <c r="B825" s="661" t="s">
        <v>1905</v>
      </c>
      <c r="C825" s="661">
        <v>89301045</v>
      </c>
      <c r="D825" s="740" t="s">
        <v>3295</v>
      </c>
      <c r="E825" s="741" t="s">
        <v>2150</v>
      </c>
      <c r="F825" s="661" t="s">
        <v>2125</v>
      </c>
      <c r="G825" s="661" t="s">
        <v>2265</v>
      </c>
      <c r="H825" s="661" t="s">
        <v>576</v>
      </c>
      <c r="I825" s="661" t="s">
        <v>1238</v>
      </c>
      <c r="J825" s="661" t="s">
        <v>706</v>
      </c>
      <c r="K825" s="661" t="s">
        <v>3219</v>
      </c>
      <c r="L825" s="662">
        <v>0</v>
      </c>
      <c r="M825" s="662">
        <v>0</v>
      </c>
      <c r="N825" s="661">
        <v>2</v>
      </c>
      <c r="O825" s="742">
        <v>0.5</v>
      </c>
      <c r="P825" s="662">
        <v>0</v>
      </c>
      <c r="Q825" s="677"/>
      <c r="R825" s="661">
        <v>2</v>
      </c>
      <c r="S825" s="677">
        <v>1</v>
      </c>
      <c r="T825" s="742">
        <v>0.5</v>
      </c>
      <c r="U825" s="700">
        <v>1</v>
      </c>
    </row>
    <row r="826" spans="1:21" ht="14.4" customHeight="1" x14ac:dyDescent="0.3">
      <c r="A826" s="660">
        <v>4</v>
      </c>
      <c r="B826" s="661" t="s">
        <v>1905</v>
      </c>
      <c r="C826" s="661">
        <v>89301045</v>
      </c>
      <c r="D826" s="740" t="s">
        <v>3295</v>
      </c>
      <c r="E826" s="741" t="s">
        <v>2150</v>
      </c>
      <c r="F826" s="661" t="s">
        <v>2125</v>
      </c>
      <c r="G826" s="661" t="s">
        <v>2659</v>
      </c>
      <c r="H826" s="661" t="s">
        <v>969</v>
      </c>
      <c r="I826" s="661" t="s">
        <v>2660</v>
      </c>
      <c r="J826" s="661" t="s">
        <v>2079</v>
      </c>
      <c r="K826" s="661" t="s">
        <v>2661</v>
      </c>
      <c r="L826" s="662">
        <v>187.41</v>
      </c>
      <c r="M826" s="662">
        <v>749.64</v>
      </c>
      <c r="N826" s="661">
        <v>4</v>
      </c>
      <c r="O826" s="742">
        <v>1.5</v>
      </c>
      <c r="P826" s="662">
        <v>749.64</v>
      </c>
      <c r="Q826" s="677">
        <v>1</v>
      </c>
      <c r="R826" s="661">
        <v>4</v>
      </c>
      <c r="S826" s="677">
        <v>1</v>
      </c>
      <c r="T826" s="742">
        <v>1.5</v>
      </c>
      <c r="U826" s="700">
        <v>1</v>
      </c>
    </row>
    <row r="827" spans="1:21" ht="14.4" customHeight="1" x14ac:dyDescent="0.3">
      <c r="A827" s="660">
        <v>4</v>
      </c>
      <c r="B827" s="661" t="s">
        <v>1905</v>
      </c>
      <c r="C827" s="661">
        <v>89301045</v>
      </c>
      <c r="D827" s="740" t="s">
        <v>3295</v>
      </c>
      <c r="E827" s="741" t="s">
        <v>2150</v>
      </c>
      <c r="F827" s="661" t="s">
        <v>2125</v>
      </c>
      <c r="G827" s="661" t="s">
        <v>2394</v>
      </c>
      <c r="H827" s="661" t="s">
        <v>576</v>
      </c>
      <c r="I827" s="661" t="s">
        <v>729</v>
      </c>
      <c r="J827" s="661" t="s">
        <v>730</v>
      </c>
      <c r="K827" s="661" t="s">
        <v>2395</v>
      </c>
      <c r="L827" s="662">
        <v>232.37</v>
      </c>
      <c r="M827" s="662">
        <v>697.11</v>
      </c>
      <c r="N827" s="661">
        <v>3</v>
      </c>
      <c r="O827" s="742">
        <v>2.5</v>
      </c>
      <c r="P827" s="662">
        <v>464.74</v>
      </c>
      <c r="Q827" s="677">
        <v>0.66666666666666663</v>
      </c>
      <c r="R827" s="661">
        <v>2</v>
      </c>
      <c r="S827" s="677">
        <v>0.66666666666666663</v>
      </c>
      <c r="T827" s="742">
        <v>1.5</v>
      </c>
      <c r="U827" s="700">
        <v>0.6</v>
      </c>
    </row>
    <row r="828" spans="1:21" ht="14.4" customHeight="1" x14ac:dyDescent="0.3">
      <c r="A828" s="660">
        <v>4</v>
      </c>
      <c r="B828" s="661" t="s">
        <v>1905</v>
      </c>
      <c r="C828" s="661">
        <v>89301045</v>
      </c>
      <c r="D828" s="740" t="s">
        <v>3295</v>
      </c>
      <c r="E828" s="741" t="s">
        <v>2150</v>
      </c>
      <c r="F828" s="661" t="s">
        <v>2125</v>
      </c>
      <c r="G828" s="661" t="s">
        <v>2714</v>
      </c>
      <c r="H828" s="661" t="s">
        <v>576</v>
      </c>
      <c r="I828" s="661" t="s">
        <v>3220</v>
      </c>
      <c r="J828" s="661" t="s">
        <v>2716</v>
      </c>
      <c r="K828" s="661" t="s">
        <v>3221</v>
      </c>
      <c r="L828" s="662">
        <v>30.17</v>
      </c>
      <c r="M828" s="662">
        <v>211.19000000000003</v>
      </c>
      <c r="N828" s="661">
        <v>7</v>
      </c>
      <c r="O828" s="742">
        <v>3</v>
      </c>
      <c r="P828" s="662">
        <v>150.85000000000002</v>
      </c>
      <c r="Q828" s="677">
        <v>0.7142857142857143</v>
      </c>
      <c r="R828" s="661">
        <v>5</v>
      </c>
      <c r="S828" s="677">
        <v>0.7142857142857143</v>
      </c>
      <c r="T828" s="742">
        <v>2.5</v>
      </c>
      <c r="U828" s="700">
        <v>0.83333333333333337</v>
      </c>
    </row>
    <row r="829" spans="1:21" ht="14.4" customHeight="1" x14ac:dyDescent="0.3">
      <c r="A829" s="660">
        <v>4</v>
      </c>
      <c r="B829" s="661" t="s">
        <v>1905</v>
      </c>
      <c r="C829" s="661">
        <v>89301045</v>
      </c>
      <c r="D829" s="740" t="s">
        <v>3295</v>
      </c>
      <c r="E829" s="741" t="s">
        <v>2150</v>
      </c>
      <c r="F829" s="661" t="s">
        <v>2125</v>
      </c>
      <c r="G829" s="661" t="s">
        <v>2174</v>
      </c>
      <c r="H829" s="661" t="s">
        <v>576</v>
      </c>
      <c r="I829" s="661" t="s">
        <v>2175</v>
      </c>
      <c r="J829" s="661" t="s">
        <v>2176</v>
      </c>
      <c r="K829" s="661" t="s">
        <v>1214</v>
      </c>
      <c r="L829" s="662">
        <v>93.71</v>
      </c>
      <c r="M829" s="662">
        <v>93.71</v>
      </c>
      <c r="N829" s="661">
        <v>1</v>
      </c>
      <c r="O829" s="742">
        <v>0.5</v>
      </c>
      <c r="P829" s="662"/>
      <c r="Q829" s="677">
        <v>0</v>
      </c>
      <c r="R829" s="661"/>
      <c r="S829" s="677">
        <v>0</v>
      </c>
      <c r="T829" s="742"/>
      <c r="U829" s="700">
        <v>0</v>
      </c>
    </row>
    <row r="830" spans="1:21" ht="14.4" customHeight="1" x14ac:dyDescent="0.3">
      <c r="A830" s="660">
        <v>4</v>
      </c>
      <c r="B830" s="661" t="s">
        <v>1905</v>
      </c>
      <c r="C830" s="661">
        <v>89301045</v>
      </c>
      <c r="D830" s="740" t="s">
        <v>3295</v>
      </c>
      <c r="E830" s="741" t="s">
        <v>2150</v>
      </c>
      <c r="F830" s="661" t="s">
        <v>2125</v>
      </c>
      <c r="G830" s="661" t="s">
        <v>2174</v>
      </c>
      <c r="H830" s="661" t="s">
        <v>576</v>
      </c>
      <c r="I830" s="661" t="s">
        <v>2189</v>
      </c>
      <c r="J830" s="661" t="s">
        <v>2176</v>
      </c>
      <c r="K830" s="661" t="s">
        <v>1217</v>
      </c>
      <c r="L830" s="662">
        <v>301.2</v>
      </c>
      <c r="M830" s="662">
        <v>6927.5999999999985</v>
      </c>
      <c r="N830" s="661">
        <v>23</v>
      </c>
      <c r="O830" s="742">
        <v>13</v>
      </c>
      <c r="P830" s="662">
        <v>4517.9999999999991</v>
      </c>
      <c r="Q830" s="677">
        <v>0.65217391304347827</v>
      </c>
      <c r="R830" s="661">
        <v>15</v>
      </c>
      <c r="S830" s="677">
        <v>0.65217391304347827</v>
      </c>
      <c r="T830" s="742">
        <v>8</v>
      </c>
      <c r="U830" s="700">
        <v>0.61538461538461542</v>
      </c>
    </row>
    <row r="831" spans="1:21" ht="14.4" customHeight="1" x14ac:dyDescent="0.3">
      <c r="A831" s="660">
        <v>4</v>
      </c>
      <c r="B831" s="661" t="s">
        <v>1905</v>
      </c>
      <c r="C831" s="661">
        <v>89301045</v>
      </c>
      <c r="D831" s="740" t="s">
        <v>3295</v>
      </c>
      <c r="E831" s="741" t="s">
        <v>2150</v>
      </c>
      <c r="F831" s="661" t="s">
        <v>2125</v>
      </c>
      <c r="G831" s="661" t="s">
        <v>2174</v>
      </c>
      <c r="H831" s="661" t="s">
        <v>576</v>
      </c>
      <c r="I831" s="661" t="s">
        <v>1216</v>
      </c>
      <c r="J831" s="661" t="s">
        <v>1213</v>
      </c>
      <c r="K831" s="661" t="s">
        <v>1217</v>
      </c>
      <c r="L831" s="662">
        <v>301.2</v>
      </c>
      <c r="M831" s="662">
        <v>903.59999999999991</v>
      </c>
      <c r="N831" s="661">
        <v>3</v>
      </c>
      <c r="O831" s="742">
        <v>1.5</v>
      </c>
      <c r="P831" s="662">
        <v>602.4</v>
      </c>
      <c r="Q831" s="677">
        <v>0.66666666666666674</v>
      </c>
      <c r="R831" s="661">
        <v>2</v>
      </c>
      <c r="S831" s="677">
        <v>0.66666666666666663</v>
      </c>
      <c r="T831" s="742">
        <v>1</v>
      </c>
      <c r="U831" s="700">
        <v>0.66666666666666663</v>
      </c>
    </row>
    <row r="832" spans="1:21" ht="14.4" customHeight="1" x14ac:dyDescent="0.3">
      <c r="A832" s="660">
        <v>4</v>
      </c>
      <c r="B832" s="661" t="s">
        <v>1905</v>
      </c>
      <c r="C832" s="661">
        <v>89301045</v>
      </c>
      <c r="D832" s="740" t="s">
        <v>3295</v>
      </c>
      <c r="E832" s="741" t="s">
        <v>2150</v>
      </c>
      <c r="F832" s="661" t="s">
        <v>2125</v>
      </c>
      <c r="G832" s="661" t="s">
        <v>3222</v>
      </c>
      <c r="H832" s="661" t="s">
        <v>969</v>
      </c>
      <c r="I832" s="661" t="s">
        <v>970</v>
      </c>
      <c r="J832" s="661" t="s">
        <v>971</v>
      </c>
      <c r="K832" s="661" t="s">
        <v>972</v>
      </c>
      <c r="L832" s="662">
        <v>167.33</v>
      </c>
      <c r="M832" s="662">
        <v>167.33</v>
      </c>
      <c r="N832" s="661">
        <v>1</v>
      </c>
      <c r="O832" s="742">
        <v>0.5</v>
      </c>
      <c r="P832" s="662">
        <v>167.33</v>
      </c>
      <c r="Q832" s="677">
        <v>1</v>
      </c>
      <c r="R832" s="661">
        <v>1</v>
      </c>
      <c r="S832" s="677">
        <v>1</v>
      </c>
      <c r="T832" s="742">
        <v>0.5</v>
      </c>
      <c r="U832" s="700">
        <v>1</v>
      </c>
    </row>
    <row r="833" spans="1:21" ht="14.4" customHeight="1" x14ac:dyDescent="0.3">
      <c r="A833" s="660">
        <v>4</v>
      </c>
      <c r="B833" s="661" t="s">
        <v>1905</v>
      </c>
      <c r="C833" s="661">
        <v>89301045</v>
      </c>
      <c r="D833" s="740" t="s">
        <v>3295</v>
      </c>
      <c r="E833" s="741" t="s">
        <v>2150</v>
      </c>
      <c r="F833" s="661" t="s">
        <v>2125</v>
      </c>
      <c r="G833" s="661" t="s">
        <v>2409</v>
      </c>
      <c r="H833" s="661" t="s">
        <v>576</v>
      </c>
      <c r="I833" s="661" t="s">
        <v>2410</v>
      </c>
      <c r="J833" s="661" t="s">
        <v>2411</v>
      </c>
      <c r="K833" s="661" t="s">
        <v>2412</v>
      </c>
      <c r="L833" s="662">
        <v>215.12</v>
      </c>
      <c r="M833" s="662">
        <v>430.24</v>
      </c>
      <c r="N833" s="661">
        <v>2</v>
      </c>
      <c r="O833" s="742">
        <v>1.5</v>
      </c>
      <c r="P833" s="662">
        <v>215.12</v>
      </c>
      <c r="Q833" s="677">
        <v>0.5</v>
      </c>
      <c r="R833" s="661">
        <v>1</v>
      </c>
      <c r="S833" s="677">
        <v>0.5</v>
      </c>
      <c r="T833" s="742">
        <v>1</v>
      </c>
      <c r="U833" s="700">
        <v>0.66666666666666663</v>
      </c>
    </row>
    <row r="834" spans="1:21" ht="14.4" customHeight="1" x14ac:dyDescent="0.3">
      <c r="A834" s="660">
        <v>4</v>
      </c>
      <c r="B834" s="661" t="s">
        <v>1905</v>
      </c>
      <c r="C834" s="661">
        <v>89301045</v>
      </c>
      <c r="D834" s="740" t="s">
        <v>3295</v>
      </c>
      <c r="E834" s="741" t="s">
        <v>2150</v>
      </c>
      <c r="F834" s="661" t="s">
        <v>2125</v>
      </c>
      <c r="G834" s="661" t="s">
        <v>2281</v>
      </c>
      <c r="H834" s="661" t="s">
        <v>576</v>
      </c>
      <c r="I834" s="661" t="s">
        <v>2334</v>
      </c>
      <c r="J834" s="661" t="s">
        <v>2335</v>
      </c>
      <c r="K834" s="661" t="s">
        <v>2336</v>
      </c>
      <c r="L834" s="662">
        <v>43.37</v>
      </c>
      <c r="M834" s="662">
        <v>43.37</v>
      </c>
      <c r="N834" s="661">
        <v>1</v>
      </c>
      <c r="O834" s="742">
        <v>0.5</v>
      </c>
      <c r="P834" s="662">
        <v>43.37</v>
      </c>
      <c r="Q834" s="677">
        <v>1</v>
      </c>
      <c r="R834" s="661">
        <v>1</v>
      </c>
      <c r="S834" s="677">
        <v>1</v>
      </c>
      <c r="T834" s="742">
        <v>0.5</v>
      </c>
      <c r="U834" s="700">
        <v>1</v>
      </c>
    </row>
    <row r="835" spans="1:21" ht="14.4" customHeight="1" x14ac:dyDescent="0.3">
      <c r="A835" s="660">
        <v>4</v>
      </c>
      <c r="B835" s="661" t="s">
        <v>1905</v>
      </c>
      <c r="C835" s="661">
        <v>89301045</v>
      </c>
      <c r="D835" s="740" t="s">
        <v>3295</v>
      </c>
      <c r="E835" s="741" t="s">
        <v>2150</v>
      </c>
      <c r="F835" s="661" t="s">
        <v>2125</v>
      </c>
      <c r="G835" s="661" t="s">
        <v>2678</v>
      </c>
      <c r="H835" s="661" t="s">
        <v>576</v>
      </c>
      <c r="I835" s="661" t="s">
        <v>2679</v>
      </c>
      <c r="J835" s="661" t="s">
        <v>2680</v>
      </c>
      <c r="K835" s="661" t="s">
        <v>2681</v>
      </c>
      <c r="L835" s="662">
        <v>91.66</v>
      </c>
      <c r="M835" s="662">
        <v>2199.84</v>
      </c>
      <c r="N835" s="661">
        <v>24</v>
      </c>
      <c r="O835" s="742">
        <v>8.5</v>
      </c>
      <c r="P835" s="662">
        <v>1008.26</v>
      </c>
      <c r="Q835" s="677">
        <v>0.45833333333333331</v>
      </c>
      <c r="R835" s="661">
        <v>11</v>
      </c>
      <c r="S835" s="677">
        <v>0.45833333333333331</v>
      </c>
      <c r="T835" s="742">
        <v>4</v>
      </c>
      <c r="U835" s="700">
        <v>0.47058823529411764</v>
      </c>
    </row>
    <row r="836" spans="1:21" ht="14.4" customHeight="1" x14ac:dyDescent="0.3">
      <c r="A836" s="660">
        <v>4</v>
      </c>
      <c r="B836" s="661" t="s">
        <v>1905</v>
      </c>
      <c r="C836" s="661">
        <v>89301045</v>
      </c>
      <c r="D836" s="740" t="s">
        <v>3295</v>
      </c>
      <c r="E836" s="741" t="s">
        <v>2150</v>
      </c>
      <c r="F836" s="661" t="s">
        <v>2125</v>
      </c>
      <c r="G836" s="661" t="s">
        <v>3223</v>
      </c>
      <c r="H836" s="661" t="s">
        <v>576</v>
      </c>
      <c r="I836" s="661" t="s">
        <v>1520</v>
      </c>
      <c r="J836" s="661" t="s">
        <v>1521</v>
      </c>
      <c r="K836" s="661" t="s">
        <v>3224</v>
      </c>
      <c r="L836" s="662">
        <v>657.67</v>
      </c>
      <c r="M836" s="662">
        <v>1315.34</v>
      </c>
      <c r="N836" s="661">
        <v>2</v>
      </c>
      <c r="O836" s="742">
        <v>1</v>
      </c>
      <c r="P836" s="662">
        <v>1315.34</v>
      </c>
      <c r="Q836" s="677">
        <v>1</v>
      </c>
      <c r="R836" s="661">
        <v>2</v>
      </c>
      <c r="S836" s="677">
        <v>1</v>
      </c>
      <c r="T836" s="742">
        <v>1</v>
      </c>
      <c r="U836" s="700">
        <v>1</v>
      </c>
    </row>
    <row r="837" spans="1:21" ht="14.4" customHeight="1" x14ac:dyDescent="0.3">
      <c r="A837" s="660">
        <v>4</v>
      </c>
      <c r="B837" s="661" t="s">
        <v>1905</v>
      </c>
      <c r="C837" s="661">
        <v>89301045</v>
      </c>
      <c r="D837" s="740" t="s">
        <v>3295</v>
      </c>
      <c r="E837" s="741" t="s">
        <v>2150</v>
      </c>
      <c r="F837" s="661" t="s">
        <v>2125</v>
      </c>
      <c r="G837" s="661" t="s">
        <v>2177</v>
      </c>
      <c r="H837" s="661" t="s">
        <v>969</v>
      </c>
      <c r="I837" s="661" t="s">
        <v>1625</v>
      </c>
      <c r="J837" s="661" t="s">
        <v>1048</v>
      </c>
      <c r="K837" s="661" t="s">
        <v>1626</v>
      </c>
      <c r="L837" s="662">
        <v>53.57</v>
      </c>
      <c r="M837" s="662">
        <v>53.57</v>
      </c>
      <c r="N837" s="661">
        <v>1</v>
      </c>
      <c r="O837" s="742">
        <v>0.5</v>
      </c>
      <c r="P837" s="662"/>
      <c r="Q837" s="677">
        <v>0</v>
      </c>
      <c r="R837" s="661"/>
      <c r="S837" s="677">
        <v>0</v>
      </c>
      <c r="T837" s="742"/>
      <c r="U837" s="700">
        <v>0</v>
      </c>
    </row>
    <row r="838" spans="1:21" ht="14.4" customHeight="1" x14ac:dyDescent="0.3">
      <c r="A838" s="660">
        <v>4</v>
      </c>
      <c r="B838" s="661" t="s">
        <v>1905</v>
      </c>
      <c r="C838" s="661">
        <v>89301045</v>
      </c>
      <c r="D838" s="740" t="s">
        <v>3295</v>
      </c>
      <c r="E838" s="741" t="s">
        <v>2150</v>
      </c>
      <c r="F838" s="661" t="s">
        <v>2125</v>
      </c>
      <c r="G838" s="661" t="s">
        <v>2177</v>
      </c>
      <c r="H838" s="661" t="s">
        <v>969</v>
      </c>
      <c r="I838" s="661" t="s">
        <v>1047</v>
      </c>
      <c r="J838" s="661" t="s">
        <v>1048</v>
      </c>
      <c r="K838" s="661" t="s">
        <v>1049</v>
      </c>
      <c r="L838" s="662">
        <v>133.94</v>
      </c>
      <c r="M838" s="662">
        <v>669.7</v>
      </c>
      <c r="N838" s="661">
        <v>5</v>
      </c>
      <c r="O838" s="742">
        <v>2</v>
      </c>
      <c r="P838" s="662">
        <v>535.76</v>
      </c>
      <c r="Q838" s="677">
        <v>0.79999999999999993</v>
      </c>
      <c r="R838" s="661">
        <v>4</v>
      </c>
      <c r="S838" s="677">
        <v>0.8</v>
      </c>
      <c r="T838" s="742">
        <v>1.5</v>
      </c>
      <c r="U838" s="700">
        <v>0.75</v>
      </c>
    </row>
    <row r="839" spans="1:21" ht="14.4" customHeight="1" x14ac:dyDescent="0.3">
      <c r="A839" s="660">
        <v>4</v>
      </c>
      <c r="B839" s="661" t="s">
        <v>1905</v>
      </c>
      <c r="C839" s="661">
        <v>89301045</v>
      </c>
      <c r="D839" s="740" t="s">
        <v>3295</v>
      </c>
      <c r="E839" s="741" t="s">
        <v>2150</v>
      </c>
      <c r="F839" s="661" t="s">
        <v>2125</v>
      </c>
      <c r="G839" s="661" t="s">
        <v>2177</v>
      </c>
      <c r="H839" s="661" t="s">
        <v>576</v>
      </c>
      <c r="I839" s="661" t="s">
        <v>2682</v>
      </c>
      <c r="J839" s="661" t="s">
        <v>2683</v>
      </c>
      <c r="K839" s="661" t="s">
        <v>2684</v>
      </c>
      <c r="L839" s="662">
        <v>133.94</v>
      </c>
      <c r="M839" s="662">
        <v>3214.5600000000009</v>
      </c>
      <c r="N839" s="661">
        <v>24</v>
      </c>
      <c r="O839" s="742">
        <v>13</v>
      </c>
      <c r="P839" s="662">
        <v>1741.2200000000005</v>
      </c>
      <c r="Q839" s="677">
        <v>0.54166666666666663</v>
      </c>
      <c r="R839" s="661">
        <v>13</v>
      </c>
      <c r="S839" s="677">
        <v>0.54166666666666663</v>
      </c>
      <c r="T839" s="742">
        <v>7</v>
      </c>
      <c r="U839" s="700">
        <v>0.53846153846153844</v>
      </c>
    </row>
    <row r="840" spans="1:21" ht="14.4" customHeight="1" x14ac:dyDescent="0.3">
      <c r="A840" s="660">
        <v>4</v>
      </c>
      <c r="B840" s="661" t="s">
        <v>1905</v>
      </c>
      <c r="C840" s="661">
        <v>89301045</v>
      </c>
      <c r="D840" s="740" t="s">
        <v>3295</v>
      </c>
      <c r="E840" s="741" t="s">
        <v>2150</v>
      </c>
      <c r="F840" s="661" t="s">
        <v>2126</v>
      </c>
      <c r="G840" s="661" t="s">
        <v>2230</v>
      </c>
      <c r="H840" s="661" t="s">
        <v>576</v>
      </c>
      <c r="I840" s="661" t="s">
        <v>2231</v>
      </c>
      <c r="J840" s="661" t="s">
        <v>2232</v>
      </c>
      <c r="K840" s="661"/>
      <c r="L840" s="662">
        <v>0</v>
      </c>
      <c r="M840" s="662">
        <v>0</v>
      </c>
      <c r="N840" s="661">
        <v>2</v>
      </c>
      <c r="O840" s="742">
        <v>2</v>
      </c>
      <c r="P840" s="662">
        <v>0</v>
      </c>
      <c r="Q840" s="677"/>
      <c r="R840" s="661">
        <v>1</v>
      </c>
      <c r="S840" s="677">
        <v>0.5</v>
      </c>
      <c r="T840" s="742">
        <v>1</v>
      </c>
      <c r="U840" s="700">
        <v>0.5</v>
      </c>
    </row>
    <row r="841" spans="1:21" ht="14.4" customHeight="1" x14ac:dyDescent="0.3">
      <c r="A841" s="660">
        <v>4</v>
      </c>
      <c r="B841" s="661" t="s">
        <v>1905</v>
      </c>
      <c r="C841" s="661">
        <v>89301045</v>
      </c>
      <c r="D841" s="740" t="s">
        <v>3295</v>
      </c>
      <c r="E841" s="741" t="s">
        <v>2150</v>
      </c>
      <c r="F841" s="661" t="s">
        <v>2127</v>
      </c>
      <c r="G841" s="661" t="s">
        <v>2277</v>
      </c>
      <c r="H841" s="661" t="s">
        <v>576</v>
      </c>
      <c r="I841" s="661" t="s">
        <v>2368</v>
      </c>
      <c r="J841" s="661" t="s">
        <v>2369</v>
      </c>
      <c r="K841" s="661" t="s">
        <v>2370</v>
      </c>
      <c r="L841" s="662">
        <v>900</v>
      </c>
      <c r="M841" s="662">
        <v>900</v>
      </c>
      <c r="N841" s="661">
        <v>1</v>
      </c>
      <c r="O841" s="742">
        <v>1</v>
      </c>
      <c r="P841" s="662"/>
      <c r="Q841" s="677">
        <v>0</v>
      </c>
      <c r="R841" s="661"/>
      <c r="S841" s="677">
        <v>0</v>
      </c>
      <c r="T841" s="742"/>
      <c r="U841" s="700">
        <v>0</v>
      </c>
    </row>
    <row r="842" spans="1:21" ht="14.4" customHeight="1" x14ac:dyDescent="0.3">
      <c r="A842" s="660">
        <v>4</v>
      </c>
      <c r="B842" s="661" t="s">
        <v>1905</v>
      </c>
      <c r="C842" s="661">
        <v>89301045</v>
      </c>
      <c r="D842" s="740" t="s">
        <v>3295</v>
      </c>
      <c r="E842" s="741" t="s">
        <v>2157</v>
      </c>
      <c r="F842" s="661" t="s">
        <v>2125</v>
      </c>
      <c r="G842" s="661" t="s">
        <v>2228</v>
      </c>
      <c r="H842" s="661" t="s">
        <v>969</v>
      </c>
      <c r="I842" s="661" t="s">
        <v>1117</v>
      </c>
      <c r="J842" s="661" t="s">
        <v>2010</v>
      </c>
      <c r="K842" s="661" t="s">
        <v>2011</v>
      </c>
      <c r="L842" s="662">
        <v>150.04</v>
      </c>
      <c r="M842" s="662">
        <v>150.04</v>
      </c>
      <c r="N842" s="661">
        <v>1</v>
      </c>
      <c r="O842" s="742">
        <v>1</v>
      </c>
      <c r="P842" s="662">
        <v>150.04</v>
      </c>
      <c r="Q842" s="677">
        <v>1</v>
      </c>
      <c r="R842" s="661">
        <v>1</v>
      </c>
      <c r="S842" s="677">
        <v>1</v>
      </c>
      <c r="T842" s="742">
        <v>1</v>
      </c>
      <c r="U842" s="700">
        <v>1</v>
      </c>
    </row>
    <row r="843" spans="1:21" ht="14.4" customHeight="1" x14ac:dyDescent="0.3">
      <c r="A843" s="660">
        <v>4</v>
      </c>
      <c r="B843" s="661" t="s">
        <v>1905</v>
      </c>
      <c r="C843" s="661">
        <v>89301045</v>
      </c>
      <c r="D843" s="740" t="s">
        <v>3295</v>
      </c>
      <c r="E843" s="741" t="s">
        <v>2161</v>
      </c>
      <c r="F843" s="661" t="s">
        <v>2125</v>
      </c>
      <c r="G843" s="661" t="s">
        <v>2640</v>
      </c>
      <c r="H843" s="661" t="s">
        <v>576</v>
      </c>
      <c r="I843" s="661" t="s">
        <v>2641</v>
      </c>
      <c r="J843" s="661" t="s">
        <v>2642</v>
      </c>
      <c r="K843" s="661" t="s">
        <v>2643</v>
      </c>
      <c r="L843" s="662">
        <v>61.44</v>
      </c>
      <c r="M843" s="662">
        <v>184.32</v>
      </c>
      <c r="N843" s="661">
        <v>3</v>
      </c>
      <c r="O843" s="742">
        <v>1.5</v>
      </c>
      <c r="P843" s="662">
        <v>184.32</v>
      </c>
      <c r="Q843" s="677">
        <v>1</v>
      </c>
      <c r="R843" s="661">
        <v>3</v>
      </c>
      <c r="S843" s="677">
        <v>1</v>
      </c>
      <c r="T843" s="742">
        <v>1.5</v>
      </c>
      <c r="U843" s="700">
        <v>1</v>
      </c>
    </row>
    <row r="844" spans="1:21" ht="14.4" customHeight="1" x14ac:dyDescent="0.3">
      <c r="A844" s="660">
        <v>4</v>
      </c>
      <c r="B844" s="661" t="s">
        <v>1905</v>
      </c>
      <c r="C844" s="661">
        <v>89301045</v>
      </c>
      <c r="D844" s="740" t="s">
        <v>3295</v>
      </c>
      <c r="E844" s="741" t="s">
        <v>2161</v>
      </c>
      <c r="F844" s="661" t="s">
        <v>2125</v>
      </c>
      <c r="G844" s="661" t="s">
        <v>3225</v>
      </c>
      <c r="H844" s="661" t="s">
        <v>576</v>
      </c>
      <c r="I844" s="661" t="s">
        <v>3226</v>
      </c>
      <c r="J844" s="661" t="s">
        <v>3227</v>
      </c>
      <c r="K844" s="661" t="s">
        <v>3228</v>
      </c>
      <c r="L844" s="662">
        <v>0</v>
      </c>
      <c r="M844" s="662">
        <v>0</v>
      </c>
      <c r="N844" s="661">
        <v>3</v>
      </c>
      <c r="O844" s="742">
        <v>0.5</v>
      </c>
      <c r="P844" s="662">
        <v>0</v>
      </c>
      <c r="Q844" s="677"/>
      <c r="R844" s="661">
        <v>3</v>
      </c>
      <c r="S844" s="677">
        <v>1</v>
      </c>
      <c r="T844" s="742">
        <v>0.5</v>
      </c>
      <c r="U844" s="700">
        <v>1</v>
      </c>
    </row>
    <row r="845" spans="1:21" ht="14.4" customHeight="1" x14ac:dyDescent="0.3">
      <c r="A845" s="660">
        <v>4</v>
      </c>
      <c r="B845" s="661" t="s">
        <v>1905</v>
      </c>
      <c r="C845" s="661">
        <v>89301045</v>
      </c>
      <c r="D845" s="740" t="s">
        <v>3295</v>
      </c>
      <c r="E845" s="741" t="s">
        <v>2161</v>
      </c>
      <c r="F845" s="661" t="s">
        <v>2125</v>
      </c>
      <c r="G845" s="661" t="s">
        <v>3229</v>
      </c>
      <c r="H845" s="661" t="s">
        <v>576</v>
      </c>
      <c r="I845" s="661" t="s">
        <v>3230</v>
      </c>
      <c r="J845" s="661" t="s">
        <v>1532</v>
      </c>
      <c r="K845" s="661" t="s">
        <v>3231</v>
      </c>
      <c r="L845" s="662">
        <v>31.06</v>
      </c>
      <c r="M845" s="662">
        <v>124.24</v>
      </c>
      <c r="N845" s="661">
        <v>4</v>
      </c>
      <c r="O845" s="742">
        <v>1.5</v>
      </c>
      <c r="P845" s="662">
        <v>62.12</v>
      </c>
      <c r="Q845" s="677">
        <v>0.5</v>
      </c>
      <c r="R845" s="661">
        <v>2</v>
      </c>
      <c r="S845" s="677">
        <v>0.5</v>
      </c>
      <c r="T845" s="742">
        <v>1</v>
      </c>
      <c r="U845" s="700">
        <v>0.66666666666666663</v>
      </c>
    </row>
    <row r="846" spans="1:21" ht="14.4" customHeight="1" x14ac:dyDescent="0.3">
      <c r="A846" s="660">
        <v>4</v>
      </c>
      <c r="B846" s="661" t="s">
        <v>1905</v>
      </c>
      <c r="C846" s="661">
        <v>89301045</v>
      </c>
      <c r="D846" s="740" t="s">
        <v>3295</v>
      </c>
      <c r="E846" s="741" t="s">
        <v>2161</v>
      </c>
      <c r="F846" s="661" t="s">
        <v>2125</v>
      </c>
      <c r="G846" s="661" t="s">
        <v>2271</v>
      </c>
      <c r="H846" s="661" t="s">
        <v>576</v>
      </c>
      <c r="I846" s="661" t="s">
        <v>1106</v>
      </c>
      <c r="J846" s="661" t="s">
        <v>1107</v>
      </c>
      <c r="K846" s="661" t="s">
        <v>2658</v>
      </c>
      <c r="L846" s="662">
        <v>111.72</v>
      </c>
      <c r="M846" s="662">
        <v>446.88</v>
      </c>
      <c r="N846" s="661">
        <v>4</v>
      </c>
      <c r="O846" s="742">
        <v>2.5</v>
      </c>
      <c r="P846" s="662">
        <v>335.15999999999997</v>
      </c>
      <c r="Q846" s="677">
        <v>0.74999999999999989</v>
      </c>
      <c r="R846" s="661">
        <v>3</v>
      </c>
      <c r="S846" s="677">
        <v>0.75</v>
      </c>
      <c r="T846" s="742">
        <v>1.5</v>
      </c>
      <c r="U846" s="700">
        <v>0.6</v>
      </c>
    </row>
    <row r="847" spans="1:21" ht="14.4" customHeight="1" x14ac:dyDescent="0.3">
      <c r="A847" s="660">
        <v>4</v>
      </c>
      <c r="B847" s="661" t="s">
        <v>1905</v>
      </c>
      <c r="C847" s="661">
        <v>89301045</v>
      </c>
      <c r="D847" s="740" t="s">
        <v>3295</v>
      </c>
      <c r="E847" s="741" t="s">
        <v>2161</v>
      </c>
      <c r="F847" s="661" t="s">
        <v>2125</v>
      </c>
      <c r="G847" s="661" t="s">
        <v>2202</v>
      </c>
      <c r="H847" s="661" t="s">
        <v>576</v>
      </c>
      <c r="I847" s="661" t="s">
        <v>2203</v>
      </c>
      <c r="J847" s="661" t="s">
        <v>876</v>
      </c>
      <c r="K847" s="661" t="s">
        <v>2204</v>
      </c>
      <c r="L847" s="662">
        <v>0</v>
      </c>
      <c r="M847" s="662">
        <v>0</v>
      </c>
      <c r="N847" s="661">
        <v>3</v>
      </c>
      <c r="O847" s="742">
        <v>1.5</v>
      </c>
      <c r="P847" s="662">
        <v>0</v>
      </c>
      <c r="Q847" s="677"/>
      <c r="R847" s="661">
        <v>3</v>
      </c>
      <c r="S847" s="677">
        <v>1</v>
      </c>
      <c r="T847" s="742">
        <v>1.5</v>
      </c>
      <c r="U847" s="700">
        <v>1</v>
      </c>
    </row>
    <row r="848" spans="1:21" ht="14.4" customHeight="1" x14ac:dyDescent="0.3">
      <c r="A848" s="660">
        <v>4</v>
      </c>
      <c r="B848" s="661" t="s">
        <v>1905</v>
      </c>
      <c r="C848" s="661">
        <v>89301045</v>
      </c>
      <c r="D848" s="740" t="s">
        <v>3295</v>
      </c>
      <c r="E848" s="741" t="s">
        <v>2161</v>
      </c>
      <c r="F848" s="661" t="s">
        <v>2125</v>
      </c>
      <c r="G848" s="661" t="s">
        <v>2394</v>
      </c>
      <c r="H848" s="661" t="s">
        <v>576</v>
      </c>
      <c r="I848" s="661" t="s">
        <v>729</v>
      </c>
      <c r="J848" s="661" t="s">
        <v>730</v>
      </c>
      <c r="K848" s="661" t="s">
        <v>2395</v>
      </c>
      <c r="L848" s="662">
        <v>232.37</v>
      </c>
      <c r="M848" s="662">
        <v>1161.8499999999999</v>
      </c>
      <c r="N848" s="661">
        <v>5</v>
      </c>
      <c r="O848" s="742">
        <v>4.5</v>
      </c>
      <c r="P848" s="662">
        <v>929.48</v>
      </c>
      <c r="Q848" s="677">
        <v>0.8</v>
      </c>
      <c r="R848" s="661">
        <v>4</v>
      </c>
      <c r="S848" s="677">
        <v>0.8</v>
      </c>
      <c r="T848" s="742">
        <v>3.5</v>
      </c>
      <c r="U848" s="700">
        <v>0.77777777777777779</v>
      </c>
    </row>
    <row r="849" spans="1:21" ht="14.4" customHeight="1" x14ac:dyDescent="0.3">
      <c r="A849" s="660">
        <v>4</v>
      </c>
      <c r="B849" s="661" t="s">
        <v>1905</v>
      </c>
      <c r="C849" s="661">
        <v>89301045</v>
      </c>
      <c r="D849" s="740" t="s">
        <v>3295</v>
      </c>
      <c r="E849" s="741" t="s">
        <v>2161</v>
      </c>
      <c r="F849" s="661" t="s">
        <v>2125</v>
      </c>
      <c r="G849" s="661" t="s">
        <v>2710</v>
      </c>
      <c r="H849" s="661" t="s">
        <v>576</v>
      </c>
      <c r="I849" s="661" t="s">
        <v>2711</v>
      </c>
      <c r="J849" s="661" t="s">
        <v>2712</v>
      </c>
      <c r="K849" s="661" t="s">
        <v>2713</v>
      </c>
      <c r="L849" s="662">
        <v>90.95</v>
      </c>
      <c r="M849" s="662">
        <v>272.85000000000002</v>
      </c>
      <c r="N849" s="661">
        <v>3</v>
      </c>
      <c r="O849" s="742">
        <v>1</v>
      </c>
      <c r="P849" s="662"/>
      <c r="Q849" s="677">
        <v>0</v>
      </c>
      <c r="R849" s="661"/>
      <c r="S849" s="677">
        <v>0</v>
      </c>
      <c r="T849" s="742"/>
      <c r="U849" s="700">
        <v>0</v>
      </c>
    </row>
    <row r="850" spans="1:21" ht="14.4" customHeight="1" x14ac:dyDescent="0.3">
      <c r="A850" s="660">
        <v>4</v>
      </c>
      <c r="B850" s="661" t="s">
        <v>1905</v>
      </c>
      <c r="C850" s="661">
        <v>89301045</v>
      </c>
      <c r="D850" s="740" t="s">
        <v>3295</v>
      </c>
      <c r="E850" s="741" t="s">
        <v>2161</v>
      </c>
      <c r="F850" s="661" t="s">
        <v>2125</v>
      </c>
      <c r="G850" s="661" t="s">
        <v>2396</v>
      </c>
      <c r="H850" s="661" t="s">
        <v>576</v>
      </c>
      <c r="I850" s="661" t="s">
        <v>2397</v>
      </c>
      <c r="J850" s="661" t="s">
        <v>2398</v>
      </c>
      <c r="K850" s="661" t="s">
        <v>2399</v>
      </c>
      <c r="L850" s="662">
        <v>139.77000000000001</v>
      </c>
      <c r="M850" s="662">
        <v>3074.9400000000005</v>
      </c>
      <c r="N850" s="661">
        <v>22</v>
      </c>
      <c r="O850" s="742">
        <v>4.5</v>
      </c>
      <c r="P850" s="662">
        <v>1956.7800000000002</v>
      </c>
      <c r="Q850" s="677">
        <v>0.63636363636363635</v>
      </c>
      <c r="R850" s="661">
        <v>14</v>
      </c>
      <c r="S850" s="677">
        <v>0.63636363636363635</v>
      </c>
      <c r="T850" s="742">
        <v>2.5</v>
      </c>
      <c r="U850" s="700">
        <v>0.55555555555555558</v>
      </c>
    </row>
    <row r="851" spans="1:21" ht="14.4" customHeight="1" x14ac:dyDescent="0.3">
      <c r="A851" s="660">
        <v>4</v>
      </c>
      <c r="B851" s="661" t="s">
        <v>1905</v>
      </c>
      <c r="C851" s="661">
        <v>89301045</v>
      </c>
      <c r="D851" s="740" t="s">
        <v>3295</v>
      </c>
      <c r="E851" s="741" t="s">
        <v>2161</v>
      </c>
      <c r="F851" s="661" t="s">
        <v>2125</v>
      </c>
      <c r="G851" s="661" t="s">
        <v>2182</v>
      </c>
      <c r="H851" s="661" t="s">
        <v>576</v>
      </c>
      <c r="I851" s="661" t="s">
        <v>784</v>
      </c>
      <c r="J851" s="661" t="s">
        <v>2183</v>
      </c>
      <c r="K851" s="661" t="s">
        <v>2184</v>
      </c>
      <c r="L851" s="662">
        <v>53.57</v>
      </c>
      <c r="M851" s="662">
        <v>321.42</v>
      </c>
      <c r="N851" s="661">
        <v>6</v>
      </c>
      <c r="O851" s="742">
        <v>1.5</v>
      </c>
      <c r="P851" s="662"/>
      <c r="Q851" s="677">
        <v>0</v>
      </c>
      <c r="R851" s="661"/>
      <c r="S851" s="677">
        <v>0</v>
      </c>
      <c r="T851" s="742"/>
      <c r="U851" s="700">
        <v>0</v>
      </c>
    </row>
    <row r="852" spans="1:21" ht="14.4" customHeight="1" x14ac:dyDescent="0.3">
      <c r="A852" s="660">
        <v>4</v>
      </c>
      <c r="B852" s="661" t="s">
        <v>1905</v>
      </c>
      <c r="C852" s="661">
        <v>89301045</v>
      </c>
      <c r="D852" s="740" t="s">
        <v>3295</v>
      </c>
      <c r="E852" s="741" t="s">
        <v>2161</v>
      </c>
      <c r="F852" s="661" t="s">
        <v>2125</v>
      </c>
      <c r="G852" s="661" t="s">
        <v>2714</v>
      </c>
      <c r="H852" s="661" t="s">
        <v>576</v>
      </c>
      <c r="I852" s="661" t="s">
        <v>3220</v>
      </c>
      <c r="J852" s="661" t="s">
        <v>2716</v>
      </c>
      <c r="K852" s="661" t="s">
        <v>3221</v>
      </c>
      <c r="L852" s="662">
        <v>30.17</v>
      </c>
      <c r="M852" s="662">
        <v>60.34</v>
      </c>
      <c r="N852" s="661">
        <v>2</v>
      </c>
      <c r="O852" s="742">
        <v>0.5</v>
      </c>
      <c r="P852" s="662"/>
      <c r="Q852" s="677">
        <v>0</v>
      </c>
      <c r="R852" s="661"/>
      <c r="S852" s="677">
        <v>0</v>
      </c>
      <c r="T852" s="742"/>
      <c r="U852" s="700">
        <v>0</v>
      </c>
    </row>
    <row r="853" spans="1:21" ht="14.4" customHeight="1" x14ac:dyDescent="0.3">
      <c r="A853" s="660">
        <v>4</v>
      </c>
      <c r="B853" s="661" t="s">
        <v>1905</v>
      </c>
      <c r="C853" s="661">
        <v>89301045</v>
      </c>
      <c r="D853" s="740" t="s">
        <v>3295</v>
      </c>
      <c r="E853" s="741" t="s">
        <v>2161</v>
      </c>
      <c r="F853" s="661" t="s">
        <v>2125</v>
      </c>
      <c r="G853" s="661" t="s">
        <v>2219</v>
      </c>
      <c r="H853" s="661" t="s">
        <v>969</v>
      </c>
      <c r="I853" s="661" t="s">
        <v>2254</v>
      </c>
      <c r="J853" s="661" t="s">
        <v>2221</v>
      </c>
      <c r="K853" s="661" t="s">
        <v>2255</v>
      </c>
      <c r="L853" s="662">
        <v>923.74</v>
      </c>
      <c r="M853" s="662">
        <v>923.74</v>
      </c>
      <c r="N853" s="661">
        <v>1</v>
      </c>
      <c r="O853" s="742">
        <v>0.5</v>
      </c>
      <c r="P853" s="662">
        <v>923.74</v>
      </c>
      <c r="Q853" s="677">
        <v>1</v>
      </c>
      <c r="R853" s="661">
        <v>1</v>
      </c>
      <c r="S853" s="677">
        <v>1</v>
      </c>
      <c r="T853" s="742">
        <v>0.5</v>
      </c>
      <c r="U853" s="700">
        <v>1</v>
      </c>
    </row>
    <row r="854" spans="1:21" ht="14.4" customHeight="1" x14ac:dyDescent="0.3">
      <c r="A854" s="660">
        <v>4</v>
      </c>
      <c r="B854" s="661" t="s">
        <v>1905</v>
      </c>
      <c r="C854" s="661">
        <v>89301045</v>
      </c>
      <c r="D854" s="740" t="s">
        <v>3295</v>
      </c>
      <c r="E854" s="741" t="s">
        <v>2161</v>
      </c>
      <c r="F854" s="661" t="s">
        <v>2125</v>
      </c>
      <c r="G854" s="661" t="s">
        <v>3232</v>
      </c>
      <c r="H854" s="661" t="s">
        <v>576</v>
      </c>
      <c r="I854" s="661" t="s">
        <v>3233</v>
      </c>
      <c r="J854" s="661" t="s">
        <v>834</v>
      </c>
      <c r="K854" s="661" t="s">
        <v>3234</v>
      </c>
      <c r="L854" s="662">
        <v>74.099999999999994</v>
      </c>
      <c r="M854" s="662">
        <v>370.5</v>
      </c>
      <c r="N854" s="661">
        <v>5</v>
      </c>
      <c r="O854" s="742">
        <v>1</v>
      </c>
      <c r="P854" s="662">
        <v>370.5</v>
      </c>
      <c r="Q854" s="677">
        <v>1</v>
      </c>
      <c r="R854" s="661">
        <v>5</v>
      </c>
      <c r="S854" s="677">
        <v>1</v>
      </c>
      <c r="T854" s="742">
        <v>1</v>
      </c>
      <c r="U854" s="700">
        <v>1</v>
      </c>
    </row>
    <row r="855" spans="1:21" ht="14.4" customHeight="1" x14ac:dyDescent="0.3">
      <c r="A855" s="660">
        <v>4</v>
      </c>
      <c r="B855" s="661" t="s">
        <v>1905</v>
      </c>
      <c r="C855" s="661">
        <v>89301045</v>
      </c>
      <c r="D855" s="740" t="s">
        <v>3295</v>
      </c>
      <c r="E855" s="741" t="s">
        <v>2161</v>
      </c>
      <c r="F855" s="661" t="s">
        <v>2125</v>
      </c>
      <c r="G855" s="661" t="s">
        <v>2174</v>
      </c>
      <c r="H855" s="661" t="s">
        <v>576</v>
      </c>
      <c r="I855" s="661" t="s">
        <v>3057</v>
      </c>
      <c r="J855" s="661" t="s">
        <v>1213</v>
      </c>
      <c r="K855" s="661" t="s">
        <v>1217</v>
      </c>
      <c r="L855" s="662">
        <v>0</v>
      </c>
      <c r="M855" s="662">
        <v>0</v>
      </c>
      <c r="N855" s="661">
        <v>1</v>
      </c>
      <c r="O855" s="742">
        <v>0.5</v>
      </c>
      <c r="P855" s="662"/>
      <c r="Q855" s="677"/>
      <c r="R855" s="661"/>
      <c r="S855" s="677">
        <v>0</v>
      </c>
      <c r="T855" s="742"/>
      <c r="U855" s="700">
        <v>0</v>
      </c>
    </row>
    <row r="856" spans="1:21" ht="14.4" customHeight="1" x14ac:dyDescent="0.3">
      <c r="A856" s="660">
        <v>4</v>
      </c>
      <c r="B856" s="661" t="s">
        <v>1905</v>
      </c>
      <c r="C856" s="661">
        <v>89301045</v>
      </c>
      <c r="D856" s="740" t="s">
        <v>3295</v>
      </c>
      <c r="E856" s="741" t="s">
        <v>2161</v>
      </c>
      <c r="F856" s="661" t="s">
        <v>2125</v>
      </c>
      <c r="G856" s="661" t="s">
        <v>2174</v>
      </c>
      <c r="H856" s="661" t="s">
        <v>576</v>
      </c>
      <c r="I856" s="661" t="s">
        <v>2189</v>
      </c>
      <c r="J856" s="661" t="s">
        <v>2176</v>
      </c>
      <c r="K856" s="661" t="s">
        <v>1217</v>
      </c>
      <c r="L856" s="662">
        <v>301.2</v>
      </c>
      <c r="M856" s="662">
        <v>6024</v>
      </c>
      <c r="N856" s="661">
        <v>20</v>
      </c>
      <c r="O856" s="742">
        <v>10.5</v>
      </c>
      <c r="P856" s="662">
        <v>3313.2</v>
      </c>
      <c r="Q856" s="677">
        <v>0.54999999999999993</v>
      </c>
      <c r="R856" s="661">
        <v>11</v>
      </c>
      <c r="S856" s="677">
        <v>0.55000000000000004</v>
      </c>
      <c r="T856" s="742">
        <v>5</v>
      </c>
      <c r="U856" s="700">
        <v>0.47619047619047616</v>
      </c>
    </row>
    <row r="857" spans="1:21" ht="14.4" customHeight="1" x14ac:dyDescent="0.3">
      <c r="A857" s="660">
        <v>4</v>
      </c>
      <c r="B857" s="661" t="s">
        <v>1905</v>
      </c>
      <c r="C857" s="661">
        <v>89301045</v>
      </c>
      <c r="D857" s="740" t="s">
        <v>3295</v>
      </c>
      <c r="E857" s="741" t="s">
        <v>2161</v>
      </c>
      <c r="F857" s="661" t="s">
        <v>2125</v>
      </c>
      <c r="G857" s="661" t="s">
        <v>2174</v>
      </c>
      <c r="H857" s="661" t="s">
        <v>576</v>
      </c>
      <c r="I857" s="661" t="s">
        <v>3235</v>
      </c>
      <c r="J857" s="661" t="s">
        <v>3236</v>
      </c>
      <c r="K857" s="661" t="s">
        <v>3237</v>
      </c>
      <c r="L857" s="662">
        <v>0</v>
      </c>
      <c r="M857" s="662">
        <v>0</v>
      </c>
      <c r="N857" s="661">
        <v>2</v>
      </c>
      <c r="O857" s="742">
        <v>1</v>
      </c>
      <c r="P857" s="662"/>
      <c r="Q857" s="677"/>
      <c r="R857" s="661"/>
      <c r="S857" s="677">
        <v>0</v>
      </c>
      <c r="T857" s="742"/>
      <c r="U857" s="700">
        <v>0</v>
      </c>
    </row>
    <row r="858" spans="1:21" ht="14.4" customHeight="1" x14ac:dyDescent="0.3">
      <c r="A858" s="660">
        <v>4</v>
      </c>
      <c r="B858" s="661" t="s">
        <v>1905</v>
      </c>
      <c r="C858" s="661">
        <v>89301045</v>
      </c>
      <c r="D858" s="740" t="s">
        <v>3295</v>
      </c>
      <c r="E858" s="741" t="s">
        <v>2161</v>
      </c>
      <c r="F858" s="661" t="s">
        <v>2125</v>
      </c>
      <c r="G858" s="661" t="s">
        <v>2174</v>
      </c>
      <c r="H858" s="661" t="s">
        <v>576</v>
      </c>
      <c r="I858" s="661" t="s">
        <v>1216</v>
      </c>
      <c r="J858" s="661" t="s">
        <v>1213</v>
      </c>
      <c r="K858" s="661" t="s">
        <v>1217</v>
      </c>
      <c r="L858" s="662">
        <v>301.2</v>
      </c>
      <c r="M858" s="662">
        <v>301.2</v>
      </c>
      <c r="N858" s="661">
        <v>1</v>
      </c>
      <c r="O858" s="742">
        <v>1</v>
      </c>
      <c r="P858" s="662"/>
      <c r="Q858" s="677">
        <v>0</v>
      </c>
      <c r="R858" s="661"/>
      <c r="S858" s="677">
        <v>0</v>
      </c>
      <c r="T858" s="742"/>
      <c r="U858" s="700">
        <v>0</v>
      </c>
    </row>
    <row r="859" spans="1:21" ht="14.4" customHeight="1" x14ac:dyDescent="0.3">
      <c r="A859" s="660">
        <v>4</v>
      </c>
      <c r="B859" s="661" t="s">
        <v>1905</v>
      </c>
      <c r="C859" s="661">
        <v>89301045</v>
      </c>
      <c r="D859" s="740" t="s">
        <v>3295</v>
      </c>
      <c r="E859" s="741" t="s">
        <v>2161</v>
      </c>
      <c r="F859" s="661" t="s">
        <v>2125</v>
      </c>
      <c r="G859" s="661" t="s">
        <v>3222</v>
      </c>
      <c r="H859" s="661" t="s">
        <v>969</v>
      </c>
      <c r="I859" s="661" t="s">
        <v>3238</v>
      </c>
      <c r="J859" s="661" t="s">
        <v>3239</v>
      </c>
      <c r="K859" s="661" t="s">
        <v>3240</v>
      </c>
      <c r="L859" s="662">
        <v>334.66</v>
      </c>
      <c r="M859" s="662">
        <v>669.32</v>
      </c>
      <c r="N859" s="661">
        <v>2</v>
      </c>
      <c r="O859" s="742">
        <v>0.5</v>
      </c>
      <c r="P859" s="662"/>
      <c r="Q859" s="677">
        <v>0</v>
      </c>
      <c r="R859" s="661"/>
      <c r="S859" s="677">
        <v>0</v>
      </c>
      <c r="T859" s="742"/>
      <c r="U859" s="700">
        <v>0</v>
      </c>
    </row>
    <row r="860" spans="1:21" ht="14.4" customHeight="1" x14ac:dyDescent="0.3">
      <c r="A860" s="660">
        <v>4</v>
      </c>
      <c r="B860" s="661" t="s">
        <v>1905</v>
      </c>
      <c r="C860" s="661">
        <v>89301045</v>
      </c>
      <c r="D860" s="740" t="s">
        <v>3295</v>
      </c>
      <c r="E860" s="741" t="s">
        <v>2161</v>
      </c>
      <c r="F860" s="661" t="s">
        <v>2125</v>
      </c>
      <c r="G860" s="661" t="s">
        <v>2409</v>
      </c>
      <c r="H860" s="661" t="s">
        <v>576</v>
      </c>
      <c r="I860" s="661" t="s">
        <v>2410</v>
      </c>
      <c r="J860" s="661" t="s">
        <v>2411</v>
      </c>
      <c r="K860" s="661" t="s">
        <v>2412</v>
      </c>
      <c r="L860" s="662">
        <v>215.12</v>
      </c>
      <c r="M860" s="662">
        <v>430.24</v>
      </c>
      <c r="N860" s="661">
        <v>2</v>
      </c>
      <c r="O860" s="742">
        <v>2</v>
      </c>
      <c r="P860" s="662">
        <v>215.12</v>
      </c>
      <c r="Q860" s="677">
        <v>0.5</v>
      </c>
      <c r="R860" s="661">
        <v>1</v>
      </c>
      <c r="S860" s="677">
        <v>0.5</v>
      </c>
      <c r="T860" s="742">
        <v>1</v>
      </c>
      <c r="U860" s="700">
        <v>0.5</v>
      </c>
    </row>
    <row r="861" spans="1:21" ht="14.4" customHeight="1" x14ac:dyDescent="0.3">
      <c r="A861" s="660">
        <v>4</v>
      </c>
      <c r="B861" s="661" t="s">
        <v>1905</v>
      </c>
      <c r="C861" s="661">
        <v>89301045</v>
      </c>
      <c r="D861" s="740" t="s">
        <v>3295</v>
      </c>
      <c r="E861" s="741" t="s">
        <v>2161</v>
      </c>
      <c r="F861" s="661" t="s">
        <v>2125</v>
      </c>
      <c r="G861" s="661" t="s">
        <v>2281</v>
      </c>
      <c r="H861" s="661" t="s">
        <v>576</v>
      </c>
      <c r="I861" s="661" t="s">
        <v>1399</v>
      </c>
      <c r="J861" s="661" t="s">
        <v>1400</v>
      </c>
      <c r="K861" s="661" t="s">
        <v>1401</v>
      </c>
      <c r="L861" s="662">
        <v>108.44</v>
      </c>
      <c r="M861" s="662">
        <v>325.32</v>
      </c>
      <c r="N861" s="661">
        <v>3</v>
      </c>
      <c r="O861" s="742">
        <v>1.5</v>
      </c>
      <c r="P861" s="662">
        <v>325.32</v>
      </c>
      <c r="Q861" s="677">
        <v>1</v>
      </c>
      <c r="R861" s="661">
        <v>3</v>
      </c>
      <c r="S861" s="677">
        <v>1</v>
      </c>
      <c r="T861" s="742">
        <v>1.5</v>
      </c>
      <c r="U861" s="700">
        <v>1</v>
      </c>
    </row>
    <row r="862" spans="1:21" ht="14.4" customHeight="1" x14ac:dyDescent="0.3">
      <c r="A862" s="660">
        <v>4</v>
      </c>
      <c r="B862" s="661" t="s">
        <v>1905</v>
      </c>
      <c r="C862" s="661">
        <v>89301045</v>
      </c>
      <c r="D862" s="740" t="s">
        <v>3295</v>
      </c>
      <c r="E862" s="741" t="s">
        <v>2161</v>
      </c>
      <c r="F862" s="661" t="s">
        <v>2125</v>
      </c>
      <c r="G862" s="661" t="s">
        <v>3241</v>
      </c>
      <c r="H862" s="661" t="s">
        <v>969</v>
      </c>
      <c r="I862" s="661" t="s">
        <v>3242</v>
      </c>
      <c r="J862" s="661" t="s">
        <v>3243</v>
      </c>
      <c r="K862" s="661" t="s">
        <v>3244</v>
      </c>
      <c r="L862" s="662">
        <v>36.01</v>
      </c>
      <c r="M862" s="662">
        <v>216.06</v>
      </c>
      <c r="N862" s="661">
        <v>6</v>
      </c>
      <c r="O862" s="742">
        <v>0.5</v>
      </c>
      <c r="P862" s="662"/>
      <c r="Q862" s="677">
        <v>0</v>
      </c>
      <c r="R862" s="661"/>
      <c r="S862" s="677">
        <v>0</v>
      </c>
      <c r="T862" s="742"/>
      <c r="U862" s="700">
        <v>0</v>
      </c>
    </row>
    <row r="863" spans="1:21" ht="14.4" customHeight="1" x14ac:dyDescent="0.3">
      <c r="A863" s="660">
        <v>4</v>
      </c>
      <c r="B863" s="661" t="s">
        <v>1905</v>
      </c>
      <c r="C863" s="661">
        <v>89301045</v>
      </c>
      <c r="D863" s="740" t="s">
        <v>3295</v>
      </c>
      <c r="E863" s="741" t="s">
        <v>2161</v>
      </c>
      <c r="F863" s="661" t="s">
        <v>2125</v>
      </c>
      <c r="G863" s="661" t="s">
        <v>2337</v>
      </c>
      <c r="H863" s="661" t="s">
        <v>576</v>
      </c>
      <c r="I863" s="661" t="s">
        <v>2338</v>
      </c>
      <c r="J863" s="661" t="s">
        <v>1335</v>
      </c>
      <c r="K863" s="661" t="s">
        <v>2339</v>
      </c>
      <c r="L863" s="662">
        <v>121.96</v>
      </c>
      <c r="M863" s="662">
        <v>121.96</v>
      </c>
      <c r="N863" s="661">
        <v>1</v>
      </c>
      <c r="O863" s="742">
        <v>1</v>
      </c>
      <c r="P863" s="662"/>
      <c r="Q863" s="677">
        <v>0</v>
      </c>
      <c r="R863" s="661"/>
      <c r="S863" s="677">
        <v>0</v>
      </c>
      <c r="T863" s="742"/>
      <c r="U863" s="700">
        <v>0</v>
      </c>
    </row>
    <row r="864" spans="1:21" ht="14.4" customHeight="1" x14ac:dyDescent="0.3">
      <c r="A864" s="660">
        <v>4</v>
      </c>
      <c r="B864" s="661" t="s">
        <v>1905</v>
      </c>
      <c r="C864" s="661">
        <v>89301045</v>
      </c>
      <c r="D864" s="740" t="s">
        <v>3295</v>
      </c>
      <c r="E864" s="741" t="s">
        <v>2161</v>
      </c>
      <c r="F864" s="661" t="s">
        <v>2125</v>
      </c>
      <c r="G864" s="661" t="s">
        <v>2960</v>
      </c>
      <c r="H864" s="661" t="s">
        <v>576</v>
      </c>
      <c r="I864" s="661" t="s">
        <v>3185</v>
      </c>
      <c r="J864" s="661" t="s">
        <v>2962</v>
      </c>
      <c r="K864" s="661" t="s">
        <v>3186</v>
      </c>
      <c r="L864" s="662">
        <v>30.47</v>
      </c>
      <c r="M864" s="662">
        <v>60.94</v>
      </c>
      <c r="N864" s="661">
        <v>2</v>
      </c>
      <c r="O864" s="742">
        <v>0.5</v>
      </c>
      <c r="P864" s="662">
        <v>60.94</v>
      </c>
      <c r="Q864" s="677">
        <v>1</v>
      </c>
      <c r="R864" s="661">
        <v>2</v>
      </c>
      <c r="S864" s="677">
        <v>1</v>
      </c>
      <c r="T864" s="742">
        <v>0.5</v>
      </c>
      <c r="U864" s="700">
        <v>1</v>
      </c>
    </row>
    <row r="865" spans="1:21" ht="14.4" customHeight="1" x14ac:dyDescent="0.3">
      <c r="A865" s="660">
        <v>4</v>
      </c>
      <c r="B865" s="661" t="s">
        <v>1905</v>
      </c>
      <c r="C865" s="661">
        <v>89301045</v>
      </c>
      <c r="D865" s="740" t="s">
        <v>3295</v>
      </c>
      <c r="E865" s="741" t="s">
        <v>2161</v>
      </c>
      <c r="F865" s="661" t="s">
        <v>2125</v>
      </c>
      <c r="G865" s="661" t="s">
        <v>3245</v>
      </c>
      <c r="H865" s="661" t="s">
        <v>576</v>
      </c>
      <c r="I865" s="661" t="s">
        <v>3246</v>
      </c>
      <c r="J865" s="661" t="s">
        <v>3247</v>
      </c>
      <c r="K865" s="661" t="s">
        <v>3248</v>
      </c>
      <c r="L865" s="662">
        <v>145.15</v>
      </c>
      <c r="M865" s="662">
        <v>1451.5</v>
      </c>
      <c r="N865" s="661">
        <v>10</v>
      </c>
      <c r="O865" s="742">
        <v>2.5</v>
      </c>
      <c r="P865" s="662">
        <v>435.45000000000005</v>
      </c>
      <c r="Q865" s="677">
        <v>0.30000000000000004</v>
      </c>
      <c r="R865" s="661">
        <v>3</v>
      </c>
      <c r="S865" s="677">
        <v>0.3</v>
      </c>
      <c r="T865" s="742">
        <v>0.5</v>
      </c>
      <c r="U865" s="700">
        <v>0.2</v>
      </c>
    </row>
    <row r="866" spans="1:21" ht="14.4" customHeight="1" x14ac:dyDescent="0.3">
      <c r="A866" s="660">
        <v>4</v>
      </c>
      <c r="B866" s="661" t="s">
        <v>1905</v>
      </c>
      <c r="C866" s="661">
        <v>89301045</v>
      </c>
      <c r="D866" s="740" t="s">
        <v>3295</v>
      </c>
      <c r="E866" s="741" t="s">
        <v>2161</v>
      </c>
      <c r="F866" s="661" t="s">
        <v>2125</v>
      </c>
      <c r="G866" s="661" t="s">
        <v>3249</v>
      </c>
      <c r="H866" s="661" t="s">
        <v>576</v>
      </c>
      <c r="I866" s="661" t="s">
        <v>678</v>
      </c>
      <c r="J866" s="661" t="s">
        <v>679</v>
      </c>
      <c r="K866" s="661" t="s">
        <v>3250</v>
      </c>
      <c r="L866" s="662">
        <v>55.16</v>
      </c>
      <c r="M866" s="662">
        <v>110.32</v>
      </c>
      <c r="N866" s="661">
        <v>2</v>
      </c>
      <c r="O866" s="742">
        <v>1</v>
      </c>
      <c r="P866" s="662">
        <v>110.32</v>
      </c>
      <c r="Q866" s="677">
        <v>1</v>
      </c>
      <c r="R866" s="661">
        <v>2</v>
      </c>
      <c r="S866" s="677">
        <v>1</v>
      </c>
      <c r="T866" s="742">
        <v>1</v>
      </c>
      <c r="U866" s="700">
        <v>1</v>
      </c>
    </row>
    <row r="867" spans="1:21" ht="14.4" customHeight="1" x14ac:dyDescent="0.3">
      <c r="A867" s="660">
        <v>4</v>
      </c>
      <c r="B867" s="661" t="s">
        <v>1905</v>
      </c>
      <c r="C867" s="661">
        <v>89301045</v>
      </c>
      <c r="D867" s="740" t="s">
        <v>3295</v>
      </c>
      <c r="E867" s="741" t="s">
        <v>2161</v>
      </c>
      <c r="F867" s="661" t="s">
        <v>2125</v>
      </c>
      <c r="G867" s="661" t="s">
        <v>2418</v>
      </c>
      <c r="H867" s="661" t="s">
        <v>576</v>
      </c>
      <c r="I867" s="661" t="s">
        <v>3251</v>
      </c>
      <c r="J867" s="661" t="s">
        <v>2420</v>
      </c>
      <c r="K867" s="661" t="s">
        <v>3252</v>
      </c>
      <c r="L867" s="662">
        <v>125.36</v>
      </c>
      <c r="M867" s="662">
        <v>125.36</v>
      </c>
      <c r="N867" s="661">
        <v>1</v>
      </c>
      <c r="O867" s="742">
        <v>0.5</v>
      </c>
      <c r="P867" s="662">
        <v>125.36</v>
      </c>
      <c r="Q867" s="677">
        <v>1</v>
      </c>
      <c r="R867" s="661">
        <v>1</v>
      </c>
      <c r="S867" s="677">
        <v>1</v>
      </c>
      <c r="T867" s="742">
        <v>0.5</v>
      </c>
      <c r="U867" s="700">
        <v>1</v>
      </c>
    </row>
    <row r="868" spans="1:21" ht="14.4" customHeight="1" x14ac:dyDescent="0.3">
      <c r="A868" s="660">
        <v>4</v>
      </c>
      <c r="B868" s="661" t="s">
        <v>1905</v>
      </c>
      <c r="C868" s="661">
        <v>89301045</v>
      </c>
      <c r="D868" s="740" t="s">
        <v>3295</v>
      </c>
      <c r="E868" s="741" t="s">
        <v>2161</v>
      </c>
      <c r="F868" s="661" t="s">
        <v>2125</v>
      </c>
      <c r="G868" s="661" t="s">
        <v>2177</v>
      </c>
      <c r="H868" s="661" t="s">
        <v>969</v>
      </c>
      <c r="I868" s="661" t="s">
        <v>1047</v>
      </c>
      <c r="J868" s="661" t="s">
        <v>1048</v>
      </c>
      <c r="K868" s="661" t="s">
        <v>1049</v>
      </c>
      <c r="L868" s="662">
        <v>133.94</v>
      </c>
      <c r="M868" s="662">
        <v>1473.3400000000001</v>
      </c>
      <c r="N868" s="661">
        <v>11</v>
      </c>
      <c r="O868" s="742">
        <v>3</v>
      </c>
      <c r="P868" s="662">
        <v>937.58</v>
      </c>
      <c r="Q868" s="677">
        <v>0.63636363636363635</v>
      </c>
      <c r="R868" s="661">
        <v>7</v>
      </c>
      <c r="S868" s="677">
        <v>0.63636363636363635</v>
      </c>
      <c r="T868" s="742">
        <v>1.5</v>
      </c>
      <c r="U868" s="700">
        <v>0.5</v>
      </c>
    </row>
    <row r="869" spans="1:21" ht="14.4" customHeight="1" x14ac:dyDescent="0.3">
      <c r="A869" s="660">
        <v>4</v>
      </c>
      <c r="B869" s="661" t="s">
        <v>1905</v>
      </c>
      <c r="C869" s="661">
        <v>89301045</v>
      </c>
      <c r="D869" s="740" t="s">
        <v>3295</v>
      </c>
      <c r="E869" s="741" t="s">
        <v>2161</v>
      </c>
      <c r="F869" s="661" t="s">
        <v>2127</v>
      </c>
      <c r="G869" s="661" t="s">
        <v>2348</v>
      </c>
      <c r="H869" s="661" t="s">
        <v>576</v>
      </c>
      <c r="I869" s="661" t="s">
        <v>3159</v>
      </c>
      <c r="J869" s="661" t="s">
        <v>2353</v>
      </c>
      <c r="K869" s="661" t="s">
        <v>3160</v>
      </c>
      <c r="L869" s="662">
        <v>50</v>
      </c>
      <c r="M869" s="662">
        <v>150</v>
      </c>
      <c r="N869" s="661">
        <v>3</v>
      </c>
      <c r="O869" s="742">
        <v>1</v>
      </c>
      <c r="P869" s="662">
        <v>150</v>
      </c>
      <c r="Q869" s="677">
        <v>1</v>
      </c>
      <c r="R869" s="661">
        <v>3</v>
      </c>
      <c r="S869" s="677">
        <v>1</v>
      </c>
      <c r="T869" s="742">
        <v>1</v>
      </c>
      <c r="U869" s="700">
        <v>1</v>
      </c>
    </row>
    <row r="870" spans="1:21" ht="14.4" customHeight="1" x14ac:dyDescent="0.3">
      <c r="A870" s="660">
        <v>4</v>
      </c>
      <c r="B870" s="661" t="s">
        <v>1905</v>
      </c>
      <c r="C870" s="661">
        <v>89301045</v>
      </c>
      <c r="D870" s="740" t="s">
        <v>3295</v>
      </c>
      <c r="E870" s="741" t="s">
        <v>2161</v>
      </c>
      <c r="F870" s="661" t="s">
        <v>2127</v>
      </c>
      <c r="G870" s="661" t="s">
        <v>2361</v>
      </c>
      <c r="H870" s="661" t="s">
        <v>576</v>
      </c>
      <c r="I870" s="661" t="s">
        <v>2362</v>
      </c>
      <c r="J870" s="661" t="s">
        <v>2363</v>
      </c>
      <c r="K870" s="661" t="s">
        <v>2364</v>
      </c>
      <c r="L870" s="662">
        <v>410</v>
      </c>
      <c r="M870" s="662">
        <v>3280</v>
      </c>
      <c r="N870" s="661">
        <v>8</v>
      </c>
      <c r="O870" s="742">
        <v>8</v>
      </c>
      <c r="P870" s="662">
        <v>2870</v>
      </c>
      <c r="Q870" s="677">
        <v>0.875</v>
      </c>
      <c r="R870" s="661">
        <v>7</v>
      </c>
      <c r="S870" s="677">
        <v>0.875</v>
      </c>
      <c r="T870" s="742">
        <v>7</v>
      </c>
      <c r="U870" s="700">
        <v>0.875</v>
      </c>
    </row>
    <row r="871" spans="1:21" ht="14.4" customHeight="1" x14ac:dyDescent="0.3">
      <c r="A871" s="660">
        <v>4</v>
      </c>
      <c r="B871" s="661" t="s">
        <v>1905</v>
      </c>
      <c r="C871" s="661">
        <v>89301045</v>
      </c>
      <c r="D871" s="740" t="s">
        <v>3295</v>
      </c>
      <c r="E871" s="741" t="s">
        <v>2166</v>
      </c>
      <c r="F871" s="661" t="s">
        <v>2125</v>
      </c>
      <c r="G871" s="661" t="s">
        <v>2258</v>
      </c>
      <c r="H871" s="661" t="s">
        <v>576</v>
      </c>
      <c r="I871" s="661" t="s">
        <v>3253</v>
      </c>
      <c r="J871" s="661" t="s">
        <v>3254</v>
      </c>
      <c r="K871" s="661" t="s">
        <v>3255</v>
      </c>
      <c r="L871" s="662">
        <v>0</v>
      </c>
      <c r="M871" s="662">
        <v>0</v>
      </c>
      <c r="N871" s="661">
        <v>1</v>
      </c>
      <c r="O871" s="742">
        <v>0.5</v>
      </c>
      <c r="P871" s="662">
        <v>0</v>
      </c>
      <c r="Q871" s="677"/>
      <c r="R871" s="661">
        <v>1</v>
      </c>
      <c r="S871" s="677">
        <v>1</v>
      </c>
      <c r="T871" s="742">
        <v>0.5</v>
      </c>
      <c r="U871" s="700">
        <v>1</v>
      </c>
    </row>
    <row r="872" spans="1:21" ht="14.4" customHeight="1" x14ac:dyDescent="0.3">
      <c r="A872" s="660">
        <v>4</v>
      </c>
      <c r="B872" s="661" t="s">
        <v>1905</v>
      </c>
      <c r="C872" s="661">
        <v>89301045</v>
      </c>
      <c r="D872" s="740" t="s">
        <v>3295</v>
      </c>
      <c r="E872" s="741" t="s">
        <v>2166</v>
      </c>
      <c r="F872" s="661" t="s">
        <v>2125</v>
      </c>
      <c r="G872" s="661" t="s">
        <v>3256</v>
      </c>
      <c r="H872" s="661" t="s">
        <v>576</v>
      </c>
      <c r="I872" s="661" t="s">
        <v>3257</v>
      </c>
      <c r="J872" s="661" t="s">
        <v>3258</v>
      </c>
      <c r="K872" s="661" t="s">
        <v>3259</v>
      </c>
      <c r="L872" s="662">
        <v>0</v>
      </c>
      <c r="M872" s="662">
        <v>0</v>
      </c>
      <c r="N872" s="661">
        <v>1</v>
      </c>
      <c r="O872" s="742">
        <v>0.5</v>
      </c>
      <c r="P872" s="662">
        <v>0</v>
      </c>
      <c r="Q872" s="677"/>
      <c r="R872" s="661">
        <v>1</v>
      </c>
      <c r="S872" s="677">
        <v>1</v>
      </c>
      <c r="T872" s="742">
        <v>0.5</v>
      </c>
      <c r="U872" s="700">
        <v>1</v>
      </c>
    </row>
    <row r="873" spans="1:21" ht="14.4" customHeight="1" x14ac:dyDescent="0.3">
      <c r="A873" s="660">
        <v>4</v>
      </c>
      <c r="B873" s="661" t="s">
        <v>1905</v>
      </c>
      <c r="C873" s="661">
        <v>89301045</v>
      </c>
      <c r="D873" s="740" t="s">
        <v>3295</v>
      </c>
      <c r="E873" s="741" t="s">
        <v>2166</v>
      </c>
      <c r="F873" s="661" t="s">
        <v>2125</v>
      </c>
      <c r="G873" s="661" t="s">
        <v>2646</v>
      </c>
      <c r="H873" s="661" t="s">
        <v>576</v>
      </c>
      <c r="I873" s="661" t="s">
        <v>3260</v>
      </c>
      <c r="J873" s="661" t="s">
        <v>1481</v>
      </c>
      <c r="K873" s="661" t="s">
        <v>2658</v>
      </c>
      <c r="L873" s="662">
        <v>0</v>
      </c>
      <c r="M873" s="662">
        <v>0</v>
      </c>
      <c r="N873" s="661">
        <v>1</v>
      </c>
      <c r="O873" s="742">
        <v>1</v>
      </c>
      <c r="P873" s="662">
        <v>0</v>
      </c>
      <c r="Q873" s="677"/>
      <c r="R873" s="661">
        <v>1</v>
      </c>
      <c r="S873" s="677">
        <v>1</v>
      </c>
      <c r="T873" s="742">
        <v>1</v>
      </c>
      <c r="U873" s="700">
        <v>1</v>
      </c>
    </row>
    <row r="874" spans="1:21" ht="14.4" customHeight="1" x14ac:dyDescent="0.3">
      <c r="A874" s="660">
        <v>4</v>
      </c>
      <c r="B874" s="661" t="s">
        <v>1905</v>
      </c>
      <c r="C874" s="661">
        <v>89301045</v>
      </c>
      <c r="D874" s="740" t="s">
        <v>3295</v>
      </c>
      <c r="E874" s="741" t="s">
        <v>2166</v>
      </c>
      <c r="F874" s="661" t="s">
        <v>2125</v>
      </c>
      <c r="G874" s="661" t="s">
        <v>2174</v>
      </c>
      <c r="H874" s="661" t="s">
        <v>576</v>
      </c>
      <c r="I874" s="661" t="s">
        <v>3261</v>
      </c>
      <c r="J874" s="661" t="s">
        <v>3236</v>
      </c>
      <c r="K874" s="661" t="s">
        <v>3237</v>
      </c>
      <c r="L874" s="662">
        <v>0</v>
      </c>
      <c r="M874" s="662">
        <v>0</v>
      </c>
      <c r="N874" s="661">
        <v>2</v>
      </c>
      <c r="O874" s="742">
        <v>0.5</v>
      </c>
      <c r="P874" s="662">
        <v>0</v>
      </c>
      <c r="Q874" s="677"/>
      <c r="R874" s="661">
        <v>2</v>
      </c>
      <c r="S874" s="677">
        <v>1</v>
      </c>
      <c r="T874" s="742">
        <v>0.5</v>
      </c>
      <c r="U874" s="700">
        <v>1</v>
      </c>
    </row>
    <row r="875" spans="1:21" ht="14.4" customHeight="1" x14ac:dyDescent="0.3">
      <c r="A875" s="660">
        <v>4</v>
      </c>
      <c r="B875" s="661" t="s">
        <v>1905</v>
      </c>
      <c r="C875" s="661">
        <v>89301045</v>
      </c>
      <c r="D875" s="740" t="s">
        <v>3295</v>
      </c>
      <c r="E875" s="741" t="s">
        <v>2166</v>
      </c>
      <c r="F875" s="661" t="s">
        <v>2125</v>
      </c>
      <c r="G875" s="661" t="s">
        <v>2281</v>
      </c>
      <c r="H875" s="661" t="s">
        <v>576</v>
      </c>
      <c r="I875" s="661" t="s">
        <v>1399</v>
      </c>
      <c r="J875" s="661" t="s">
        <v>1400</v>
      </c>
      <c r="K875" s="661" t="s">
        <v>1401</v>
      </c>
      <c r="L875" s="662">
        <v>108.44</v>
      </c>
      <c r="M875" s="662">
        <v>325.32</v>
      </c>
      <c r="N875" s="661">
        <v>3</v>
      </c>
      <c r="O875" s="742">
        <v>1</v>
      </c>
      <c r="P875" s="662">
        <v>325.32</v>
      </c>
      <c r="Q875" s="677">
        <v>1</v>
      </c>
      <c r="R875" s="661">
        <v>3</v>
      </c>
      <c r="S875" s="677">
        <v>1</v>
      </c>
      <c r="T875" s="742">
        <v>1</v>
      </c>
      <c r="U875" s="700">
        <v>1</v>
      </c>
    </row>
    <row r="876" spans="1:21" ht="14.4" customHeight="1" x14ac:dyDescent="0.3">
      <c r="A876" s="660">
        <v>4</v>
      </c>
      <c r="B876" s="661" t="s">
        <v>1905</v>
      </c>
      <c r="C876" s="661">
        <v>89301045</v>
      </c>
      <c r="D876" s="740" t="s">
        <v>3295</v>
      </c>
      <c r="E876" s="741" t="s">
        <v>2166</v>
      </c>
      <c r="F876" s="661" t="s">
        <v>2125</v>
      </c>
      <c r="G876" s="661" t="s">
        <v>3262</v>
      </c>
      <c r="H876" s="661" t="s">
        <v>576</v>
      </c>
      <c r="I876" s="661" t="s">
        <v>3263</v>
      </c>
      <c r="J876" s="661" t="s">
        <v>3264</v>
      </c>
      <c r="K876" s="661" t="s">
        <v>3265</v>
      </c>
      <c r="L876" s="662">
        <v>79.069999999999993</v>
      </c>
      <c r="M876" s="662">
        <v>79.069999999999993</v>
      </c>
      <c r="N876" s="661">
        <v>1</v>
      </c>
      <c r="O876" s="742">
        <v>1</v>
      </c>
      <c r="P876" s="662">
        <v>79.069999999999993</v>
      </c>
      <c r="Q876" s="677">
        <v>1</v>
      </c>
      <c r="R876" s="661">
        <v>1</v>
      </c>
      <c r="S876" s="677">
        <v>1</v>
      </c>
      <c r="T876" s="742">
        <v>1</v>
      </c>
      <c r="U876" s="700">
        <v>1</v>
      </c>
    </row>
    <row r="877" spans="1:21" ht="14.4" customHeight="1" x14ac:dyDescent="0.3">
      <c r="A877" s="660">
        <v>4</v>
      </c>
      <c r="B877" s="661" t="s">
        <v>1905</v>
      </c>
      <c r="C877" s="661">
        <v>89301045</v>
      </c>
      <c r="D877" s="740" t="s">
        <v>3295</v>
      </c>
      <c r="E877" s="741" t="s">
        <v>2166</v>
      </c>
      <c r="F877" s="661" t="s">
        <v>2125</v>
      </c>
      <c r="G877" s="661" t="s">
        <v>2177</v>
      </c>
      <c r="H877" s="661" t="s">
        <v>969</v>
      </c>
      <c r="I877" s="661" t="s">
        <v>1047</v>
      </c>
      <c r="J877" s="661" t="s">
        <v>1048</v>
      </c>
      <c r="K877" s="661" t="s">
        <v>1049</v>
      </c>
      <c r="L877" s="662">
        <v>133.94</v>
      </c>
      <c r="M877" s="662">
        <v>937.58</v>
      </c>
      <c r="N877" s="661">
        <v>7</v>
      </c>
      <c r="O877" s="742">
        <v>2.5</v>
      </c>
      <c r="P877" s="662">
        <v>669.7</v>
      </c>
      <c r="Q877" s="677">
        <v>0.7142857142857143</v>
      </c>
      <c r="R877" s="661">
        <v>5</v>
      </c>
      <c r="S877" s="677">
        <v>0.7142857142857143</v>
      </c>
      <c r="T877" s="742">
        <v>1.5</v>
      </c>
      <c r="U877" s="700">
        <v>0.6</v>
      </c>
    </row>
    <row r="878" spans="1:21" ht="14.4" customHeight="1" x14ac:dyDescent="0.3">
      <c r="A878" s="660">
        <v>4</v>
      </c>
      <c r="B878" s="661" t="s">
        <v>1905</v>
      </c>
      <c r="C878" s="661">
        <v>89301045</v>
      </c>
      <c r="D878" s="740" t="s">
        <v>3295</v>
      </c>
      <c r="E878" s="741" t="s">
        <v>2166</v>
      </c>
      <c r="F878" s="661" t="s">
        <v>2127</v>
      </c>
      <c r="G878" s="661" t="s">
        <v>2361</v>
      </c>
      <c r="H878" s="661" t="s">
        <v>576</v>
      </c>
      <c r="I878" s="661" t="s">
        <v>2362</v>
      </c>
      <c r="J878" s="661" t="s">
        <v>2363</v>
      </c>
      <c r="K878" s="661" t="s">
        <v>2364</v>
      </c>
      <c r="L878" s="662">
        <v>410</v>
      </c>
      <c r="M878" s="662">
        <v>2050</v>
      </c>
      <c r="N878" s="661">
        <v>5</v>
      </c>
      <c r="O878" s="742">
        <v>5</v>
      </c>
      <c r="P878" s="662">
        <v>1640</v>
      </c>
      <c r="Q878" s="677">
        <v>0.8</v>
      </c>
      <c r="R878" s="661">
        <v>4</v>
      </c>
      <c r="S878" s="677">
        <v>0.8</v>
      </c>
      <c r="T878" s="742">
        <v>4</v>
      </c>
      <c r="U878" s="700">
        <v>0.8</v>
      </c>
    </row>
    <row r="879" spans="1:21" ht="14.4" customHeight="1" x14ac:dyDescent="0.3">
      <c r="A879" s="660">
        <v>4</v>
      </c>
      <c r="B879" s="661" t="s">
        <v>1905</v>
      </c>
      <c r="C879" s="661">
        <v>89301046</v>
      </c>
      <c r="D879" s="740" t="s">
        <v>3296</v>
      </c>
      <c r="E879" s="741" t="s">
        <v>2161</v>
      </c>
      <c r="F879" s="661" t="s">
        <v>2127</v>
      </c>
      <c r="G879" s="661" t="s">
        <v>2361</v>
      </c>
      <c r="H879" s="661" t="s">
        <v>576</v>
      </c>
      <c r="I879" s="661" t="s">
        <v>2362</v>
      </c>
      <c r="J879" s="661" t="s">
        <v>2363</v>
      </c>
      <c r="K879" s="661" t="s">
        <v>2364</v>
      </c>
      <c r="L879" s="662">
        <v>410</v>
      </c>
      <c r="M879" s="662">
        <v>410</v>
      </c>
      <c r="N879" s="661">
        <v>1</v>
      </c>
      <c r="O879" s="742">
        <v>1</v>
      </c>
      <c r="P879" s="662">
        <v>410</v>
      </c>
      <c r="Q879" s="677">
        <v>1</v>
      </c>
      <c r="R879" s="661">
        <v>1</v>
      </c>
      <c r="S879" s="677">
        <v>1</v>
      </c>
      <c r="T879" s="742">
        <v>1</v>
      </c>
      <c r="U879" s="700">
        <v>1</v>
      </c>
    </row>
    <row r="880" spans="1:21" ht="14.4" customHeight="1" x14ac:dyDescent="0.3">
      <c r="A880" s="660">
        <v>4</v>
      </c>
      <c r="B880" s="661" t="s">
        <v>1905</v>
      </c>
      <c r="C880" s="661">
        <v>89301047</v>
      </c>
      <c r="D880" s="740" t="s">
        <v>3297</v>
      </c>
      <c r="E880" s="741" t="s">
        <v>2153</v>
      </c>
      <c r="F880" s="661" t="s">
        <v>2125</v>
      </c>
      <c r="G880" s="661" t="s">
        <v>2199</v>
      </c>
      <c r="H880" s="661" t="s">
        <v>576</v>
      </c>
      <c r="I880" s="661" t="s">
        <v>902</v>
      </c>
      <c r="J880" s="661" t="s">
        <v>2200</v>
      </c>
      <c r="K880" s="661" t="s">
        <v>2201</v>
      </c>
      <c r="L880" s="662">
        <v>0</v>
      </c>
      <c r="M880" s="662">
        <v>0</v>
      </c>
      <c r="N880" s="661">
        <v>2</v>
      </c>
      <c r="O880" s="742">
        <v>2</v>
      </c>
      <c r="P880" s="662">
        <v>0</v>
      </c>
      <c r="Q880" s="677"/>
      <c r="R880" s="661">
        <v>2</v>
      </c>
      <c r="S880" s="677">
        <v>1</v>
      </c>
      <c r="T880" s="742">
        <v>2</v>
      </c>
      <c r="U880" s="700">
        <v>1</v>
      </c>
    </row>
    <row r="881" spans="1:21" ht="14.4" customHeight="1" x14ac:dyDescent="0.3">
      <c r="A881" s="660">
        <v>4</v>
      </c>
      <c r="B881" s="661" t="s">
        <v>1905</v>
      </c>
      <c r="C881" s="661">
        <v>89301047</v>
      </c>
      <c r="D881" s="740" t="s">
        <v>3297</v>
      </c>
      <c r="E881" s="741" t="s">
        <v>2153</v>
      </c>
      <c r="F881" s="661" t="s">
        <v>2126</v>
      </c>
      <c r="G881" s="661" t="s">
        <v>2230</v>
      </c>
      <c r="H881" s="661" t="s">
        <v>576</v>
      </c>
      <c r="I881" s="661" t="s">
        <v>2231</v>
      </c>
      <c r="J881" s="661" t="s">
        <v>2232</v>
      </c>
      <c r="K881" s="661"/>
      <c r="L881" s="662">
        <v>0</v>
      </c>
      <c r="M881" s="662">
        <v>0</v>
      </c>
      <c r="N881" s="661">
        <v>2</v>
      </c>
      <c r="O881" s="742">
        <v>2</v>
      </c>
      <c r="P881" s="662">
        <v>0</v>
      </c>
      <c r="Q881" s="677"/>
      <c r="R881" s="661">
        <v>2</v>
      </c>
      <c r="S881" s="677">
        <v>1</v>
      </c>
      <c r="T881" s="742">
        <v>2</v>
      </c>
      <c r="U881" s="700">
        <v>1</v>
      </c>
    </row>
    <row r="882" spans="1:21" ht="14.4" customHeight="1" x14ac:dyDescent="0.3">
      <c r="A882" s="660">
        <v>4</v>
      </c>
      <c r="B882" s="661" t="s">
        <v>1905</v>
      </c>
      <c r="C882" s="661">
        <v>89301047</v>
      </c>
      <c r="D882" s="740" t="s">
        <v>3297</v>
      </c>
      <c r="E882" s="741" t="s">
        <v>2156</v>
      </c>
      <c r="F882" s="661" t="s">
        <v>2125</v>
      </c>
      <c r="G882" s="661" t="s">
        <v>2199</v>
      </c>
      <c r="H882" s="661" t="s">
        <v>576</v>
      </c>
      <c r="I882" s="661" t="s">
        <v>3266</v>
      </c>
      <c r="J882" s="661" t="s">
        <v>3267</v>
      </c>
      <c r="K882" s="661" t="s">
        <v>3268</v>
      </c>
      <c r="L882" s="662">
        <v>37.68</v>
      </c>
      <c r="M882" s="662">
        <v>75.36</v>
      </c>
      <c r="N882" s="661">
        <v>2</v>
      </c>
      <c r="O882" s="742">
        <v>1</v>
      </c>
      <c r="P882" s="662"/>
      <c r="Q882" s="677">
        <v>0</v>
      </c>
      <c r="R882" s="661"/>
      <c r="S882" s="677">
        <v>0</v>
      </c>
      <c r="T882" s="742"/>
      <c r="U882" s="700">
        <v>0</v>
      </c>
    </row>
    <row r="883" spans="1:21" ht="14.4" customHeight="1" x14ac:dyDescent="0.3">
      <c r="A883" s="660">
        <v>4</v>
      </c>
      <c r="B883" s="661" t="s">
        <v>1905</v>
      </c>
      <c r="C883" s="661">
        <v>89301048</v>
      </c>
      <c r="D883" s="740" t="s">
        <v>3293</v>
      </c>
      <c r="E883" s="741" t="s">
        <v>2148</v>
      </c>
      <c r="F883" s="661" t="s">
        <v>2125</v>
      </c>
      <c r="G883" s="661" t="s">
        <v>2228</v>
      </c>
      <c r="H883" s="661" t="s">
        <v>969</v>
      </c>
      <c r="I883" s="661" t="s">
        <v>1117</v>
      </c>
      <c r="J883" s="661" t="s">
        <v>2010</v>
      </c>
      <c r="K883" s="661" t="s">
        <v>2011</v>
      </c>
      <c r="L883" s="662">
        <v>150.04</v>
      </c>
      <c r="M883" s="662">
        <v>150.04</v>
      </c>
      <c r="N883" s="661">
        <v>1</v>
      </c>
      <c r="O883" s="742">
        <v>0.5</v>
      </c>
      <c r="P883" s="662"/>
      <c r="Q883" s="677">
        <v>0</v>
      </c>
      <c r="R883" s="661"/>
      <c r="S883" s="677">
        <v>0</v>
      </c>
      <c r="T883" s="742"/>
      <c r="U883" s="700">
        <v>0</v>
      </c>
    </row>
    <row r="884" spans="1:21" ht="14.4" customHeight="1" x14ac:dyDescent="0.3">
      <c r="A884" s="660">
        <v>4</v>
      </c>
      <c r="B884" s="661" t="s">
        <v>1905</v>
      </c>
      <c r="C884" s="661">
        <v>89301048</v>
      </c>
      <c r="D884" s="740" t="s">
        <v>3293</v>
      </c>
      <c r="E884" s="741" t="s">
        <v>2148</v>
      </c>
      <c r="F884" s="661" t="s">
        <v>2125</v>
      </c>
      <c r="G884" s="661" t="s">
        <v>2656</v>
      </c>
      <c r="H884" s="661" t="s">
        <v>576</v>
      </c>
      <c r="I884" s="661" t="s">
        <v>1472</v>
      </c>
      <c r="J884" s="661" t="s">
        <v>1473</v>
      </c>
      <c r="K884" s="661" t="s">
        <v>2657</v>
      </c>
      <c r="L884" s="662">
        <v>48.09</v>
      </c>
      <c r="M884" s="662">
        <v>48.09</v>
      </c>
      <c r="N884" s="661">
        <v>1</v>
      </c>
      <c r="O884" s="742">
        <v>1</v>
      </c>
      <c r="P884" s="662">
        <v>48.09</v>
      </c>
      <c r="Q884" s="677">
        <v>1</v>
      </c>
      <c r="R884" s="661">
        <v>1</v>
      </c>
      <c r="S884" s="677">
        <v>1</v>
      </c>
      <c r="T884" s="742">
        <v>1</v>
      </c>
      <c r="U884" s="700">
        <v>1</v>
      </c>
    </row>
    <row r="885" spans="1:21" ht="14.4" customHeight="1" x14ac:dyDescent="0.3">
      <c r="A885" s="660">
        <v>4</v>
      </c>
      <c r="B885" s="661" t="s">
        <v>1905</v>
      </c>
      <c r="C885" s="661">
        <v>89301048</v>
      </c>
      <c r="D885" s="740" t="s">
        <v>3293</v>
      </c>
      <c r="E885" s="741" t="s">
        <v>2148</v>
      </c>
      <c r="F885" s="661" t="s">
        <v>2125</v>
      </c>
      <c r="G885" s="661" t="s">
        <v>3269</v>
      </c>
      <c r="H885" s="661" t="s">
        <v>576</v>
      </c>
      <c r="I885" s="661" t="s">
        <v>1476</v>
      </c>
      <c r="J885" s="661" t="s">
        <v>1477</v>
      </c>
      <c r="K885" s="661" t="s">
        <v>3270</v>
      </c>
      <c r="L885" s="662">
        <v>36.97</v>
      </c>
      <c r="M885" s="662">
        <v>147.88</v>
      </c>
      <c r="N885" s="661">
        <v>4</v>
      </c>
      <c r="O885" s="742">
        <v>3</v>
      </c>
      <c r="P885" s="662">
        <v>73.94</v>
      </c>
      <c r="Q885" s="677">
        <v>0.5</v>
      </c>
      <c r="R885" s="661">
        <v>2</v>
      </c>
      <c r="S885" s="677">
        <v>0.5</v>
      </c>
      <c r="T885" s="742">
        <v>1</v>
      </c>
      <c r="U885" s="700">
        <v>0.33333333333333331</v>
      </c>
    </row>
    <row r="886" spans="1:21" ht="14.4" customHeight="1" x14ac:dyDescent="0.3">
      <c r="A886" s="660">
        <v>4</v>
      </c>
      <c r="B886" s="661" t="s">
        <v>1905</v>
      </c>
      <c r="C886" s="661">
        <v>89301048</v>
      </c>
      <c r="D886" s="740" t="s">
        <v>3293</v>
      </c>
      <c r="E886" s="741" t="s">
        <v>2148</v>
      </c>
      <c r="F886" s="661" t="s">
        <v>2125</v>
      </c>
      <c r="G886" s="661" t="s">
        <v>2890</v>
      </c>
      <c r="H886" s="661" t="s">
        <v>576</v>
      </c>
      <c r="I886" s="661" t="s">
        <v>3271</v>
      </c>
      <c r="J886" s="661" t="s">
        <v>2993</v>
      </c>
      <c r="K886" s="661" t="s">
        <v>1778</v>
      </c>
      <c r="L886" s="662">
        <v>0</v>
      </c>
      <c r="M886" s="662">
        <v>0</v>
      </c>
      <c r="N886" s="661">
        <v>3</v>
      </c>
      <c r="O886" s="742">
        <v>2.5</v>
      </c>
      <c r="P886" s="662">
        <v>0</v>
      </c>
      <c r="Q886" s="677"/>
      <c r="R886" s="661">
        <v>2</v>
      </c>
      <c r="S886" s="677">
        <v>0.66666666666666663</v>
      </c>
      <c r="T886" s="742">
        <v>1.5</v>
      </c>
      <c r="U886" s="700">
        <v>0.6</v>
      </c>
    </row>
    <row r="887" spans="1:21" ht="14.4" customHeight="1" x14ac:dyDescent="0.3">
      <c r="A887" s="660">
        <v>4</v>
      </c>
      <c r="B887" s="661" t="s">
        <v>1905</v>
      </c>
      <c r="C887" s="661">
        <v>89301048</v>
      </c>
      <c r="D887" s="740" t="s">
        <v>3293</v>
      </c>
      <c r="E887" s="741" t="s">
        <v>2148</v>
      </c>
      <c r="F887" s="661" t="s">
        <v>2125</v>
      </c>
      <c r="G887" s="661" t="s">
        <v>2219</v>
      </c>
      <c r="H887" s="661" t="s">
        <v>969</v>
      </c>
      <c r="I887" s="661" t="s">
        <v>2220</v>
      </c>
      <c r="J887" s="661" t="s">
        <v>2221</v>
      </c>
      <c r="K887" s="661" t="s">
        <v>2222</v>
      </c>
      <c r="L887" s="662">
        <v>543.39</v>
      </c>
      <c r="M887" s="662">
        <v>1630.17</v>
      </c>
      <c r="N887" s="661">
        <v>3</v>
      </c>
      <c r="O887" s="742">
        <v>1.5</v>
      </c>
      <c r="P887" s="662">
        <v>1630.17</v>
      </c>
      <c r="Q887" s="677">
        <v>1</v>
      </c>
      <c r="R887" s="661">
        <v>3</v>
      </c>
      <c r="S887" s="677">
        <v>1</v>
      </c>
      <c r="T887" s="742">
        <v>1.5</v>
      </c>
      <c r="U887" s="700">
        <v>1</v>
      </c>
    </row>
    <row r="888" spans="1:21" ht="14.4" customHeight="1" x14ac:dyDescent="0.3">
      <c r="A888" s="660">
        <v>4</v>
      </c>
      <c r="B888" s="661" t="s">
        <v>1905</v>
      </c>
      <c r="C888" s="661">
        <v>89301048</v>
      </c>
      <c r="D888" s="740" t="s">
        <v>3293</v>
      </c>
      <c r="E888" s="741" t="s">
        <v>2148</v>
      </c>
      <c r="F888" s="661" t="s">
        <v>2125</v>
      </c>
      <c r="G888" s="661" t="s">
        <v>2190</v>
      </c>
      <c r="H888" s="661" t="s">
        <v>576</v>
      </c>
      <c r="I888" s="661" t="s">
        <v>717</v>
      </c>
      <c r="J888" s="661" t="s">
        <v>2191</v>
      </c>
      <c r="K888" s="661" t="s">
        <v>2192</v>
      </c>
      <c r="L888" s="662">
        <v>0</v>
      </c>
      <c r="M888" s="662">
        <v>0</v>
      </c>
      <c r="N888" s="661">
        <v>4</v>
      </c>
      <c r="O888" s="742">
        <v>3</v>
      </c>
      <c r="P888" s="662">
        <v>0</v>
      </c>
      <c r="Q888" s="677"/>
      <c r="R888" s="661">
        <v>2</v>
      </c>
      <c r="S888" s="677">
        <v>0.5</v>
      </c>
      <c r="T888" s="742">
        <v>1.5</v>
      </c>
      <c r="U888" s="700">
        <v>0.5</v>
      </c>
    </row>
    <row r="889" spans="1:21" ht="14.4" customHeight="1" x14ac:dyDescent="0.3">
      <c r="A889" s="660">
        <v>4</v>
      </c>
      <c r="B889" s="661" t="s">
        <v>1905</v>
      </c>
      <c r="C889" s="661">
        <v>89301048</v>
      </c>
      <c r="D889" s="740" t="s">
        <v>3293</v>
      </c>
      <c r="E889" s="741" t="s">
        <v>2148</v>
      </c>
      <c r="F889" s="661" t="s">
        <v>2125</v>
      </c>
      <c r="G889" s="661" t="s">
        <v>3272</v>
      </c>
      <c r="H889" s="661" t="s">
        <v>576</v>
      </c>
      <c r="I889" s="661" t="s">
        <v>3273</v>
      </c>
      <c r="J889" s="661" t="s">
        <v>1122</v>
      </c>
      <c r="K889" s="661" t="s">
        <v>3274</v>
      </c>
      <c r="L889" s="662">
        <v>186.27</v>
      </c>
      <c r="M889" s="662">
        <v>372.54</v>
      </c>
      <c r="N889" s="661">
        <v>2</v>
      </c>
      <c r="O889" s="742">
        <v>0.5</v>
      </c>
      <c r="P889" s="662">
        <v>372.54</v>
      </c>
      <c r="Q889" s="677">
        <v>1</v>
      </c>
      <c r="R889" s="661">
        <v>2</v>
      </c>
      <c r="S889" s="677">
        <v>1</v>
      </c>
      <c r="T889" s="742">
        <v>0.5</v>
      </c>
      <c r="U889" s="700">
        <v>1</v>
      </c>
    </row>
    <row r="890" spans="1:21" ht="14.4" customHeight="1" x14ac:dyDescent="0.3">
      <c r="A890" s="660">
        <v>4</v>
      </c>
      <c r="B890" s="661" t="s">
        <v>1905</v>
      </c>
      <c r="C890" s="661">
        <v>89301048</v>
      </c>
      <c r="D890" s="740" t="s">
        <v>3293</v>
      </c>
      <c r="E890" s="741" t="s">
        <v>2148</v>
      </c>
      <c r="F890" s="661" t="s">
        <v>2127</v>
      </c>
      <c r="G890" s="661" t="s">
        <v>2277</v>
      </c>
      <c r="H890" s="661" t="s">
        <v>576</v>
      </c>
      <c r="I890" s="661" t="s">
        <v>3275</v>
      </c>
      <c r="J890" s="661" t="s">
        <v>3276</v>
      </c>
      <c r="K890" s="661" t="s">
        <v>3277</v>
      </c>
      <c r="L890" s="662">
        <v>250</v>
      </c>
      <c r="M890" s="662">
        <v>250</v>
      </c>
      <c r="N890" s="661">
        <v>1</v>
      </c>
      <c r="O890" s="742">
        <v>1</v>
      </c>
      <c r="P890" s="662"/>
      <c r="Q890" s="677">
        <v>0</v>
      </c>
      <c r="R890" s="661"/>
      <c r="S890" s="677">
        <v>0</v>
      </c>
      <c r="T890" s="742"/>
      <c r="U890" s="700">
        <v>0</v>
      </c>
    </row>
    <row r="891" spans="1:21" ht="14.4" customHeight="1" x14ac:dyDescent="0.3">
      <c r="A891" s="660">
        <v>4</v>
      </c>
      <c r="B891" s="661" t="s">
        <v>1905</v>
      </c>
      <c r="C891" s="661">
        <v>89301048</v>
      </c>
      <c r="D891" s="740" t="s">
        <v>3293</v>
      </c>
      <c r="E891" s="741" t="s">
        <v>2155</v>
      </c>
      <c r="F891" s="661" t="s">
        <v>2125</v>
      </c>
      <c r="G891" s="661" t="s">
        <v>3269</v>
      </c>
      <c r="H891" s="661" t="s">
        <v>576</v>
      </c>
      <c r="I891" s="661" t="s">
        <v>1476</v>
      </c>
      <c r="J891" s="661" t="s">
        <v>1477</v>
      </c>
      <c r="K891" s="661" t="s">
        <v>3270</v>
      </c>
      <c r="L891" s="662">
        <v>36.97</v>
      </c>
      <c r="M891" s="662">
        <v>36.97</v>
      </c>
      <c r="N891" s="661">
        <v>1</v>
      </c>
      <c r="O891" s="742">
        <v>1</v>
      </c>
      <c r="P891" s="662"/>
      <c r="Q891" s="677">
        <v>0</v>
      </c>
      <c r="R891" s="661"/>
      <c r="S891" s="677">
        <v>0</v>
      </c>
      <c r="T891" s="742"/>
      <c r="U891" s="700">
        <v>0</v>
      </c>
    </row>
    <row r="892" spans="1:21" ht="14.4" customHeight="1" x14ac:dyDescent="0.3">
      <c r="A892" s="660">
        <v>4</v>
      </c>
      <c r="B892" s="661" t="s">
        <v>1905</v>
      </c>
      <c r="C892" s="661">
        <v>89301048</v>
      </c>
      <c r="D892" s="740" t="s">
        <v>3293</v>
      </c>
      <c r="E892" s="741" t="s">
        <v>2155</v>
      </c>
      <c r="F892" s="661" t="s">
        <v>2125</v>
      </c>
      <c r="G892" s="661" t="s">
        <v>2890</v>
      </c>
      <c r="H892" s="661" t="s">
        <v>576</v>
      </c>
      <c r="I892" s="661" t="s">
        <v>3271</v>
      </c>
      <c r="J892" s="661" t="s">
        <v>2993</v>
      </c>
      <c r="K892" s="661" t="s">
        <v>1778</v>
      </c>
      <c r="L892" s="662">
        <v>0</v>
      </c>
      <c r="M892" s="662">
        <v>0</v>
      </c>
      <c r="N892" s="661">
        <v>1</v>
      </c>
      <c r="O892" s="742">
        <v>0.5</v>
      </c>
      <c r="P892" s="662">
        <v>0</v>
      </c>
      <c r="Q892" s="677"/>
      <c r="R892" s="661">
        <v>1</v>
      </c>
      <c r="S892" s="677">
        <v>1</v>
      </c>
      <c r="T892" s="742">
        <v>0.5</v>
      </c>
      <c r="U892" s="700">
        <v>1</v>
      </c>
    </row>
    <row r="893" spans="1:21" ht="14.4" customHeight="1" x14ac:dyDescent="0.3">
      <c r="A893" s="660">
        <v>4</v>
      </c>
      <c r="B893" s="661" t="s">
        <v>1905</v>
      </c>
      <c r="C893" s="661">
        <v>89301048</v>
      </c>
      <c r="D893" s="740" t="s">
        <v>3293</v>
      </c>
      <c r="E893" s="741" t="s">
        <v>2155</v>
      </c>
      <c r="F893" s="661" t="s">
        <v>2125</v>
      </c>
      <c r="G893" s="661" t="s">
        <v>2219</v>
      </c>
      <c r="H893" s="661" t="s">
        <v>969</v>
      </c>
      <c r="I893" s="661" t="s">
        <v>2220</v>
      </c>
      <c r="J893" s="661" t="s">
        <v>2221</v>
      </c>
      <c r="K893" s="661" t="s">
        <v>2222</v>
      </c>
      <c r="L893" s="662">
        <v>543.39</v>
      </c>
      <c r="M893" s="662">
        <v>1086.78</v>
      </c>
      <c r="N893" s="661">
        <v>2</v>
      </c>
      <c r="O893" s="742">
        <v>0.5</v>
      </c>
      <c r="P893" s="662">
        <v>1086.78</v>
      </c>
      <c r="Q893" s="677">
        <v>1</v>
      </c>
      <c r="R893" s="661">
        <v>2</v>
      </c>
      <c r="S893" s="677">
        <v>1</v>
      </c>
      <c r="T893" s="742">
        <v>0.5</v>
      </c>
      <c r="U893" s="700">
        <v>1</v>
      </c>
    </row>
    <row r="894" spans="1:21" ht="14.4" customHeight="1" x14ac:dyDescent="0.3">
      <c r="A894" s="660">
        <v>4</v>
      </c>
      <c r="B894" s="661" t="s">
        <v>1905</v>
      </c>
      <c r="C894" s="661">
        <v>89301048</v>
      </c>
      <c r="D894" s="740" t="s">
        <v>3293</v>
      </c>
      <c r="E894" s="741" t="s">
        <v>2155</v>
      </c>
      <c r="F894" s="661" t="s">
        <v>2125</v>
      </c>
      <c r="G894" s="661" t="s">
        <v>2875</v>
      </c>
      <c r="H894" s="661" t="s">
        <v>576</v>
      </c>
      <c r="I894" s="661" t="s">
        <v>3278</v>
      </c>
      <c r="J894" s="661" t="s">
        <v>3106</v>
      </c>
      <c r="K894" s="661" t="s">
        <v>3279</v>
      </c>
      <c r="L894" s="662">
        <v>27.49</v>
      </c>
      <c r="M894" s="662">
        <v>27.49</v>
      </c>
      <c r="N894" s="661">
        <v>1</v>
      </c>
      <c r="O894" s="742">
        <v>0.5</v>
      </c>
      <c r="P894" s="662">
        <v>27.49</v>
      </c>
      <c r="Q894" s="677">
        <v>1</v>
      </c>
      <c r="R894" s="661">
        <v>1</v>
      </c>
      <c r="S894" s="677">
        <v>1</v>
      </c>
      <c r="T894" s="742">
        <v>0.5</v>
      </c>
      <c r="U894" s="700">
        <v>1</v>
      </c>
    </row>
    <row r="895" spans="1:21" ht="14.4" customHeight="1" x14ac:dyDescent="0.3">
      <c r="A895" s="660">
        <v>4</v>
      </c>
      <c r="B895" s="661" t="s">
        <v>1905</v>
      </c>
      <c r="C895" s="661">
        <v>89301048</v>
      </c>
      <c r="D895" s="740" t="s">
        <v>3293</v>
      </c>
      <c r="E895" s="741" t="s">
        <v>2155</v>
      </c>
      <c r="F895" s="661" t="s">
        <v>2125</v>
      </c>
      <c r="G895" s="661" t="s">
        <v>3280</v>
      </c>
      <c r="H895" s="661" t="s">
        <v>576</v>
      </c>
      <c r="I895" s="661" t="s">
        <v>3281</v>
      </c>
      <c r="J895" s="661" t="s">
        <v>3282</v>
      </c>
      <c r="K895" s="661" t="s">
        <v>3283</v>
      </c>
      <c r="L895" s="662">
        <v>0</v>
      </c>
      <c r="M895" s="662">
        <v>0</v>
      </c>
      <c r="N895" s="661">
        <v>1</v>
      </c>
      <c r="O895" s="742">
        <v>0.5</v>
      </c>
      <c r="P895" s="662">
        <v>0</v>
      </c>
      <c r="Q895" s="677"/>
      <c r="R895" s="661">
        <v>1</v>
      </c>
      <c r="S895" s="677">
        <v>1</v>
      </c>
      <c r="T895" s="742">
        <v>0.5</v>
      </c>
      <c r="U895" s="700">
        <v>1</v>
      </c>
    </row>
    <row r="896" spans="1:21" ht="14.4" customHeight="1" x14ac:dyDescent="0.3">
      <c r="A896" s="660">
        <v>4</v>
      </c>
      <c r="B896" s="661" t="s">
        <v>1905</v>
      </c>
      <c r="C896" s="661">
        <v>89301048</v>
      </c>
      <c r="D896" s="740" t="s">
        <v>3293</v>
      </c>
      <c r="E896" s="741" t="s">
        <v>2155</v>
      </c>
      <c r="F896" s="661" t="s">
        <v>2125</v>
      </c>
      <c r="G896" s="661" t="s">
        <v>2190</v>
      </c>
      <c r="H896" s="661" t="s">
        <v>576</v>
      </c>
      <c r="I896" s="661" t="s">
        <v>717</v>
      </c>
      <c r="J896" s="661" t="s">
        <v>2191</v>
      </c>
      <c r="K896" s="661" t="s">
        <v>2192</v>
      </c>
      <c r="L896" s="662">
        <v>0</v>
      </c>
      <c r="M896" s="662">
        <v>0</v>
      </c>
      <c r="N896" s="661">
        <v>1</v>
      </c>
      <c r="O896" s="742">
        <v>1</v>
      </c>
      <c r="P896" s="662"/>
      <c r="Q896" s="677"/>
      <c r="R896" s="661"/>
      <c r="S896" s="677">
        <v>0</v>
      </c>
      <c r="T896" s="742"/>
      <c r="U896" s="700">
        <v>0</v>
      </c>
    </row>
    <row r="897" spans="1:21" ht="14.4" customHeight="1" x14ac:dyDescent="0.3">
      <c r="A897" s="660">
        <v>4</v>
      </c>
      <c r="B897" s="661" t="s">
        <v>1905</v>
      </c>
      <c r="C897" s="661">
        <v>89301048</v>
      </c>
      <c r="D897" s="740" t="s">
        <v>3293</v>
      </c>
      <c r="E897" s="741" t="s">
        <v>2155</v>
      </c>
      <c r="F897" s="661" t="s">
        <v>2125</v>
      </c>
      <c r="G897" s="661" t="s">
        <v>3284</v>
      </c>
      <c r="H897" s="661" t="s">
        <v>576</v>
      </c>
      <c r="I897" s="661" t="s">
        <v>1484</v>
      </c>
      <c r="J897" s="661" t="s">
        <v>1485</v>
      </c>
      <c r="K897" s="661" t="s">
        <v>3285</v>
      </c>
      <c r="L897" s="662">
        <v>289.27</v>
      </c>
      <c r="M897" s="662">
        <v>289.27</v>
      </c>
      <c r="N897" s="661">
        <v>1</v>
      </c>
      <c r="O897" s="742">
        <v>1</v>
      </c>
      <c r="P897" s="662"/>
      <c r="Q897" s="677">
        <v>0</v>
      </c>
      <c r="R897" s="661"/>
      <c r="S897" s="677">
        <v>0</v>
      </c>
      <c r="T897" s="742"/>
      <c r="U897" s="700">
        <v>0</v>
      </c>
    </row>
    <row r="898" spans="1:21" ht="14.4" customHeight="1" x14ac:dyDescent="0.3">
      <c r="A898" s="660">
        <v>4</v>
      </c>
      <c r="B898" s="661" t="s">
        <v>1905</v>
      </c>
      <c r="C898" s="661">
        <v>89301048</v>
      </c>
      <c r="D898" s="740" t="s">
        <v>3293</v>
      </c>
      <c r="E898" s="741" t="s">
        <v>2172</v>
      </c>
      <c r="F898" s="661" t="s">
        <v>2125</v>
      </c>
      <c r="G898" s="661" t="s">
        <v>2228</v>
      </c>
      <c r="H898" s="661" t="s">
        <v>969</v>
      </c>
      <c r="I898" s="661" t="s">
        <v>1117</v>
      </c>
      <c r="J898" s="661" t="s">
        <v>2010</v>
      </c>
      <c r="K898" s="661" t="s">
        <v>2011</v>
      </c>
      <c r="L898" s="662">
        <v>154.36000000000001</v>
      </c>
      <c r="M898" s="662">
        <v>154.36000000000001</v>
      </c>
      <c r="N898" s="661">
        <v>1</v>
      </c>
      <c r="O898" s="742">
        <v>1</v>
      </c>
      <c r="P898" s="662">
        <v>154.36000000000001</v>
      </c>
      <c r="Q898" s="677">
        <v>1</v>
      </c>
      <c r="R898" s="661">
        <v>1</v>
      </c>
      <c r="S898" s="677">
        <v>1</v>
      </c>
      <c r="T898" s="742">
        <v>1</v>
      </c>
      <c r="U898" s="700">
        <v>1</v>
      </c>
    </row>
    <row r="899" spans="1:21" ht="14.4" customHeight="1" x14ac:dyDescent="0.3">
      <c r="A899" s="660">
        <v>4</v>
      </c>
      <c r="B899" s="661" t="s">
        <v>1905</v>
      </c>
      <c r="C899" s="661">
        <v>89301048</v>
      </c>
      <c r="D899" s="740" t="s">
        <v>3293</v>
      </c>
      <c r="E899" s="741" t="s">
        <v>2172</v>
      </c>
      <c r="F899" s="661" t="s">
        <v>2125</v>
      </c>
      <c r="G899" s="661" t="s">
        <v>3269</v>
      </c>
      <c r="H899" s="661" t="s">
        <v>576</v>
      </c>
      <c r="I899" s="661" t="s">
        <v>1476</v>
      </c>
      <c r="J899" s="661" t="s">
        <v>1477</v>
      </c>
      <c r="K899" s="661" t="s">
        <v>3270</v>
      </c>
      <c r="L899" s="662">
        <v>36.97</v>
      </c>
      <c r="M899" s="662">
        <v>147.88</v>
      </c>
      <c r="N899" s="661">
        <v>4</v>
      </c>
      <c r="O899" s="742">
        <v>2</v>
      </c>
      <c r="P899" s="662">
        <v>36.97</v>
      </c>
      <c r="Q899" s="677">
        <v>0.25</v>
      </c>
      <c r="R899" s="661">
        <v>1</v>
      </c>
      <c r="S899" s="677">
        <v>0.25</v>
      </c>
      <c r="T899" s="742">
        <v>1</v>
      </c>
      <c r="U899" s="700">
        <v>0.5</v>
      </c>
    </row>
    <row r="900" spans="1:21" ht="14.4" customHeight="1" x14ac:dyDescent="0.3">
      <c r="A900" s="660">
        <v>4</v>
      </c>
      <c r="B900" s="661" t="s">
        <v>1905</v>
      </c>
      <c r="C900" s="661">
        <v>89301048</v>
      </c>
      <c r="D900" s="740" t="s">
        <v>3293</v>
      </c>
      <c r="E900" s="741" t="s">
        <v>2172</v>
      </c>
      <c r="F900" s="661" t="s">
        <v>2125</v>
      </c>
      <c r="G900" s="661" t="s">
        <v>2219</v>
      </c>
      <c r="H900" s="661" t="s">
        <v>969</v>
      </c>
      <c r="I900" s="661" t="s">
        <v>3286</v>
      </c>
      <c r="J900" s="661" t="s">
        <v>2221</v>
      </c>
      <c r="K900" s="661" t="s">
        <v>3287</v>
      </c>
      <c r="L900" s="662">
        <v>0</v>
      </c>
      <c r="M900" s="662">
        <v>0</v>
      </c>
      <c r="N900" s="661">
        <v>1</v>
      </c>
      <c r="O900" s="742">
        <v>0.5</v>
      </c>
      <c r="P900" s="662"/>
      <c r="Q900" s="677"/>
      <c r="R900" s="661"/>
      <c r="S900" s="677">
        <v>0</v>
      </c>
      <c r="T900" s="742"/>
      <c r="U900" s="700">
        <v>0</v>
      </c>
    </row>
    <row r="901" spans="1:21" ht="14.4" customHeight="1" x14ac:dyDescent="0.3">
      <c r="A901" s="660">
        <v>4</v>
      </c>
      <c r="B901" s="661" t="s">
        <v>1905</v>
      </c>
      <c r="C901" s="661">
        <v>89301048</v>
      </c>
      <c r="D901" s="740" t="s">
        <v>3293</v>
      </c>
      <c r="E901" s="741" t="s">
        <v>2172</v>
      </c>
      <c r="F901" s="661" t="s">
        <v>2125</v>
      </c>
      <c r="G901" s="661" t="s">
        <v>2219</v>
      </c>
      <c r="H901" s="661" t="s">
        <v>969</v>
      </c>
      <c r="I901" s="661" t="s">
        <v>2220</v>
      </c>
      <c r="J901" s="661" t="s">
        <v>2221</v>
      </c>
      <c r="K901" s="661" t="s">
        <v>2222</v>
      </c>
      <c r="L901" s="662">
        <v>543.39</v>
      </c>
      <c r="M901" s="662">
        <v>2716.95</v>
      </c>
      <c r="N901" s="661">
        <v>5</v>
      </c>
      <c r="O901" s="742">
        <v>4.5</v>
      </c>
      <c r="P901" s="662">
        <v>1086.78</v>
      </c>
      <c r="Q901" s="677">
        <v>0.4</v>
      </c>
      <c r="R901" s="661">
        <v>2</v>
      </c>
      <c r="S901" s="677">
        <v>0.4</v>
      </c>
      <c r="T901" s="742">
        <v>2</v>
      </c>
      <c r="U901" s="700">
        <v>0.44444444444444442</v>
      </c>
    </row>
    <row r="902" spans="1:21" ht="14.4" customHeight="1" x14ac:dyDescent="0.3">
      <c r="A902" s="660">
        <v>4</v>
      </c>
      <c r="B902" s="661" t="s">
        <v>1905</v>
      </c>
      <c r="C902" s="661">
        <v>89301048</v>
      </c>
      <c r="D902" s="740" t="s">
        <v>3293</v>
      </c>
      <c r="E902" s="741" t="s">
        <v>2172</v>
      </c>
      <c r="F902" s="661" t="s">
        <v>2125</v>
      </c>
      <c r="G902" s="661" t="s">
        <v>2418</v>
      </c>
      <c r="H902" s="661" t="s">
        <v>576</v>
      </c>
      <c r="I902" s="661" t="s">
        <v>3288</v>
      </c>
      <c r="J902" s="661" t="s">
        <v>2420</v>
      </c>
      <c r="K902" s="661" t="s">
        <v>3289</v>
      </c>
      <c r="L902" s="662">
        <v>25.07</v>
      </c>
      <c r="M902" s="662">
        <v>25.07</v>
      </c>
      <c r="N902" s="661">
        <v>1</v>
      </c>
      <c r="O902" s="742">
        <v>0.5</v>
      </c>
      <c r="P902" s="662">
        <v>25.07</v>
      </c>
      <c r="Q902" s="677">
        <v>1</v>
      </c>
      <c r="R902" s="661">
        <v>1</v>
      </c>
      <c r="S902" s="677">
        <v>1</v>
      </c>
      <c r="T902" s="742">
        <v>0.5</v>
      </c>
      <c r="U902" s="700">
        <v>1</v>
      </c>
    </row>
    <row r="903" spans="1:21" ht="14.4" customHeight="1" x14ac:dyDescent="0.3">
      <c r="A903" s="660">
        <v>4</v>
      </c>
      <c r="B903" s="661" t="s">
        <v>1905</v>
      </c>
      <c r="C903" s="661">
        <v>89301048</v>
      </c>
      <c r="D903" s="740" t="s">
        <v>3293</v>
      </c>
      <c r="E903" s="741" t="s">
        <v>2172</v>
      </c>
      <c r="F903" s="661" t="s">
        <v>2125</v>
      </c>
      <c r="G903" s="661" t="s">
        <v>2418</v>
      </c>
      <c r="H903" s="661" t="s">
        <v>576</v>
      </c>
      <c r="I903" s="661" t="s">
        <v>3290</v>
      </c>
      <c r="J903" s="661" t="s">
        <v>2420</v>
      </c>
      <c r="K903" s="661" t="s">
        <v>3291</v>
      </c>
      <c r="L903" s="662">
        <v>50.14</v>
      </c>
      <c r="M903" s="662">
        <v>100.28</v>
      </c>
      <c r="N903" s="661">
        <v>2</v>
      </c>
      <c r="O903" s="742">
        <v>1</v>
      </c>
      <c r="P903" s="662"/>
      <c r="Q903" s="677">
        <v>0</v>
      </c>
      <c r="R903" s="661"/>
      <c r="S903" s="677">
        <v>0</v>
      </c>
      <c r="T903" s="742"/>
      <c r="U903" s="700">
        <v>0</v>
      </c>
    </row>
    <row r="904" spans="1:21" ht="14.4" customHeight="1" x14ac:dyDescent="0.3">
      <c r="A904" s="660">
        <v>4</v>
      </c>
      <c r="B904" s="661" t="s">
        <v>1905</v>
      </c>
      <c r="C904" s="661">
        <v>89301048</v>
      </c>
      <c r="D904" s="740" t="s">
        <v>3293</v>
      </c>
      <c r="E904" s="741" t="s">
        <v>2172</v>
      </c>
      <c r="F904" s="661" t="s">
        <v>2125</v>
      </c>
      <c r="G904" s="661" t="s">
        <v>3292</v>
      </c>
      <c r="H904" s="661" t="s">
        <v>969</v>
      </c>
      <c r="I904" s="661" t="s">
        <v>1121</v>
      </c>
      <c r="J904" s="661" t="s">
        <v>1122</v>
      </c>
      <c r="K904" s="661" t="s">
        <v>1123</v>
      </c>
      <c r="L904" s="662">
        <v>58.4</v>
      </c>
      <c r="M904" s="662">
        <v>116.8</v>
      </c>
      <c r="N904" s="661">
        <v>2</v>
      </c>
      <c r="O904" s="742">
        <v>0.5</v>
      </c>
      <c r="P904" s="662">
        <v>116.8</v>
      </c>
      <c r="Q904" s="677">
        <v>1</v>
      </c>
      <c r="R904" s="661">
        <v>2</v>
      </c>
      <c r="S904" s="677">
        <v>1</v>
      </c>
      <c r="T904" s="742">
        <v>0.5</v>
      </c>
      <c r="U904" s="700">
        <v>1</v>
      </c>
    </row>
    <row r="905" spans="1:21" ht="14.4" customHeight="1" x14ac:dyDescent="0.3">
      <c r="A905" s="660">
        <v>4</v>
      </c>
      <c r="B905" s="661" t="s">
        <v>1905</v>
      </c>
      <c r="C905" s="661">
        <v>89301048</v>
      </c>
      <c r="D905" s="740" t="s">
        <v>3293</v>
      </c>
      <c r="E905" s="741" t="s">
        <v>2173</v>
      </c>
      <c r="F905" s="661" t="s">
        <v>2125</v>
      </c>
      <c r="G905" s="661" t="s">
        <v>3269</v>
      </c>
      <c r="H905" s="661" t="s">
        <v>576</v>
      </c>
      <c r="I905" s="661" t="s">
        <v>1476</v>
      </c>
      <c r="J905" s="661" t="s">
        <v>1477</v>
      </c>
      <c r="K905" s="661" t="s">
        <v>3270</v>
      </c>
      <c r="L905" s="662">
        <v>36.97</v>
      </c>
      <c r="M905" s="662">
        <v>110.91</v>
      </c>
      <c r="N905" s="661">
        <v>3</v>
      </c>
      <c r="O905" s="742">
        <v>0.5</v>
      </c>
      <c r="P905" s="662"/>
      <c r="Q905" s="677">
        <v>0</v>
      </c>
      <c r="R905" s="661"/>
      <c r="S905" s="677">
        <v>0</v>
      </c>
      <c r="T905" s="742"/>
      <c r="U905" s="700">
        <v>0</v>
      </c>
    </row>
    <row r="906" spans="1:21" ht="14.4" customHeight="1" x14ac:dyDescent="0.3">
      <c r="A906" s="660">
        <v>4</v>
      </c>
      <c r="B906" s="661" t="s">
        <v>1905</v>
      </c>
      <c r="C906" s="661">
        <v>89301048</v>
      </c>
      <c r="D906" s="740" t="s">
        <v>3293</v>
      </c>
      <c r="E906" s="741" t="s">
        <v>2173</v>
      </c>
      <c r="F906" s="661" t="s">
        <v>2125</v>
      </c>
      <c r="G906" s="661" t="s">
        <v>2718</v>
      </c>
      <c r="H906" s="661" t="s">
        <v>576</v>
      </c>
      <c r="I906" s="661" t="s">
        <v>2719</v>
      </c>
      <c r="J906" s="661" t="s">
        <v>2720</v>
      </c>
      <c r="K906" s="661" t="s">
        <v>2721</v>
      </c>
      <c r="L906" s="662">
        <v>115.13</v>
      </c>
      <c r="M906" s="662">
        <v>115.13</v>
      </c>
      <c r="N906" s="661">
        <v>1</v>
      </c>
      <c r="O906" s="742">
        <v>0.5</v>
      </c>
      <c r="P906" s="662"/>
      <c r="Q906" s="677">
        <v>0</v>
      </c>
      <c r="R906" s="661"/>
      <c r="S906" s="677">
        <v>0</v>
      </c>
      <c r="T906" s="742"/>
      <c r="U906" s="700">
        <v>0</v>
      </c>
    </row>
    <row r="907" spans="1:21" ht="14.4" customHeight="1" thickBot="1" x14ac:dyDescent="0.35">
      <c r="A907" s="666">
        <v>4</v>
      </c>
      <c r="B907" s="667" t="s">
        <v>1905</v>
      </c>
      <c r="C907" s="667">
        <v>89301048</v>
      </c>
      <c r="D907" s="743" t="s">
        <v>3293</v>
      </c>
      <c r="E907" s="744" t="s">
        <v>2173</v>
      </c>
      <c r="F907" s="667" t="s">
        <v>2125</v>
      </c>
      <c r="G907" s="667" t="s">
        <v>2190</v>
      </c>
      <c r="H907" s="667" t="s">
        <v>576</v>
      </c>
      <c r="I907" s="667" t="s">
        <v>717</v>
      </c>
      <c r="J907" s="667" t="s">
        <v>2191</v>
      </c>
      <c r="K907" s="667" t="s">
        <v>2192</v>
      </c>
      <c r="L907" s="668">
        <v>0</v>
      </c>
      <c r="M907" s="668">
        <v>0</v>
      </c>
      <c r="N907" s="667">
        <v>1</v>
      </c>
      <c r="O907" s="745">
        <v>1</v>
      </c>
      <c r="P907" s="668"/>
      <c r="Q907" s="678"/>
      <c r="R907" s="667"/>
      <c r="S907" s="678">
        <v>0</v>
      </c>
      <c r="T907" s="745"/>
      <c r="U907" s="70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3299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6" t="s">
        <v>214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48" t="s">
        <v>2152</v>
      </c>
      <c r="B5" s="229">
        <v>1144.74</v>
      </c>
      <c r="C5" s="739">
        <v>0.38107063558376969</v>
      </c>
      <c r="D5" s="229">
        <v>1859.27</v>
      </c>
      <c r="E5" s="739">
        <v>0.61892936441623025</v>
      </c>
      <c r="F5" s="747">
        <v>3004.01</v>
      </c>
    </row>
    <row r="6" spans="1:6" ht="14.4" customHeight="1" x14ac:dyDescent="0.3">
      <c r="A6" s="687" t="s">
        <v>2141</v>
      </c>
      <c r="B6" s="664">
        <v>1054.6599999999999</v>
      </c>
      <c r="C6" s="677">
        <v>0.17407766862092641</v>
      </c>
      <c r="D6" s="664">
        <v>5003.8999999999996</v>
      </c>
      <c r="E6" s="677">
        <v>0.82592233137907356</v>
      </c>
      <c r="F6" s="665">
        <v>6058.5599999999995</v>
      </c>
    </row>
    <row r="7" spans="1:6" ht="14.4" customHeight="1" x14ac:dyDescent="0.3">
      <c r="A7" s="687" t="s">
        <v>2158</v>
      </c>
      <c r="B7" s="664">
        <v>1006.8599999999999</v>
      </c>
      <c r="C7" s="677">
        <v>0.40043588754419523</v>
      </c>
      <c r="D7" s="664">
        <v>1507.55</v>
      </c>
      <c r="E7" s="677">
        <v>0.59956411245580477</v>
      </c>
      <c r="F7" s="665">
        <v>2514.41</v>
      </c>
    </row>
    <row r="8" spans="1:6" ht="14.4" customHeight="1" x14ac:dyDescent="0.3">
      <c r="A8" s="687" t="s">
        <v>2162</v>
      </c>
      <c r="B8" s="664">
        <v>640.41999999999996</v>
      </c>
      <c r="C8" s="677">
        <v>0.4407054921309963</v>
      </c>
      <c r="D8" s="664">
        <v>812.75</v>
      </c>
      <c r="E8" s="677">
        <v>0.55929450786900359</v>
      </c>
      <c r="F8" s="665">
        <v>1453.17</v>
      </c>
    </row>
    <row r="9" spans="1:6" ht="14.4" customHeight="1" x14ac:dyDescent="0.3">
      <c r="A9" s="687" t="s">
        <v>2164</v>
      </c>
      <c r="B9" s="664">
        <v>568.29</v>
      </c>
      <c r="C9" s="677">
        <v>0.29494285803257247</v>
      </c>
      <c r="D9" s="664">
        <v>1358.49</v>
      </c>
      <c r="E9" s="677">
        <v>0.70505714196742753</v>
      </c>
      <c r="F9" s="665">
        <v>1926.78</v>
      </c>
    </row>
    <row r="10" spans="1:6" ht="14.4" customHeight="1" x14ac:dyDescent="0.3">
      <c r="A10" s="687" t="s">
        <v>2170</v>
      </c>
      <c r="B10" s="664">
        <v>559.16000000000008</v>
      </c>
      <c r="C10" s="677">
        <v>0.34191023602788312</v>
      </c>
      <c r="D10" s="664">
        <v>1076.24</v>
      </c>
      <c r="E10" s="677">
        <v>0.65808976397211694</v>
      </c>
      <c r="F10" s="665">
        <v>1635.4</v>
      </c>
    </row>
    <row r="11" spans="1:6" ht="14.4" customHeight="1" x14ac:dyDescent="0.3">
      <c r="A11" s="687" t="s">
        <v>2150</v>
      </c>
      <c r="B11" s="664">
        <v>378.57</v>
      </c>
      <c r="C11" s="677">
        <v>8.1682367207087478E-2</v>
      </c>
      <c r="D11" s="664">
        <v>4256.0899999999992</v>
      </c>
      <c r="E11" s="677">
        <v>0.91831763279291256</v>
      </c>
      <c r="F11" s="665">
        <v>4634.6599999999989</v>
      </c>
    </row>
    <row r="12" spans="1:6" ht="14.4" customHeight="1" x14ac:dyDescent="0.3">
      <c r="A12" s="687" t="s">
        <v>2167</v>
      </c>
      <c r="B12" s="664">
        <v>300.33</v>
      </c>
      <c r="C12" s="677">
        <v>0.12463842696535953</v>
      </c>
      <c r="D12" s="664">
        <v>2109.2800000000002</v>
      </c>
      <c r="E12" s="677">
        <v>0.87536157303464046</v>
      </c>
      <c r="F12" s="665">
        <v>2409.61</v>
      </c>
    </row>
    <row r="13" spans="1:6" ht="14.4" customHeight="1" x14ac:dyDescent="0.3">
      <c r="A13" s="687" t="s">
        <v>2169</v>
      </c>
      <c r="B13" s="664">
        <v>140.44</v>
      </c>
      <c r="C13" s="677">
        <v>1</v>
      </c>
      <c r="D13" s="664"/>
      <c r="E13" s="677">
        <v>0</v>
      </c>
      <c r="F13" s="665">
        <v>140.44</v>
      </c>
    </row>
    <row r="14" spans="1:6" ht="14.4" customHeight="1" x14ac:dyDescent="0.3">
      <c r="A14" s="687" t="s">
        <v>2171</v>
      </c>
      <c r="B14" s="664">
        <v>96.84</v>
      </c>
      <c r="C14" s="677">
        <v>0.14329047245609103</v>
      </c>
      <c r="D14" s="664">
        <v>578.99</v>
      </c>
      <c r="E14" s="677">
        <v>0.85670952754390894</v>
      </c>
      <c r="F14" s="665">
        <v>675.83</v>
      </c>
    </row>
    <row r="15" spans="1:6" ht="14.4" customHeight="1" x14ac:dyDescent="0.3">
      <c r="A15" s="687" t="s">
        <v>2159</v>
      </c>
      <c r="B15" s="664">
        <v>48.42</v>
      </c>
      <c r="C15" s="677">
        <v>0.14114972014925373</v>
      </c>
      <c r="D15" s="664">
        <v>294.62</v>
      </c>
      <c r="E15" s="677">
        <v>0.85885027985074625</v>
      </c>
      <c r="F15" s="665">
        <v>343.04</v>
      </c>
    </row>
    <row r="16" spans="1:6" ht="14.4" customHeight="1" x14ac:dyDescent="0.3">
      <c r="A16" s="687" t="s">
        <v>2153</v>
      </c>
      <c r="B16" s="664"/>
      <c r="C16" s="677">
        <v>0</v>
      </c>
      <c r="D16" s="664">
        <v>167.58</v>
      </c>
      <c r="E16" s="677">
        <v>1</v>
      </c>
      <c r="F16" s="665">
        <v>167.58</v>
      </c>
    </row>
    <row r="17" spans="1:6" ht="14.4" customHeight="1" x14ac:dyDescent="0.3">
      <c r="A17" s="687" t="s">
        <v>2165</v>
      </c>
      <c r="B17" s="664"/>
      <c r="C17" s="677">
        <v>0</v>
      </c>
      <c r="D17" s="664">
        <v>455.41999999999996</v>
      </c>
      <c r="E17" s="677">
        <v>1</v>
      </c>
      <c r="F17" s="665">
        <v>455.41999999999996</v>
      </c>
    </row>
    <row r="18" spans="1:6" ht="14.4" customHeight="1" x14ac:dyDescent="0.3">
      <c r="A18" s="687" t="s">
        <v>2146</v>
      </c>
      <c r="B18" s="664"/>
      <c r="C18" s="677">
        <v>0</v>
      </c>
      <c r="D18" s="664">
        <v>308.72000000000003</v>
      </c>
      <c r="E18" s="677">
        <v>1</v>
      </c>
      <c r="F18" s="665">
        <v>308.72000000000003</v>
      </c>
    </row>
    <row r="19" spans="1:6" ht="14.4" customHeight="1" x14ac:dyDescent="0.3">
      <c r="A19" s="687" t="s">
        <v>2154</v>
      </c>
      <c r="B19" s="664"/>
      <c r="C19" s="677">
        <v>0</v>
      </c>
      <c r="D19" s="664">
        <v>803.64</v>
      </c>
      <c r="E19" s="677">
        <v>1</v>
      </c>
      <c r="F19" s="665">
        <v>803.64</v>
      </c>
    </row>
    <row r="20" spans="1:6" ht="14.4" customHeight="1" x14ac:dyDescent="0.3">
      <c r="A20" s="687" t="s">
        <v>2149</v>
      </c>
      <c r="B20" s="664"/>
      <c r="C20" s="677">
        <v>0</v>
      </c>
      <c r="D20" s="664">
        <v>450.12</v>
      </c>
      <c r="E20" s="677">
        <v>1</v>
      </c>
      <c r="F20" s="665">
        <v>450.12</v>
      </c>
    </row>
    <row r="21" spans="1:6" ht="14.4" customHeight="1" x14ac:dyDescent="0.3">
      <c r="A21" s="687" t="s">
        <v>2155</v>
      </c>
      <c r="B21" s="664"/>
      <c r="C21" s="677">
        <v>0</v>
      </c>
      <c r="D21" s="664">
        <v>1086.78</v>
      </c>
      <c r="E21" s="677">
        <v>1</v>
      </c>
      <c r="F21" s="665">
        <v>1086.78</v>
      </c>
    </row>
    <row r="22" spans="1:6" ht="14.4" customHeight="1" x14ac:dyDescent="0.3">
      <c r="A22" s="687" t="s">
        <v>2161</v>
      </c>
      <c r="B22" s="664"/>
      <c r="C22" s="677">
        <v>0</v>
      </c>
      <c r="D22" s="664">
        <v>8549.24</v>
      </c>
      <c r="E22" s="677">
        <v>1</v>
      </c>
      <c r="F22" s="665">
        <v>8549.24</v>
      </c>
    </row>
    <row r="23" spans="1:6" ht="14.4" customHeight="1" x14ac:dyDescent="0.3">
      <c r="A23" s="687" t="s">
        <v>2172</v>
      </c>
      <c r="B23" s="664"/>
      <c r="C23" s="677">
        <v>0</v>
      </c>
      <c r="D23" s="664">
        <v>2988.1099999999997</v>
      </c>
      <c r="E23" s="677">
        <v>1</v>
      </c>
      <c r="F23" s="665">
        <v>2988.1099999999997</v>
      </c>
    </row>
    <row r="24" spans="1:6" ht="14.4" customHeight="1" x14ac:dyDescent="0.3">
      <c r="A24" s="687" t="s">
        <v>2148</v>
      </c>
      <c r="B24" s="664"/>
      <c r="C24" s="677">
        <v>0</v>
      </c>
      <c r="D24" s="664">
        <v>1780.21</v>
      </c>
      <c r="E24" s="677">
        <v>1</v>
      </c>
      <c r="F24" s="665">
        <v>1780.21</v>
      </c>
    </row>
    <row r="25" spans="1:6" ht="14.4" customHeight="1" x14ac:dyDescent="0.3">
      <c r="A25" s="687" t="s">
        <v>2143</v>
      </c>
      <c r="B25" s="664"/>
      <c r="C25" s="677">
        <v>0</v>
      </c>
      <c r="D25" s="664">
        <v>7136.9</v>
      </c>
      <c r="E25" s="677">
        <v>1</v>
      </c>
      <c r="F25" s="665">
        <v>7136.9</v>
      </c>
    </row>
    <row r="26" spans="1:6" ht="14.4" customHeight="1" x14ac:dyDescent="0.3">
      <c r="A26" s="687" t="s">
        <v>2166</v>
      </c>
      <c r="B26" s="664">
        <v>0</v>
      </c>
      <c r="C26" s="677">
        <v>0</v>
      </c>
      <c r="D26" s="664">
        <v>1520.36</v>
      </c>
      <c r="E26" s="677">
        <v>1</v>
      </c>
      <c r="F26" s="665">
        <v>1520.36</v>
      </c>
    </row>
    <row r="27" spans="1:6" ht="14.4" customHeight="1" x14ac:dyDescent="0.3">
      <c r="A27" s="687" t="s">
        <v>2145</v>
      </c>
      <c r="B27" s="664">
        <v>0</v>
      </c>
      <c r="C27" s="677">
        <v>0</v>
      </c>
      <c r="D27" s="664">
        <v>1699.6299999999999</v>
      </c>
      <c r="E27" s="677">
        <v>1</v>
      </c>
      <c r="F27" s="665">
        <v>1699.6299999999999</v>
      </c>
    </row>
    <row r="28" spans="1:6" ht="14.4" customHeight="1" x14ac:dyDescent="0.3">
      <c r="A28" s="687" t="s">
        <v>2168</v>
      </c>
      <c r="B28" s="664"/>
      <c r="C28" s="677">
        <v>0</v>
      </c>
      <c r="D28" s="664">
        <v>1895.58</v>
      </c>
      <c r="E28" s="677">
        <v>1</v>
      </c>
      <c r="F28" s="665">
        <v>1895.58</v>
      </c>
    </row>
    <row r="29" spans="1:6" ht="14.4" customHeight="1" x14ac:dyDescent="0.3">
      <c r="A29" s="687" t="s">
        <v>2144</v>
      </c>
      <c r="B29" s="664"/>
      <c r="C29" s="677">
        <v>0</v>
      </c>
      <c r="D29" s="664">
        <v>335.16</v>
      </c>
      <c r="E29" s="677">
        <v>1</v>
      </c>
      <c r="F29" s="665">
        <v>335.16</v>
      </c>
    </row>
    <row r="30" spans="1:6" ht="14.4" customHeight="1" x14ac:dyDescent="0.3">
      <c r="A30" s="687" t="s">
        <v>2151</v>
      </c>
      <c r="B30" s="664"/>
      <c r="C30" s="677">
        <v>0</v>
      </c>
      <c r="D30" s="664">
        <v>2004.8200000000002</v>
      </c>
      <c r="E30" s="677">
        <v>1</v>
      </c>
      <c r="F30" s="665">
        <v>2004.8200000000002</v>
      </c>
    </row>
    <row r="31" spans="1:6" ht="14.4" customHeight="1" x14ac:dyDescent="0.3">
      <c r="A31" s="687" t="s">
        <v>2142</v>
      </c>
      <c r="B31" s="664"/>
      <c r="C31" s="677">
        <v>0</v>
      </c>
      <c r="D31" s="664">
        <v>1811.6299999999999</v>
      </c>
      <c r="E31" s="677">
        <v>1</v>
      </c>
      <c r="F31" s="665">
        <v>1811.6299999999999</v>
      </c>
    </row>
    <row r="32" spans="1:6" ht="14.4" customHeight="1" x14ac:dyDescent="0.3">
      <c r="A32" s="687" t="s">
        <v>2160</v>
      </c>
      <c r="B32" s="664"/>
      <c r="C32" s="677">
        <v>0</v>
      </c>
      <c r="D32" s="664">
        <v>300.08</v>
      </c>
      <c r="E32" s="677">
        <v>1</v>
      </c>
      <c r="F32" s="665">
        <v>300.08</v>
      </c>
    </row>
    <row r="33" spans="1:6" ht="14.4" customHeight="1" x14ac:dyDescent="0.3">
      <c r="A33" s="687" t="s">
        <v>2157</v>
      </c>
      <c r="B33" s="664"/>
      <c r="C33" s="677">
        <v>0</v>
      </c>
      <c r="D33" s="664">
        <v>3388.14</v>
      </c>
      <c r="E33" s="677">
        <v>1</v>
      </c>
      <c r="F33" s="665">
        <v>3388.14</v>
      </c>
    </row>
    <row r="34" spans="1:6" ht="14.4" customHeight="1" thickBot="1" x14ac:dyDescent="0.35">
      <c r="A34" s="688" t="s">
        <v>2156</v>
      </c>
      <c r="B34" s="679"/>
      <c r="C34" s="680">
        <v>0</v>
      </c>
      <c r="D34" s="679">
        <v>666.56</v>
      </c>
      <c r="E34" s="680">
        <v>1</v>
      </c>
      <c r="F34" s="681">
        <v>666.56</v>
      </c>
    </row>
    <row r="35" spans="1:6" ht="14.4" customHeight="1" thickBot="1" x14ac:dyDescent="0.35">
      <c r="A35" s="682" t="s">
        <v>3</v>
      </c>
      <c r="B35" s="683">
        <v>5938.73</v>
      </c>
      <c r="C35" s="684">
        <v>9.5563105332258189E-2</v>
      </c>
      <c r="D35" s="683">
        <v>56205.859999999993</v>
      </c>
      <c r="E35" s="684">
        <v>0.90443689466774169</v>
      </c>
      <c r="F35" s="685">
        <v>62144.590000000004</v>
      </c>
    </row>
    <row r="36" spans="1:6" ht="14.4" customHeight="1" thickBot="1" x14ac:dyDescent="0.35"/>
    <row r="37" spans="1:6" ht="14.4" customHeight="1" x14ac:dyDescent="0.3">
      <c r="A37" s="748" t="s">
        <v>3300</v>
      </c>
      <c r="B37" s="229">
        <v>996.59999999999991</v>
      </c>
      <c r="C37" s="739">
        <v>1</v>
      </c>
      <c r="D37" s="229"/>
      <c r="E37" s="739">
        <v>0</v>
      </c>
      <c r="F37" s="747">
        <v>996.59999999999991</v>
      </c>
    </row>
    <row r="38" spans="1:6" ht="14.4" customHeight="1" x14ac:dyDescent="0.3">
      <c r="A38" s="687" t="s">
        <v>3301</v>
      </c>
      <c r="B38" s="664">
        <v>877.17000000000007</v>
      </c>
      <c r="C38" s="677">
        <v>0.3881386231492871</v>
      </c>
      <c r="D38" s="664">
        <v>1382.7700000000002</v>
      </c>
      <c r="E38" s="677">
        <v>0.61186137685071285</v>
      </c>
      <c r="F38" s="665">
        <v>2259.9400000000005</v>
      </c>
    </row>
    <row r="39" spans="1:6" ht="14.4" customHeight="1" x14ac:dyDescent="0.3">
      <c r="A39" s="687" t="s">
        <v>1961</v>
      </c>
      <c r="B39" s="664">
        <v>718.42</v>
      </c>
      <c r="C39" s="677">
        <v>1</v>
      </c>
      <c r="D39" s="664"/>
      <c r="E39" s="677">
        <v>0</v>
      </c>
      <c r="F39" s="665">
        <v>718.42</v>
      </c>
    </row>
    <row r="40" spans="1:6" ht="14.4" customHeight="1" x14ac:dyDescent="0.3">
      <c r="A40" s="687" t="s">
        <v>3302</v>
      </c>
      <c r="B40" s="664">
        <v>640.41999999999996</v>
      </c>
      <c r="C40" s="677">
        <v>1</v>
      </c>
      <c r="D40" s="664"/>
      <c r="E40" s="677">
        <v>0</v>
      </c>
      <c r="F40" s="665">
        <v>640.41999999999996</v>
      </c>
    </row>
    <row r="41" spans="1:6" ht="14.4" customHeight="1" x14ac:dyDescent="0.3">
      <c r="A41" s="687" t="s">
        <v>1983</v>
      </c>
      <c r="B41" s="664">
        <v>568.29</v>
      </c>
      <c r="C41" s="677">
        <v>1</v>
      </c>
      <c r="D41" s="664">
        <v>0</v>
      </c>
      <c r="E41" s="677">
        <v>0</v>
      </c>
      <c r="F41" s="665">
        <v>568.29</v>
      </c>
    </row>
    <row r="42" spans="1:6" ht="14.4" customHeight="1" x14ac:dyDescent="0.3">
      <c r="A42" s="687" t="s">
        <v>1978</v>
      </c>
      <c r="B42" s="664">
        <v>435.72</v>
      </c>
      <c r="C42" s="677">
        <v>1</v>
      </c>
      <c r="D42" s="664">
        <v>0</v>
      </c>
      <c r="E42" s="677">
        <v>0</v>
      </c>
      <c r="F42" s="665">
        <v>435.72</v>
      </c>
    </row>
    <row r="43" spans="1:6" ht="14.4" customHeight="1" x14ac:dyDescent="0.3">
      <c r="A43" s="687" t="s">
        <v>1976</v>
      </c>
      <c r="B43" s="664">
        <v>344.49</v>
      </c>
      <c r="C43" s="677">
        <v>1</v>
      </c>
      <c r="D43" s="664"/>
      <c r="E43" s="677">
        <v>0</v>
      </c>
      <c r="F43" s="665">
        <v>344.49</v>
      </c>
    </row>
    <row r="44" spans="1:6" ht="14.4" customHeight="1" x14ac:dyDescent="0.3">
      <c r="A44" s="687" t="s">
        <v>1930</v>
      </c>
      <c r="B44" s="664">
        <v>334.1</v>
      </c>
      <c r="C44" s="677">
        <v>0.31250000000000006</v>
      </c>
      <c r="D44" s="664">
        <v>735.01999999999987</v>
      </c>
      <c r="E44" s="677">
        <v>0.6875</v>
      </c>
      <c r="F44" s="665">
        <v>1069.1199999999999</v>
      </c>
    </row>
    <row r="45" spans="1:6" ht="14.4" customHeight="1" x14ac:dyDescent="0.3">
      <c r="A45" s="687" t="s">
        <v>3303</v>
      </c>
      <c r="B45" s="664">
        <v>300.33</v>
      </c>
      <c r="C45" s="677">
        <v>1</v>
      </c>
      <c r="D45" s="664"/>
      <c r="E45" s="677">
        <v>0</v>
      </c>
      <c r="F45" s="665">
        <v>300.33</v>
      </c>
    </row>
    <row r="46" spans="1:6" ht="14.4" customHeight="1" x14ac:dyDescent="0.3">
      <c r="A46" s="687" t="s">
        <v>3304</v>
      </c>
      <c r="B46" s="664">
        <v>242.1</v>
      </c>
      <c r="C46" s="677">
        <v>0.83333333333333337</v>
      </c>
      <c r="D46" s="664">
        <v>48.42</v>
      </c>
      <c r="E46" s="677">
        <v>0.16666666666666669</v>
      </c>
      <c r="F46" s="665">
        <v>290.52</v>
      </c>
    </row>
    <row r="47" spans="1:6" ht="14.4" customHeight="1" x14ac:dyDescent="0.3">
      <c r="A47" s="687" t="s">
        <v>1987</v>
      </c>
      <c r="B47" s="664">
        <v>225.06</v>
      </c>
      <c r="C47" s="677">
        <v>3.0712000960688206E-2</v>
      </c>
      <c r="D47" s="664">
        <v>7103.0199999999986</v>
      </c>
      <c r="E47" s="677">
        <v>0.96928799903931173</v>
      </c>
      <c r="F47" s="665">
        <v>7328.079999999999</v>
      </c>
    </row>
    <row r="48" spans="1:6" ht="14.4" customHeight="1" x14ac:dyDescent="0.3">
      <c r="A48" s="687" t="s">
        <v>1937</v>
      </c>
      <c r="B48" s="664">
        <v>140.44</v>
      </c>
      <c r="C48" s="677">
        <v>1</v>
      </c>
      <c r="D48" s="664"/>
      <c r="E48" s="677">
        <v>0</v>
      </c>
      <c r="F48" s="665">
        <v>140.44</v>
      </c>
    </row>
    <row r="49" spans="1:6" ht="14.4" customHeight="1" x14ac:dyDescent="0.3">
      <c r="A49" s="687" t="s">
        <v>1939</v>
      </c>
      <c r="B49" s="664">
        <v>105.33</v>
      </c>
      <c r="C49" s="677">
        <v>0.5</v>
      </c>
      <c r="D49" s="664">
        <v>105.33</v>
      </c>
      <c r="E49" s="677">
        <v>0.5</v>
      </c>
      <c r="F49" s="665">
        <v>210.66</v>
      </c>
    </row>
    <row r="50" spans="1:6" ht="14.4" customHeight="1" x14ac:dyDescent="0.3">
      <c r="A50" s="687" t="s">
        <v>1975</v>
      </c>
      <c r="B50" s="664">
        <v>10.26</v>
      </c>
      <c r="C50" s="677">
        <v>0.33861386138613864</v>
      </c>
      <c r="D50" s="664">
        <v>20.04</v>
      </c>
      <c r="E50" s="677">
        <v>0.66138613861386142</v>
      </c>
      <c r="F50" s="665">
        <v>30.299999999999997</v>
      </c>
    </row>
    <row r="51" spans="1:6" ht="14.4" customHeight="1" x14ac:dyDescent="0.3">
      <c r="A51" s="687" t="s">
        <v>3305</v>
      </c>
      <c r="B51" s="664">
        <v>0</v>
      </c>
      <c r="C51" s="677"/>
      <c r="D51" s="664"/>
      <c r="E51" s="677"/>
      <c r="F51" s="665">
        <v>0</v>
      </c>
    </row>
    <row r="52" spans="1:6" ht="14.4" customHeight="1" x14ac:dyDescent="0.3">
      <c r="A52" s="687" t="s">
        <v>1951</v>
      </c>
      <c r="B52" s="664"/>
      <c r="C52" s="677">
        <v>0</v>
      </c>
      <c r="D52" s="664">
        <v>291.82</v>
      </c>
      <c r="E52" s="677">
        <v>1</v>
      </c>
      <c r="F52" s="665">
        <v>291.82</v>
      </c>
    </row>
    <row r="53" spans="1:6" ht="14.4" customHeight="1" x14ac:dyDescent="0.3">
      <c r="A53" s="687" t="s">
        <v>1949</v>
      </c>
      <c r="B53" s="664"/>
      <c r="C53" s="677">
        <v>0</v>
      </c>
      <c r="D53" s="664">
        <v>160.9</v>
      </c>
      <c r="E53" s="677">
        <v>1</v>
      </c>
      <c r="F53" s="665">
        <v>160.9</v>
      </c>
    </row>
    <row r="54" spans="1:6" ht="14.4" customHeight="1" x14ac:dyDescent="0.3">
      <c r="A54" s="687" t="s">
        <v>1965</v>
      </c>
      <c r="B54" s="664">
        <v>0</v>
      </c>
      <c r="C54" s="677">
        <v>0</v>
      </c>
      <c r="D54" s="664">
        <v>187.38</v>
      </c>
      <c r="E54" s="677">
        <v>1</v>
      </c>
      <c r="F54" s="665">
        <v>187.38</v>
      </c>
    </row>
    <row r="55" spans="1:6" ht="14.4" customHeight="1" x14ac:dyDescent="0.3">
      <c r="A55" s="687" t="s">
        <v>1952</v>
      </c>
      <c r="B55" s="664"/>
      <c r="C55" s="677">
        <v>0</v>
      </c>
      <c r="D55" s="664">
        <v>1478.3600000000004</v>
      </c>
      <c r="E55" s="677">
        <v>1</v>
      </c>
      <c r="F55" s="665">
        <v>1478.3600000000004</v>
      </c>
    </row>
    <row r="56" spans="1:6" ht="14.4" customHeight="1" x14ac:dyDescent="0.3">
      <c r="A56" s="687" t="s">
        <v>1967</v>
      </c>
      <c r="B56" s="664">
        <v>0</v>
      </c>
      <c r="C56" s="677">
        <v>0</v>
      </c>
      <c r="D56" s="664">
        <v>1908.09</v>
      </c>
      <c r="E56" s="677">
        <v>1</v>
      </c>
      <c r="F56" s="665">
        <v>1908.09</v>
      </c>
    </row>
    <row r="57" spans="1:6" ht="14.4" customHeight="1" x14ac:dyDescent="0.3">
      <c r="A57" s="687" t="s">
        <v>1966</v>
      </c>
      <c r="B57" s="664"/>
      <c r="C57" s="677">
        <v>0</v>
      </c>
      <c r="D57" s="664">
        <v>13910.789999999999</v>
      </c>
      <c r="E57" s="677">
        <v>1</v>
      </c>
      <c r="F57" s="665">
        <v>13910.789999999999</v>
      </c>
    </row>
    <row r="58" spans="1:6" ht="14.4" customHeight="1" x14ac:dyDescent="0.3">
      <c r="A58" s="687" t="s">
        <v>3306</v>
      </c>
      <c r="B58" s="664"/>
      <c r="C58" s="677">
        <v>0</v>
      </c>
      <c r="D58" s="664">
        <v>833.04</v>
      </c>
      <c r="E58" s="677">
        <v>1</v>
      </c>
      <c r="F58" s="665">
        <v>833.04</v>
      </c>
    </row>
    <row r="59" spans="1:6" ht="14.4" customHeight="1" x14ac:dyDescent="0.3">
      <c r="A59" s="687" t="s">
        <v>1931</v>
      </c>
      <c r="B59" s="664"/>
      <c r="C59" s="677">
        <v>0</v>
      </c>
      <c r="D59" s="664">
        <v>294.62</v>
      </c>
      <c r="E59" s="677">
        <v>1</v>
      </c>
      <c r="F59" s="665">
        <v>294.62</v>
      </c>
    </row>
    <row r="60" spans="1:6" ht="14.4" customHeight="1" x14ac:dyDescent="0.3">
      <c r="A60" s="687" t="s">
        <v>1971</v>
      </c>
      <c r="B60" s="664">
        <v>0</v>
      </c>
      <c r="C60" s="677"/>
      <c r="D60" s="664"/>
      <c r="E60" s="677"/>
      <c r="F60" s="665">
        <v>0</v>
      </c>
    </row>
    <row r="61" spans="1:6" ht="14.4" customHeight="1" x14ac:dyDescent="0.3">
      <c r="A61" s="687" t="s">
        <v>1959</v>
      </c>
      <c r="B61" s="664"/>
      <c r="C61" s="677">
        <v>0</v>
      </c>
      <c r="D61" s="664">
        <v>329.88</v>
      </c>
      <c r="E61" s="677">
        <v>1</v>
      </c>
      <c r="F61" s="665">
        <v>329.88</v>
      </c>
    </row>
    <row r="62" spans="1:6" ht="14.4" customHeight="1" x14ac:dyDescent="0.3">
      <c r="A62" s="687" t="s">
        <v>1985</v>
      </c>
      <c r="B62" s="664">
        <v>0</v>
      </c>
      <c r="C62" s="677"/>
      <c r="D62" s="664"/>
      <c r="E62" s="677"/>
      <c r="F62" s="665">
        <v>0</v>
      </c>
    </row>
    <row r="63" spans="1:6" ht="14.4" customHeight="1" x14ac:dyDescent="0.3">
      <c r="A63" s="687" t="s">
        <v>1956</v>
      </c>
      <c r="B63" s="664"/>
      <c r="C63" s="677">
        <v>0</v>
      </c>
      <c r="D63" s="664">
        <v>2248.92</v>
      </c>
      <c r="E63" s="677">
        <v>1</v>
      </c>
      <c r="F63" s="665">
        <v>2248.92</v>
      </c>
    </row>
    <row r="64" spans="1:6" ht="14.4" customHeight="1" x14ac:dyDescent="0.3">
      <c r="A64" s="687" t="s">
        <v>1979</v>
      </c>
      <c r="B64" s="664"/>
      <c r="C64" s="677">
        <v>0</v>
      </c>
      <c r="D64" s="664">
        <v>659.98</v>
      </c>
      <c r="E64" s="677">
        <v>1</v>
      </c>
      <c r="F64" s="665">
        <v>659.98</v>
      </c>
    </row>
    <row r="65" spans="1:6" ht="14.4" customHeight="1" x14ac:dyDescent="0.3">
      <c r="A65" s="687" t="s">
        <v>1982</v>
      </c>
      <c r="B65" s="664"/>
      <c r="C65" s="677">
        <v>0</v>
      </c>
      <c r="D65" s="664">
        <v>216.06</v>
      </c>
      <c r="E65" s="677">
        <v>1</v>
      </c>
      <c r="F65" s="665">
        <v>216.06</v>
      </c>
    </row>
    <row r="66" spans="1:6" ht="14.4" customHeight="1" x14ac:dyDescent="0.3">
      <c r="A66" s="687" t="s">
        <v>3307</v>
      </c>
      <c r="B66" s="664"/>
      <c r="C66" s="677">
        <v>0</v>
      </c>
      <c r="D66" s="664">
        <v>369.6</v>
      </c>
      <c r="E66" s="677">
        <v>1</v>
      </c>
      <c r="F66" s="665">
        <v>369.6</v>
      </c>
    </row>
    <row r="67" spans="1:6" ht="14.4" customHeight="1" x14ac:dyDescent="0.3">
      <c r="A67" s="687" t="s">
        <v>1935</v>
      </c>
      <c r="B67" s="664"/>
      <c r="C67" s="677">
        <v>0</v>
      </c>
      <c r="D67" s="664">
        <v>9194.02</v>
      </c>
      <c r="E67" s="677">
        <v>1</v>
      </c>
      <c r="F67" s="665">
        <v>9194.02</v>
      </c>
    </row>
    <row r="68" spans="1:6" ht="14.4" customHeight="1" x14ac:dyDescent="0.3">
      <c r="A68" s="687" t="s">
        <v>1954</v>
      </c>
      <c r="B68" s="664"/>
      <c r="C68" s="677">
        <v>0</v>
      </c>
      <c r="D68" s="664">
        <v>218.18</v>
      </c>
      <c r="E68" s="677">
        <v>1</v>
      </c>
      <c r="F68" s="665">
        <v>218.18</v>
      </c>
    </row>
    <row r="69" spans="1:6" ht="14.4" customHeight="1" x14ac:dyDescent="0.3">
      <c r="A69" s="687" t="s">
        <v>1928</v>
      </c>
      <c r="B69" s="664"/>
      <c r="C69" s="677">
        <v>0</v>
      </c>
      <c r="D69" s="664">
        <v>116.8</v>
      </c>
      <c r="E69" s="677">
        <v>1</v>
      </c>
      <c r="F69" s="665">
        <v>116.8</v>
      </c>
    </row>
    <row r="70" spans="1:6" ht="14.4" customHeight="1" x14ac:dyDescent="0.3">
      <c r="A70" s="687" t="s">
        <v>3308</v>
      </c>
      <c r="B70" s="664">
        <v>0</v>
      </c>
      <c r="C70" s="677"/>
      <c r="D70" s="664"/>
      <c r="E70" s="677"/>
      <c r="F70" s="665">
        <v>0</v>
      </c>
    </row>
    <row r="71" spans="1:6" ht="14.4" customHeight="1" x14ac:dyDescent="0.3">
      <c r="A71" s="687" t="s">
        <v>1984</v>
      </c>
      <c r="B71" s="664"/>
      <c r="C71" s="677">
        <v>0</v>
      </c>
      <c r="D71" s="664">
        <v>836.65000000000009</v>
      </c>
      <c r="E71" s="677">
        <v>1</v>
      </c>
      <c r="F71" s="665">
        <v>836.65000000000009</v>
      </c>
    </row>
    <row r="72" spans="1:6" ht="14.4" customHeight="1" x14ac:dyDescent="0.3">
      <c r="A72" s="687" t="s">
        <v>1934</v>
      </c>
      <c r="B72" s="664"/>
      <c r="C72" s="677"/>
      <c r="D72" s="664">
        <v>0</v>
      </c>
      <c r="E72" s="677"/>
      <c r="F72" s="665">
        <v>0</v>
      </c>
    </row>
    <row r="73" spans="1:6" ht="14.4" customHeight="1" x14ac:dyDescent="0.3">
      <c r="A73" s="687" t="s">
        <v>1980</v>
      </c>
      <c r="B73" s="664"/>
      <c r="C73" s="677">
        <v>0</v>
      </c>
      <c r="D73" s="664">
        <v>10072.269999999999</v>
      </c>
      <c r="E73" s="677">
        <v>1</v>
      </c>
      <c r="F73" s="665">
        <v>10072.269999999999</v>
      </c>
    </row>
    <row r="74" spans="1:6" ht="14.4" customHeight="1" x14ac:dyDescent="0.3">
      <c r="A74" s="687" t="s">
        <v>1926</v>
      </c>
      <c r="B74" s="664">
        <v>0</v>
      </c>
      <c r="C74" s="677">
        <v>0</v>
      </c>
      <c r="D74" s="664">
        <v>1193.6400000000001</v>
      </c>
      <c r="E74" s="677">
        <v>1</v>
      </c>
      <c r="F74" s="665">
        <v>1193.6400000000001</v>
      </c>
    </row>
    <row r="75" spans="1:6" ht="14.4" customHeight="1" thickBot="1" x14ac:dyDescent="0.35">
      <c r="A75" s="688" t="s">
        <v>1946</v>
      </c>
      <c r="B75" s="679">
        <v>0</v>
      </c>
      <c r="C75" s="680">
        <v>0</v>
      </c>
      <c r="D75" s="679">
        <v>2290.2599999999998</v>
      </c>
      <c r="E75" s="680">
        <v>1</v>
      </c>
      <c r="F75" s="681">
        <v>2290.2599999999998</v>
      </c>
    </row>
    <row r="76" spans="1:6" ht="14.4" customHeight="1" thickBot="1" x14ac:dyDescent="0.35">
      <c r="A76" s="682" t="s">
        <v>3</v>
      </c>
      <c r="B76" s="683">
        <v>5938.7300000000005</v>
      </c>
      <c r="C76" s="684">
        <v>9.5563105332258202E-2</v>
      </c>
      <c r="D76" s="683">
        <v>56205.860000000008</v>
      </c>
      <c r="E76" s="684">
        <v>0.90443689466774191</v>
      </c>
      <c r="F76" s="685">
        <v>62144.590000000004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{8291533B-F58C-4DB5-9FB1-D75687E035DF}</x14:id>
        </ext>
      </extLst>
    </cfRule>
  </conditionalFormatting>
  <conditionalFormatting sqref="F37:F7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{79AC2BBD-E9EC-46D1-9DDF-8B0E7F72B618}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91533B-F58C-4DB5-9FB1-D75687E035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F5:F34</xm:sqref>
        </x14:conditionalFormatting>
        <x14:conditionalFormatting xmlns:xm="http://schemas.microsoft.com/office/excel/2006/main">
          <x14:cfRule type="dataBar" id="{79AC2BBD-E9EC-46D1-9DDF-8B0E7F72B6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F37:F75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3318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68</v>
      </c>
      <c r="G3" s="47">
        <f>SUBTOTAL(9,G6:G1048576)</f>
        <v>5938.7300000000005</v>
      </c>
      <c r="H3" s="48">
        <f>IF(M3=0,0,G3/M3)</f>
        <v>9.5563105332258216E-2</v>
      </c>
      <c r="I3" s="47">
        <f>SUBTOTAL(9,I6:I1048576)</f>
        <v>375</v>
      </c>
      <c r="J3" s="47">
        <f>SUBTOTAL(9,J6:J1048576)</f>
        <v>56205.859999999993</v>
      </c>
      <c r="K3" s="48">
        <f>IF(M3=0,0,J3/M3)</f>
        <v>0.90443689466774169</v>
      </c>
      <c r="L3" s="47">
        <f>SUBTOTAL(9,L6:L1048576)</f>
        <v>443</v>
      </c>
      <c r="M3" s="49">
        <f>SUBTOTAL(9,M6:M1048576)</f>
        <v>62144.59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6" t="s">
        <v>168</v>
      </c>
      <c r="B5" s="749" t="s">
        <v>164</v>
      </c>
      <c r="C5" s="749" t="s">
        <v>90</v>
      </c>
      <c r="D5" s="749" t="s">
        <v>165</v>
      </c>
      <c r="E5" s="749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733" t="s">
        <v>2141</v>
      </c>
      <c r="B6" s="734" t="s">
        <v>2078</v>
      </c>
      <c r="C6" s="734" t="s">
        <v>2660</v>
      </c>
      <c r="D6" s="734" t="s">
        <v>2079</v>
      </c>
      <c r="E6" s="734" t="s">
        <v>2661</v>
      </c>
      <c r="F6" s="229"/>
      <c r="G6" s="229"/>
      <c r="H6" s="739">
        <v>0</v>
      </c>
      <c r="I6" s="229">
        <v>2</v>
      </c>
      <c r="J6" s="229">
        <v>374.82</v>
      </c>
      <c r="K6" s="739">
        <v>1</v>
      </c>
      <c r="L6" s="229">
        <v>2</v>
      </c>
      <c r="M6" s="747">
        <v>374.82</v>
      </c>
    </row>
    <row r="7" spans="1:13" ht="14.4" customHeight="1" x14ac:dyDescent="0.3">
      <c r="A7" s="660" t="s">
        <v>2141</v>
      </c>
      <c r="B7" s="661" t="s">
        <v>2104</v>
      </c>
      <c r="C7" s="661" t="s">
        <v>2304</v>
      </c>
      <c r="D7" s="661" t="s">
        <v>2305</v>
      </c>
      <c r="E7" s="661" t="s">
        <v>2306</v>
      </c>
      <c r="F7" s="664">
        <v>2</v>
      </c>
      <c r="G7" s="664">
        <v>718.42</v>
      </c>
      <c r="H7" s="677">
        <v>1</v>
      </c>
      <c r="I7" s="664"/>
      <c r="J7" s="664"/>
      <c r="K7" s="677">
        <v>0</v>
      </c>
      <c r="L7" s="664">
        <v>2</v>
      </c>
      <c r="M7" s="665">
        <v>718.42</v>
      </c>
    </row>
    <row r="8" spans="1:13" ht="14.4" customHeight="1" x14ac:dyDescent="0.3">
      <c r="A8" s="660" t="s">
        <v>2141</v>
      </c>
      <c r="B8" s="661" t="s">
        <v>2086</v>
      </c>
      <c r="C8" s="661" t="s">
        <v>2297</v>
      </c>
      <c r="D8" s="661" t="s">
        <v>1802</v>
      </c>
      <c r="E8" s="661" t="s">
        <v>2298</v>
      </c>
      <c r="F8" s="664"/>
      <c r="G8" s="664"/>
      <c r="H8" s="677">
        <v>0</v>
      </c>
      <c r="I8" s="664">
        <v>2</v>
      </c>
      <c r="J8" s="664">
        <v>1158.6199999999999</v>
      </c>
      <c r="K8" s="677">
        <v>1</v>
      </c>
      <c r="L8" s="664">
        <v>2</v>
      </c>
      <c r="M8" s="665">
        <v>1158.6199999999999</v>
      </c>
    </row>
    <row r="9" spans="1:13" ht="14.4" customHeight="1" x14ac:dyDescent="0.3">
      <c r="A9" s="660" t="s">
        <v>2141</v>
      </c>
      <c r="B9" s="661" t="s">
        <v>2009</v>
      </c>
      <c r="C9" s="661" t="s">
        <v>1117</v>
      </c>
      <c r="D9" s="661" t="s">
        <v>2010</v>
      </c>
      <c r="E9" s="661" t="s">
        <v>2011</v>
      </c>
      <c r="F9" s="664"/>
      <c r="G9" s="664"/>
      <c r="H9" s="677">
        <v>0</v>
      </c>
      <c r="I9" s="664">
        <v>7</v>
      </c>
      <c r="J9" s="664">
        <v>1058.92</v>
      </c>
      <c r="K9" s="677">
        <v>1</v>
      </c>
      <c r="L9" s="664">
        <v>7</v>
      </c>
      <c r="M9" s="665">
        <v>1058.92</v>
      </c>
    </row>
    <row r="10" spans="1:13" ht="14.4" customHeight="1" x14ac:dyDescent="0.3">
      <c r="A10" s="660" t="s">
        <v>2141</v>
      </c>
      <c r="B10" s="661" t="s">
        <v>2020</v>
      </c>
      <c r="C10" s="661" t="s">
        <v>1106</v>
      </c>
      <c r="D10" s="661" t="s">
        <v>1107</v>
      </c>
      <c r="E10" s="661" t="s">
        <v>2658</v>
      </c>
      <c r="F10" s="664"/>
      <c r="G10" s="664"/>
      <c r="H10" s="677">
        <v>0</v>
      </c>
      <c r="I10" s="664">
        <v>6</v>
      </c>
      <c r="J10" s="664">
        <v>670.32</v>
      </c>
      <c r="K10" s="677">
        <v>1</v>
      </c>
      <c r="L10" s="664">
        <v>6</v>
      </c>
      <c r="M10" s="665">
        <v>670.32</v>
      </c>
    </row>
    <row r="11" spans="1:13" ht="14.4" customHeight="1" x14ac:dyDescent="0.3">
      <c r="A11" s="660" t="s">
        <v>2141</v>
      </c>
      <c r="B11" s="661" t="s">
        <v>3309</v>
      </c>
      <c r="C11" s="661" t="s">
        <v>2289</v>
      </c>
      <c r="D11" s="661" t="s">
        <v>2290</v>
      </c>
      <c r="E11" s="661" t="s">
        <v>2291</v>
      </c>
      <c r="F11" s="664">
        <v>2</v>
      </c>
      <c r="G11" s="664">
        <v>239.4</v>
      </c>
      <c r="H11" s="677">
        <v>1</v>
      </c>
      <c r="I11" s="664"/>
      <c r="J11" s="664"/>
      <c r="K11" s="677">
        <v>0</v>
      </c>
      <c r="L11" s="664">
        <v>2</v>
      </c>
      <c r="M11" s="665">
        <v>239.4</v>
      </c>
    </row>
    <row r="12" spans="1:13" ht="14.4" customHeight="1" x14ac:dyDescent="0.3">
      <c r="A12" s="660" t="s">
        <v>2141</v>
      </c>
      <c r="B12" s="661" t="s">
        <v>3310</v>
      </c>
      <c r="C12" s="661" t="s">
        <v>2293</v>
      </c>
      <c r="D12" s="661" t="s">
        <v>2294</v>
      </c>
      <c r="E12" s="661" t="s">
        <v>2295</v>
      </c>
      <c r="F12" s="664">
        <v>2</v>
      </c>
      <c r="G12" s="664">
        <v>96.84</v>
      </c>
      <c r="H12" s="677">
        <v>1</v>
      </c>
      <c r="I12" s="664"/>
      <c r="J12" s="664"/>
      <c r="K12" s="677">
        <v>0</v>
      </c>
      <c r="L12" s="664">
        <v>2</v>
      </c>
      <c r="M12" s="665">
        <v>96.84</v>
      </c>
    </row>
    <row r="13" spans="1:13" ht="14.4" customHeight="1" x14ac:dyDescent="0.3">
      <c r="A13" s="660" t="s">
        <v>2141</v>
      </c>
      <c r="B13" s="661" t="s">
        <v>1989</v>
      </c>
      <c r="C13" s="661" t="s">
        <v>1047</v>
      </c>
      <c r="D13" s="661" t="s">
        <v>1048</v>
      </c>
      <c r="E13" s="661" t="s">
        <v>1049</v>
      </c>
      <c r="F13" s="664"/>
      <c r="G13" s="664"/>
      <c r="H13" s="677">
        <v>0</v>
      </c>
      <c r="I13" s="664">
        <v>13</v>
      </c>
      <c r="J13" s="664">
        <v>1741.2199999999998</v>
      </c>
      <c r="K13" s="677">
        <v>1</v>
      </c>
      <c r="L13" s="664">
        <v>13</v>
      </c>
      <c r="M13" s="665">
        <v>1741.2199999999998</v>
      </c>
    </row>
    <row r="14" spans="1:13" ht="14.4" customHeight="1" x14ac:dyDescent="0.3">
      <c r="A14" s="660" t="s">
        <v>2142</v>
      </c>
      <c r="B14" s="661" t="s">
        <v>2009</v>
      </c>
      <c r="C14" s="661" t="s">
        <v>1117</v>
      </c>
      <c r="D14" s="661" t="s">
        <v>2010</v>
      </c>
      <c r="E14" s="661" t="s">
        <v>2011</v>
      </c>
      <c r="F14" s="664"/>
      <c r="G14" s="664"/>
      <c r="H14" s="677">
        <v>0</v>
      </c>
      <c r="I14" s="664">
        <v>10</v>
      </c>
      <c r="J14" s="664">
        <v>1504.7199999999998</v>
      </c>
      <c r="K14" s="677">
        <v>1</v>
      </c>
      <c r="L14" s="664">
        <v>10</v>
      </c>
      <c r="M14" s="665">
        <v>1504.7199999999998</v>
      </c>
    </row>
    <row r="15" spans="1:13" ht="14.4" customHeight="1" x14ac:dyDescent="0.3">
      <c r="A15" s="660" t="s">
        <v>2142</v>
      </c>
      <c r="B15" s="661" t="s">
        <v>3309</v>
      </c>
      <c r="C15" s="661" t="s">
        <v>2310</v>
      </c>
      <c r="D15" s="661" t="s">
        <v>2311</v>
      </c>
      <c r="E15" s="661" t="s">
        <v>2312</v>
      </c>
      <c r="F15" s="664"/>
      <c r="G15" s="664"/>
      <c r="H15" s="677">
        <v>0</v>
      </c>
      <c r="I15" s="664">
        <v>1</v>
      </c>
      <c r="J15" s="664">
        <v>119.7</v>
      </c>
      <c r="K15" s="677">
        <v>1</v>
      </c>
      <c r="L15" s="664">
        <v>1</v>
      </c>
      <c r="M15" s="665">
        <v>119.7</v>
      </c>
    </row>
    <row r="16" spans="1:13" ht="14.4" customHeight="1" x14ac:dyDescent="0.3">
      <c r="A16" s="660" t="s">
        <v>2142</v>
      </c>
      <c r="B16" s="661" t="s">
        <v>2030</v>
      </c>
      <c r="C16" s="661" t="s">
        <v>2248</v>
      </c>
      <c r="D16" s="661" t="s">
        <v>2249</v>
      </c>
      <c r="E16" s="661" t="s">
        <v>2063</v>
      </c>
      <c r="F16" s="664"/>
      <c r="G16" s="664"/>
      <c r="H16" s="677">
        <v>0</v>
      </c>
      <c r="I16" s="664">
        <v>2</v>
      </c>
      <c r="J16" s="664">
        <v>133.63999999999999</v>
      </c>
      <c r="K16" s="677">
        <v>1</v>
      </c>
      <c r="L16" s="664">
        <v>2</v>
      </c>
      <c r="M16" s="665">
        <v>133.63999999999999</v>
      </c>
    </row>
    <row r="17" spans="1:13" ht="14.4" customHeight="1" x14ac:dyDescent="0.3">
      <c r="A17" s="660" t="s">
        <v>2142</v>
      </c>
      <c r="B17" s="661" t="s">
        <v>1989</v>
      </c>
      <c r="C17" s="661" t="s">
        <v>1625</v>
      </c>
      <c r="D17" s="661" t="s">
        <v>1048</v>
      </c>
      <c r="E17" s="661" t="s">
        <v>1626</v>
      </c>
      <c r="F17" s="664"/>
      <c r="G17" s="664"/>
      <c r="H17" s="677">
        <v>0</v>
      </c>
      <c r="I17" s="664">
        <v>1</v>
      </c>
      <c r="J17" s="664">
        <v>53.57</v>
      </c>
      <c r="K17" s="677">
        <v>1</v>
      </c>
      <c r="L17" s="664">
        <v>1</v>
      </c>
      <c r="M17" s="665">
        <v>53.57</v>
      </c>
    </row>
    <row r="18" spans="1:13" ht="14.4" customHeight="1" x14ac:dyDescent="0.3">
      <c r="A18" s="660" t="s">
        <v>2143</v>
      </c>
      <c r="B18" s="661" t="s">
        <v>2047</v>
      </c>
      <c r="C18" s="661" t="s">
        <v>1079</v>
      </c>
      <c r="D18" s="661" t="s">
        <v>1080</v>
      </c>
      <c r="E18" s="661" t="s">
        <v>1081</v>
      </c>
      <c r="F18" s="664"/>
      <c r="G18" s="664"/>
      <c r="H18" s="677">
        <v>0</v>
      </c>
      <c r="I18" s="664">
        <v>31</v>
      </c>
      <c r="J18" s="664">
        <v>3264.61</v>
      </c>
      <c r="K18" s="677">
        <v>1</v>
      </c>
      <c r="L18" s="664">
        <v>31</v>
      </c>
      <c r="M18" s="665">
        <v>3264.61</v>
      </c>
    </row>
    <row r="19" spans="1:13" ht="14.4" customHeight="1" x14ac:dyDescent="0.3">
      <c r="A19" s="660" t="s">
        <v>2143</v>
      </c>
      <c r="B19" s="661" t="s">
        <v>2047</v>
      </c>
      <c r="C19" s="661" t="s">
        <v>1076</v>
      </c>
      <c r="D19" s="661" t="s">
        <v>1077</v>
      </c>
      <c r="E19" s="661" t="s">
        <v>1081</v>
      </c>
      <c r="F19" s="664"/>
      <c r="G19" s="664"/>
      <c r="H19" s="677">
        <v>0</v>
      </c>
      <c r="I19" s="664">
        <v>17</v>
      </c>
      <c r="J19" s="664">
        <v>1843.99</v>
      </c>
      <c r="K19" s="677">
        <v>1</v>
      </c>
      <c r="L19" s="664">
        <v>17</v>
      </c>
      <c r="M19" s="665">
        <v>1843.99</v>
      </c>
    </row>
    <row r="20" spans="1:13" ht="14.4" customHeight="1" x14ac:dyDescent="0.3">
      <c r="A20" s="660" t="s">
        <v>2143</v>
      </c>
      <c r="B20" s="661" t="s">
        <v>2047</v>
      </c>
      <c r="C20" s="661" t="s">
        <v>2179</v>
      </c>
      <c r="D20" s="661" t="s">
        <v>2180</v>
      </c>
      <c r="E20" s="661" t="s">
        <v>2181</v>
      </c>
      <c r="F20" s="664"/>
      <c r="G20" s="664"/>
      <c r="H20" s="677">
        <v>0</v>
      </c>
      <c r="I20" s="664">
        <v>30</v>
      </c>
      <c r="J20" s="664">
        <v>2028.3</v>
      </c>
      <c r="K20" s="677">
        <v>1</v>
      </c>
      <c r="L20" s="664">
        <v>30</v>
      </c>
      <c r="M20" s="665">
        <v>2028.3</v>
      </c>
    </row>
    <row r="21" spans="1:13" ht="14.4" customHeight="1" x14ac:dyDescent="0.3">
      <c r="A21" s="660" t="s">
        <v>2144</v>
      </c>
      <c r="B21" s="661" t="s">
        <v>2020</v>
      </c>
      <c r="C21" s="661" t="s">
        <v>2887</v>
      </c>
      <c r="D21" s="661" t="s">
        <v>2888</v>
      </c>
      <c r="E21" s="661" t="s">
        <v>2889</v>
      </c>
      <c r="F21" s="664"/>
      <c r="G21" s="664"/>
      <c r="H21" s="677">
        <v>0</v>
      </c>
      <c r="I21" s="664">
        <v>1</v>
      </c>
      <c r="J21" s="664">
        <v>167.58</v>
      </c>
      <c r="K21" s="677">
        <v>1</v>
      </c>
      <c r="L21" s="664">
        <v>1</v>
      </c>
      <c r="M21" s="665">
        <v>167.58</v>
      </c>
    </row>
    <row r="22" spans="1:13" ht="14.4" customHeight="1" x14ac:dyDescent="0.3">
      <c r="A22" s="660" t="s">
        <v>2144</v>
      </c>
      <c r="B22" s="661" t="s">
        <v>2020</v>
      </c>
      <c r="C22" s="661" t="s">
        <v>3218</v>
      </c>
      <c r="D22" s="661" t="s">
        <v>2888</v>
      </c>
      <c r="E22" s="661" t="s">
        <v>2889</v>
      </c>
      <c r="F22" s="664"/>
      <c r="G22" s="664"/>
      <c r="H22" s="677">
        <v>0</v>
      </c>
      <c r="I22" s="664">
        <v>1</v>
      </c>
      <c r="J22" s="664">
        <v>167.58</v>
      </c>
      <c r="K22" s="677">
        <v>1</v>
      </c>
      <c r="L22" s="664">
        <v>1</v>
      </c>
      <c r="M22" s="665">
        <v>167.58</v>
      </c>
    </row>
    <row r="23" spans="1:13" ht="14.4" customHeight="1" x14ac:dyDescent="0.3">
      <c r="A23" s="660" t="s">
        <v>2145</v>
      </c>
      <c r="B23" s="661" t="s">
        <v>2004</v>
      </c>
      <c r="C23" s="661" t="s">
        <v>2391</v>
      </c>
      <c r="D23" s="661" t="s">
        <v>2392</v>
      </c>
      <c r="E23" s="661" t="s">
        <v>2393</v>
      </c>
      <c r="F23" s="664"/>
      <c r="G23" s="664"/>
      <c r="H23" s="677">
        <v>0</v>
      </c>
      <c r="I23" s="664">
        <v>1</v>
      </c>
      <c r="J23" s="664">
        <v>329.88</v>
      </c>
      <c r="K23" s="677">
        <v>1</v>
      </c>
      <c r="L23" s="664">
        <v>1</v>
      </c>
      <c r="M23" s="665">
        <v>329.88</v>
      </c>
    </row>
    <row r="24" spans="1:13" ht="14.4" customHeight="1" x14ac:dyDescent="0.3">
      <c r="A24" s="660" t="s">
        <v>2145</v>
      </c>
      <c r="B24" s="661" t="s">
        <v>2009</v>
      </c>
      <c r="C24" s="661" t="s">
        <v>1117</v>
      </c>
      <c r="D24" s="661" t="s">
        <v>2010</v>
      </c>
      <c r="E24" s="661" t="s">
        <v>2011</v>
      </c>
      <c r="F24" s="664"/>
      <c r="G24" s="664"/>
      <c r="H24" s="677">
        <v>0</v>
      </c>
      <c r="I24" s="664">
        <v>1</v>
      </c>
      <c r="J24" s="664">
        <v>150.04</v>
      </c>
      <c r="K24" s="677">
        <v>1</v>
      </c>
      <c r="L24" s="664">
        <v>1</v>
      </c>
      <c r="M24" s="665">
        <v>150.04</v>
      </c>
    </row>
    <row r="25" spans="1:13" ht="14.4" customHeight="1" x14ac:dyDescent="0.3">
      <c r="A25" s="660" t="s">
        <v>2145</v>
      </c>
      <c r="B25" s="661" t="s">
        <v>3309</v>
      </c>
      <c r="C25" s="661" t="s">
        <v>2383</v>
      </c>
      <c r="D25" s="661" t="s">
        <v>2384</v>
      </c>
      <c r="E25" s="661" t="s">
        <v>2385</v>
      </c>
      <c r="F25" s="664">
        <v>2</v>
      </c>
      <c r="G25" s="664">
        <v>0</v>
      </c>
      <c r="H25" s="677"/>
      <c r="I25" s="664"/>
      <c r="J25" s="664"/>
      <c r="K25" s="677"/>
      <c r="L25" s="664">
        <v>2</v>
      </c>
      <c r="M25" s="665">
        <v>0</v>
      </c>
    </row>
    <row r="26" spans="1:13" ht="14.4" customHeight="1" x14ac:dyDescent="0.3">
      <c r="A26" s="660" t="s">
        <v>2145</v>
      </c>
      <c r="B26" s="661" t="s">
        <v>2030</v>
      </c>
      <c r="C26" s="661" t="s">
        <v>2248</v>
      </c>
      <c r="D26" s="661" t="s">
        <v>2249</v>
      </c>
      <c r="E26" s="661" t="s">
        <v>2063</v>
      </c>
      <c r="F26" s="664"/>
      <c r="G26" s="664"/>
      <c r="H26" s="677">
        <v>0</v>
      </c>
      <c r="I26" s="664">
        <v>2</v>
      </c>
      <c r="J26" s="664">
        <v>133.63999999999999</v>
      </c>
      <c r="K26" s="677">
        <v>1</v>
      </c>
      <c r="L26" s="664">
        <v>2</v>
      </c>
      <c r="M26" s="665">
        <v>133.63999999999999</v>
      </c>
    </row>
    <row r="27" spans="1:13" ht="14.4" customHeight="1" x14ac:dyDescent="0.3">
      <c r="A27" s="660" t="s">
        <v>2145</v>
      </c>
      <c r="B27" s="661" t="s">
        <v>3310</v>
      </c>
      <c r="C27" s="661" t="s">
        <v>2401</v>
      </c>
      <c r="D27" s="661" t="s">
        <v>2402</v>
      </c>
      <c r="E27" s="661" t="s">
        <v>1778</v>
      </c>
      <c r="F27" s="664"/>
      <c r="G27" s="664"/>
      <c r="H27" s="677">
        <v>0</v>
      </c>
      <c r="I27" s="664">
        <v>1</v>
      </c>
      <c r="J27" s="664">
        <v>48.42</v>
      </c>
      <c r="K27" s="677">
        <v>1</v>
      </c>
      <c r="L27" s="664">
        <v>1</v>
      </c>
      <c r="M27" s="665">
        <v>48.42</v>
      </c>
    </row>
    <row r="28" spans="1:13" ht="14.4" customHeight="1" x14ac:dyDescent="0.3">
      <c r="A28" s="660" t="s">
        <v>2145</v>
      </c>
      <c r="B28" s="661" t="s">
        <v>3310</v>
      </c>
      <c r="C28" s="661" t="s">
        <v>2403</v>
      </c>
      <c r="D28" s="661" t="s">
        <v>2402</v>
      </c>
      <c r="E28" s="661" t="s">
        <v>2404</v>
      </c>
      <c r="F28" s="664">
        <v>2</v>
      </c>
      <c r="G28" s="664">
        <v>0</v>
      </c>
      <c r="H28" s="677"/>
      <c r="I28" s="664"/>
      <c r="J28" s="664"/>
      <c r="K28" s="677"/>
      <c r="L28" s="664">
        <v>2</v>
      </c>
      <c r="M28" s="665">
        <v>0</v>
      </c>
    </row>
    <row r="29" spans="1:13" ht="14.4" customHeight="1" x14ac:dyDescent="0.3">
      <c r="A29" s="660" t="s">
        <v>2145</v>
      </c>
      <c r="B29" s="661" t="s">
        <v>2070</v>
      </c>
      <c r="C29" s="661" t="s">
        <v>1417</v>
      </c>
      <c r="D29" s="661" t="s">
        <v>1418</v>
      </c>
      <c r="E29" s="661" t="s">
        <v>1419</v>
      </c>
      <c r="F29" s="664"/>
      <c r="G29" s="664"/>
      <c r="H29" s="677">
        <v>0</v>
      </c>
      <c r="I29" s="664">
        <v>1</v>
      </c>
      <c r="J29" s="664">
        <v>31.32</v>
      </c>
      <c r="K29" s="677">
        <v>1</v>
      </c>
      <c r="L29" s="664">
        <v>1</v>
      </c>
      <c r="M29" s="665">
        <v>31.32</v>
      </c>
    </row>
    <row r="30" spans="1:13" ht="14.4" customHeight="1" x14ac:dyDescent="0.3">
      <c r="A30" s="660" t="s">
        <v>2145</v>
      </c>
      <c r="B30" s="661" t="s">
        <v>2070</v>
      </c>
      <c r="C30" s="661" t="s">
        <v>2282</v>
      </c>
      <c r="D30" s="661" t="s">
        <v>2283</v>
      </c>
      <c r="E30" s="661" t="s">
        <v>2284</v>
      </c>
      <c r="F30" s="664"/>
      <c r="G30" s="664"/>
      <c r="H30" s="677">
        <v>0</v>
      </c>
      <c r="I30" s="664">
        <v>1</v>
      </c>
      <c r="J30" s="664">
        <v>140.94999999999999</v>
      </c>
      <c r="K30" s="677">
        <v>1</v>
      </c>
      <c r="L30" s="664">
        <v>1</v>
      </c>
      <c r="M30" s="665">
        <v>140.94999999999999</v>
      </c>
    </row>
    <row r="31" spans="1:13" ht="14.4" customHeight="1" x14ac:dyDescent="0.3">
      <c r="A31" s="660" t="s">
        <v>2145</v>
      </c>
      <c r="B31" s="661" t="s">
        <v>2070</v>
      </c>
      <c r="C31" s="661" t="s">
        <v>1425</v>
      </c>
      <c r="D31" s="661" t="s">
        <v>1426</v>
      </c>
      <c r="E31" s="661" t="s">
        <v>2071</v>
      </c>
      <c r="F31" s="664"/>
      <c r="G31" s="664"/>
      <c r="H31" s="677">
        <v>0</v>
      </c>
      <c r="I31" s="664">
        <v>1</v>
      </c>
      <c r="J31" s="664">
        <v>93.96</v>
      </c>
      <c r="K31" s="677">
        <v>1</v>
      </c>
      <c r="L31" s="664">
        <v>1</v>
      </c>
      <c r="M31" s="665">
        <v>93.96</v>
      </c>
    </row>
    <row r="32" spans="1:13" ht="14.4" customHeight="1" x14ac:dyDescent="0.3">
      <c r="A32" s="660" t="s">
        <v>2145</v>
      </c>
      <c r="B32" s="661" t="s">
        <v>3311</v>
      </c>
      <c r="C32" s="661" t="s">
        <v>2414</v>
      </c>
      <c r="D32" s="661" t="s">
        <v>2415</v>
      </c>
      <c r="E32" s="661" t="s">
        <v>2416</v>
      </c>
      <c r="F32" s="664"/>
      <c r="G32" s="664"/>
      <c r="H32" s="677">
        <v>0</v>
      </c>
      <c r="I32" s="664">
        <v>3</v>
      </c>
      <c r="J32" s="664">
        <v>369.6</v>
      </c>
      <c r="K32" s="677">
        <v>1</v>
      </c>
      <c r="L32" s="664">
        <v>3</v>
      </c>
      <c r="M32" s="665">
        <v>369.6</v>
      </c>
    </row>
    <row r="33" spans="1:13" ht="14.4" customHeight="1" x14ac:dyDescent="0.3">
      <c r="A33" s="660" t="s">
        <v>2145</v>
      </c>
      <c r="B33" s="661" t="s">
        <v>1989</v>
      </c>
      <c r="C33" s="661" t="s">
        <v>1047</v>
      </c>
      <c r="D33" s="661" t="s">
        <v>1048</v>
      </c>
      <c r="E33" s="661" t="s">
        <v>1049</v>
      </c>
      <c r="F33" s="664"/>
      <c r="G33" s="664"/>
      <c r="H33" s="677">
        <v>0</v>
      </c>
      <c r="I33" s="664">
        <v>3</v>
      </c>
      <c r="J33" s="664">
        <v>401.82</v>
      </c>
      <c r="K33" s="677">
        <v>1</v>
      </c>
      <c r="L33" s="664">
        <v>3</v>
      </c>
      <c r="M33" s="665">
        <v>401.82</v>
      </c>
    </row>
    <row r="34" spans="1:13" ht="14.4" customHeight="1" x14ac:dyDescent="0.3">
      <c r="A34" s="660" t="s">
        <v>2146</v>
      </c>
      <c r="B34" s="661" t="s">
        <v>2009</v>
      </c>
      <c r="C34" s="661" t="s">
        <v>1117</v>
      </c>
      <c r="D34" s="661" t="s">
        <v>2010</v>
      </c>
      <c r="E34" s="661" t="s">
        <v>2011</v>
      </c>
      <c r="F34" s="664"/>
      <c r="G34" s="664"/>
      <c r="H34" s="677">
        <v>0</v>
      </c>
      <c r="I34" s="664">
        <v>2</v>
      </c>
      <c r="J34" s="664">
        <v>308.72000000000003</v>
      </c>
      <c r="K34" s="677">
        <v>1</v>
      </c>
      <c r="L34" s="664">
        <v>2</v>
      </c>
      <c r="M34" s="665">
        <v>308.72000000000003</v>
      </c>
    </row>
    <row r="35" spans="1:13" ht="14.4" customHeight="1" x14ac:dyDescent="0.3">
      <c r="A35" s="660" t="s">
        <v>2148</v>
      </c>
      <c r="B35" s="661" t="s">
        <v>1994</v>
      </c>
      <c r="C35" s="661" t="s">
        <v>2220</v>
      </c>
      <c r="D35" s="661" t="s">
        <v>2221</v>
      </c>
      <c r="E35" s="661" t="s">
        <v>2222</v>
      </c>
      <c r="F35" s="664"/>
      <c r="G35" s="664"/>
      <c r="H35" s="677">
        <v>0</v>
      </c>
      <c r="I35" s="664">
        <v>3</v>
      </c>
      <c r="J35" s="664">
        <v>1630.17</v>
      </c>
      <c r="K35" s="677">
        <v>1</v>
      </c>
      <c r="L35" s="664">
        <v>3</v>
      </c>
      <c r="M35" s="665">
        <v>1630.17</v>
      </c>
    </row>
    <row r="36" spans="1:13" ht="14.4" customHeight="1" x14ac:dyDescent="0.3">
      <c r="A36" s="660" t="s">
        <v>2148</v>
      </c>
      <c r="B36" s="661" t="s">
        <v>2009</v>
      </c>
      <c r="C36" s="661" t="s">
        <v>1117</v>
      </c>
      <c r="D36" s="661" t="s">
        <v>2010</v>
      </c>
      <c r="E36" s="661" t="s">
        <v>2011</v>
      </c>
      <c r="F36" s="664"/>
      <c r="G36" s="664"/>
      <c r="H36" s="677">
        <v>0</v>
      </c>
      <c r="I36" s="664">
        <v>1</v>
      </c>
      <c r="J36" s="664">
        <v>150.04</v>
      </c>
      <c r="K36" s="677">
        <v>1</v>
      </c>
      <c r="L36" s="664">
        <v>1</v>
      </c>
      <c r="M36" s="665">
        <v>150.04</v>
      </c>
    </row>
    <row r="37" spans="1:13" ht="14.4" customHeight="1" x14ac:dyDescent="0.3">
      <c r="A37" s="660" t="s">
        <v>2149</v>
      </c>
      <c r="B37" s="661" t="s">
        <v>2009</v>
      </c>
      <c r="C37" s="661" t="s">
        <v>1117</v>
      </c>
      <c r="D37" s="661" t="s">
        <v>2010</v>
      </c>
      <c r="E37" s="661" t="s">
        <v>2011</v>
      </c>
      <c r="F37" s="664"/>
      <c r="G37" s="664"/>
      <c r="H37" s="677">
        <v>0</v>
      </c>
      <c r="I37" s="664">
        <v>3</v>
      </c>
      <c r="J37" s="664">
        <v>450.12</v>
      </c>
      <c r="K37" s="677">
        <v>1</v>
      </c>
      <c r="L37" s="664">
        <v>3</v>
      </c>
      <c r="M37" s="665">
        <v>450.12</v>
      </c>
    </row>
    <row r="38" spans="1:13" ht="14.4" customHeight="1" x14ac:dyDescent="0.3">
      <c r="A38" s="660" t="s">
        <v>2150</v>
      </c>
      <c r="B38" s="661" t="s">
        <v>1988</v>
      </c>
      <c r="C38" s="661" t="s">
        <v>970</v>
      </c>
      <c r="D38" s="661" t="s">
        <v>971</v>
      </c>
      <c r="E38" s="661" t="s">
        <v>972</v>
      </c>
      <c r="F38" s="664"/>
      <c r="G38" s="664"/>
      <c r="H38" s="677">
        <v>0</v>
      </c>
      <c r="I38" s="664">
        <v>1</v>
      </c>
      <c r="J38" s="664">
        <v>167.33</v>
      </c>
      <c r="K38" s="677">
        <v>1</v>
      </c>
      <c r="L38" s="664">
        <v>1</v>
      </c>
      <c r="M38" s="665">
        <v>167.33</v>
      </c>
    </row>
    <row r="39" spans="1:13" ht="14.4" customHeight="1" x14ac:dyDescent="0.3">
      <c r="A39" s="660" t="s">
        <v>2150</v>
      </c>
      <c r="B39" s="661" t="s">
        <v>2078</v>
      </c>
      <c r="C39" s="661" t="s">
        <v>2660</v>
      </c>
      <c r="D39" s="661" t="s">
        <v>2079</v>
      </c>
      <c r="E39" s="661" t="s">
        <v>2661</v>
      </c>
      <c r="F39" s="664"/>
      <c r="G39" s="664"/>
      <c r="H39" s="677">
        <v>0</v>
      </c>
      <c r="I39" s="664">
        <v>7</v>
      </c>
      <c r="J39" s="664">
        <v>1311.87</v>
      </c>
      <c r="K39" s="677">
        <v>1</v>
      </c>
      <c r="L39" s="664">
        <v>7</v>
      </c>
      <c r="M39" s="665">
        <v>1311.87</v>
      </c>
    </row>
    <row r="40" spans="1:13" ht="14.4" customHeight="1" x14ac:dyDescent="0.3">
      <c r="A40" s="660" t="s">
        <v>2150</v>
      </c>
      <c r="B40" s="661" t="s">
        <v>2052</v>
      </c>
      <c r="C40" s="661" t="s">
        <v>2197</v>
      </c>
      <c r="D40" s="661" t="s">
        <v>1448</v>
      </c>
      <c r="E40" s="661" t="s">
        <v>2198</v>
      </c>
      <c r="F40" s="664"/>
      <c r="G40" s="664"/>
      <c r="H40" s="677"/>
      <c r="I40" s="664">
        <v>1</v>
      </c>
      <c r="J40" s="664">
        <v>0</v>
      </c>
      <c r="K40" s="677"/>
      <c r="L40" s="664">
        <v>1</v>
      </c>
      <c r="M40" s="665">
        <v>0</v>
      </c>
    </row>
    <row r="41" spans="1:13" ht="14.4" customHeight="1" x14ac:dyDescent="0.3">
      <c r="A41" s="660" t="s">
        <v>2150</v>
      </c>
      <c r="B41" s="661" t="s">
        <v>2059</v>
      </c>
      <c r="C41" s="661" t="s">
        <v>2663</v>
      </c>
      <c r="D41" s="661" t="s">
        <v>2664</v>
      </c>
      <c r="E41" s="661" t="s">
        <v>2665</v>
      </c>
      <c r="F41" s="664">
        <v>2</v>
      </c>
      <c r="G41" s="664">
        <v>165.98</v>
      </c>
      <c r="H41" s="677">
        <v>1</v>
      </c>
      <c r="I41" s="664"/>
      <c r="J41" s="664"/>
      <c r="K41" s="677">
        <v>0</v>
      </c>
      <c r="L41" s="664">
        <v>2</v>
      </c>
      <c r="M41" s="665">
        <v>165.98</v>
      </c>
    </row>
    <row r="42" spans="1:13" ht="14.4" customHeight="1" x14ac:dyDescent="0.3">
      <c r="A42" s="660" t="s">
        <v>2150</v>
      </c>
      <c r="B42" s="661" t="s">
        <v>2009</v>
      </c>
      <c r="C42" s="661" t="s">
        <v>1117</v>
      </c>
      <c r="D42" s="661" t="s">
        <v>2010</v>
      </c>
      <c r="E42" s="661" t="s">
        <v>2011</v>
      </c>
      <c r="F42" s="664"/>
      <c r="G42" s="664"/>
      <c r="H42" s="677">
        <v>0</v>
      </c>
      <c r="I42" s="664">
        <v>1</v>
      </c>
      <c r="J42" s="664">
        <v>150.04</v>
      </c>
      <c r="K42" s="677">
        <v>1</v>
      </c>
      <c r="L42" s="664">
        <v>1</v>
      </c>
      <c r="M42" s="665">
        <v>150.04</v>
      </c>
    </row>
    <row r="43" spans="1:13" ht="14.4" customHeight="1" x14ac:dyDescent="0.3">
      <c r="A43" s="660" t="s">
        <v>2150</v>
      </c>
      <c r="B43" s="661" t="s">
        <v>2020</v>
      </c>
      <c r="C43" s="661" t="s">
        <v>1106</v>
      </c>
      <c r="D43" s="661" t="s">
        <v>1107</v>
      </c>
      <c r="E43" s="661" t="s">
        <v>2658</v>
      </c>
      <c r="F43" s="664"/>
      <c r="G43" s="664"/>
      <c r="H43" s="677">
        <v>0</v>
      </c>
      <c r="I43" s="664">
        <v>5</v>
      </c>
      <c r="J43" s="664">
        <v>558.59999999999991</v>
      </c>
      <c r="K43" s="677">
        <v>1</v>
      </c>
      <c r="L43" s="664">
        <v>5</v>
      </c>
      <c r="M43" s="665">
        <v>558.59999999999991</v>
      </c>
    </row>
    <row r="44" spans="1:13" ht="14.4" customHeight="1" x14ac:dyDescent="0.3">
      <c r="A44" s="660" t="s">
        <v>2150</v>
      </c>
      <c r="B44" s="661" t="s">
        <v>3309</v>
      </c>
      <c r="C44" s="661" t="s">
        <v>2644</v>
      </c>
      <c r="D44" s="661" t="s">
        <v>2645</v>
      </c>
      <c r="E44" s="661" t="s">
        <v>2312</v>
      </c>
      <c r="F44" s="664">
        <v>1</v>
      </c>
      <c r="G44" s="664">
        <v>212.59</v>
      </c>
      <c r="H44" s="677">
        <v>1</v>
      </c>
      <c r="I44" s="664"/>
      <c r="J44" s="664"/>
      <c r="K44" s="677">
        <v>0</v>
      </c>
      <c r="L44" s="664">
        <v>1</v>
      </c>
      <c r="M44" s="665">
        <v>212.59</v>
      </c>
    </row>
    <row r="45" spans="1:13" ht="14.4" customHeight="1" x14ac:dyDescent="0.3">
      <c r="A45" s="660" t="s">
        <v>2150</v>
      </c>
      <c r="B45" s="661" t="s">
        <v>3309</v>
      </c>
      <c r="C45" s="661" t="s">
        <v>2310</v>
      </c>
      <c r="D45" s="661" t="s">
        <v>2311</v>
      </c>
      <c r="E45" s="661" t="s">
        <v>2312</v>
      </c>
      <c r="F45" s="664"/>
      <c r="G45" s="664"/>
      <c r="H45" s="677">
        <v>0</v>
      </c>
      <c r="I45" s="664">
        <v>2</v>
      </c>
      <c r="J45" s="664">
        <v>239.4</v>
      </c>
      <c r="K45" s="677">
        <v>1</v>
      </c>
      <c r="L45" s="664">
        <v>2</v>
      </c>
      <c r="M45" s="665">
        <v>239.4</v>
      </c>
    </row>
    <row r="46" spans="1:13" ht="14.4" customHeight="1" x14ac:dyDescent="0.3">
      <c r="A46" s="660" t="s">
        <v>2150</v>
      </c>
      <c r="B46" s="661" t="s">
        <v>3310</v>
      </c>
      <c r="C46" s="661" t="s">
        <v>2670</v>
      </c>
      <c r="D46" s="661" t="s">
        <v>2402</v>
      </c>
      <c r="E46" s="661" t="s">
        <v>2671</v>
      </c>
      <c r="F46" s="664"/>
      <c r="G46" s="664"/>
      <c r="H46" s="677"/>
      <c r="I46" s="664">
        <v>1</v>
      </c>
      <c r="J46" s="664">
        <v>0</v>
      </c>
      <c r="K46" s="677"/>
      <c r="L46" s="664">
        <v>1</v>
      </c>
      <c r="M46" s="665">
        <v>0</v>
      </c>
    </row>
    <row r="47" spans="1:13" ht="14.4" customHeight="1" x14ac:dyDescent="0.3">
      <c r="A47" s="660" t="s">
        <v>2150</v>
      </c>
      <c r="B47" s="661" t="s">
        <v>2070</v>
      </c>
      <c r="C47" s="661" t="s">
        <v>2282</v>
      </c>
      <c r="D47" s="661" t="s">
        <v>2283</v>
      </c>
      <c r="E47" s="661" t="s">
        <v>2284</v>
      </c>
      <c r="F47" s="664"/>
      <c r="G47" s="664"/>
      <c r="H47" s="677">
        <v>0</v>
      </c>
      <c r="I47" s="664">
        <v>2</v>
      </c>
      <c r="J47" s="664">
        <v>281.89999999999998</v>
      </c>
      <c r="K47" s="677">
        <v>1</v>
      </c>
      <c r="L47" s="664">
        <v>2</v>
      </c>
      <c r="M47" s="665">
        <v>281.89999999999998</v>
      </c>
    </row>
    <row r="48" spans="1:13" ht="14.4" customHeight="1" x14ac:dyDescent="0.3">
      <c r="A48" s="660" t="s">
        <v>2150</v>
      </c>
      <c r="B48" s="661" t="s">
        <v>2072</v>
      </c>
      <c r="C48" s="661" t="s">
        <v>1429</v>
      </c>
      <c r="D48" s="661" t="s">
        <v>2073</v>
      </c>
      <c r="E48" s="661" t="s">
        <v>2074</v>
      </c>
      <c r="F48" s="664"/>
      <c r="G48" s="664"/>
      <c r="H48" s="677">
        <v>0</v>
      </c>
      <c r="I48" s="664">
        <v>3</v>
      </c>
      <c r="J48" s="664">
        <v>20.04</v>
      </c>
      <c r="K48" s="677">
        <v>1</v>
      </c>
      <c r="L48" s="664">
        <v>3</v>
      </c>
      <c r="M48" s="665">
        <v>20.04</v>
      </c>
    </row>
    <row r="49" spans="1:13" ht="14.4" customHeight="1" x14ac:dyDescent="0.3">
      <c r="A49" s="660" t="s">
        <v>2150</v>
      </c>
      <c r="B49" s="661" t="s">
        <v>2046</v>
      </c>
      <c r="C49" s="661" t="s">
        <v>2648</v>
      </c>
      <c r="D49" s="661" t="s">
        <v>2649</v>
      </c>
      <c r="E49" s="661" t="s">
        <v>2650</v>
      </c>
      <c r="F49" s="664"/>
      <c r="G49" s="664"/>
      <c r="H49" s="677"/>
      <c r="I49" s="664">
        <v>1</v>
      </c>
      <c r="J49" s="664">
        <v>0</v>
      </c>
      <c r="K49" s="677"/>
      <c r="L49" s="664">
        <v>1</v>
      </c>
      <c r="M49" s="665">
        <v>0</v>
      </c>
    </row>
    <row r="50" spans="1:13" ht="14.4" customHeight="1" x14ac:dyDescent="0.3">
      <c r="A50" s="660" t="s">
        <v>2150</v>
      </c>
      <c r="B50" s="661" t="s">
        <v>1989</v>
      </c>
      <c r="C50" s="661" t="s">
        <v>1625</v>
      </c>
      <c r="D50" s="661" t="s">
        <v>1048</v>
      </c>
      <c r="E50" s="661" t="s">
        <v>1626</v>
      </c>
      <c r="F50" s="664"/>
      <c r="G50" s="664"/>
      <c r="H50" s="677">
        <v>0</v>
      </c>
      <c r="I50" s="664">
        <v>1</v>
      </c>
      <c r="J50" s="664">
        <v>53.57</v>
      </c>
      <c r="K50" s="677">
        <v>1</v>
      </c>
      <c r="L50" s="664">
        <v>1</v>
      </c>
      <c r="M50" s="665">
        <v>53.57</v>
      </c>
    </row>
    <row r="51" spans="1:13" ht="14.4" customHeight="1" x14ac:dyDescent="0.3">
      <c r="A51" s="660" t="s">
        <v>2150</v>
      </c>
      <c r="B51" s="661" t="s">
        <v>1989</v>
      </c>
      <c r="C51" s="661" t="s">
        <v>1047</v>
      </c>
      <c r="D51" s="661" t="s">
        <v>1048</v>
      </c>
      <c r="E51" s="661" t="s">
        <v>1049</v>
      </c>
      <c r="F51" s="664"/>
      <c r="G51" s="664"/>
      <c r="H51" s="677">
        <v>0</v>
      </c>
      <c r="I51" s="664">
        <v>11</v>
      </c>
      <c r="J51" s="664">
        <v>1473.3400000000001</v>
      </c>
      <c r="K51" s="677">
        <v>1</v>
      </c>
      <c r="L51" s="664">
        <v>11</v>
      </c>
      <c r="M51" s="665">
        <v>1473.3400000000001</v>
      </c>
    </row>
    <row r="52" spans="1:13" ht="14.4" customHeight="1" x14ac:dyDescent="0.3">
      <c r="A52" s="660" t="s">
        <v>2151</v>
      </c>
      <c r="B52" s="661" t="s">
        <v>2052</v>
      </c>
      <c r="C52" s="661" t="s">
        <v>1447</v>
      </c>
      <c r="D52" s="661" t="s">
        <v>1448</v>
      </c>
      <c r="E52" s="661" t="s">
        <v>1449</v>
      </c>
      <c r="F52" s="664"/>
      <c r="G52" s="664"/>
      <c r="H52" s="677"/>
      <c r="I52" s="664">
        <v>1</v>
      </c>
      <c r="J52" s="664">
        <v>0</v>
      </c>
      <c r="K52" s="677"/>
      <c r="L52" s="664">
        <v>1</v>
      </c>
      <c r="M52" s="665">
        <v>0</v>
      </c>
    </row>
    <row r="53" spans="1:13" ht="14.4" customHeight="1" x14ac:dyDescent="0.3">
      <c r="A53" s="660" t="s">
        <v>2151</v>
      </c>
      <c r="B53" s="661" t="s">
        <v>2052</v>
      </c>
      <c r="C53" s="661" t="s">
        <v>2197</v>
      </c>
      <c r="D53" s="661" t="s">
        <v>1448</v>
      </c>
      <c r="E53" s="661" t="s">
        <v>2198</v>
      </c>
      <c r="F53" s="664"/>
      <c r="G53" s="664"/>
      <c r="H53" s="677"/>
      <c r="I53" s="664">
        <v>3</v>
      </c>
      <c r="J53" s="664">
        <v>0</v>
      </c>
      <c r="K53" s="677"/>
      <c r="L53" s="664">
        <v>3</v>
      </c>
      <c r="M53" s="665">
        <v>0</v>
      </c>
    </row>
    <row r="54" spans="1:13" ht="14.4" customHeight="1" x14ac:dyDescent="0.3">
      <c r="A54" s="660" t="s">
        <v>2151</v>
      </c>
      <c r="B54" s="661" t="s">
        <v>2009</v>
      </c>
      <c r="C54" s="661" t="s">
        <v>1117</v>
      </c>
      <c r="D54" s="661" t="s">
        <v>2010</v>
      </c>
      <c r="E54" s="661" t="s">
        <v>2011</v>
      </c>
      <c r="F54" s="664"/>
      <c r="G54" s="664"/>
      <c r="H54" s="677">
        <v>0</v>
      </c>
      <c r="I54" s="664">
        <v>3</v>
      </c>
      <c r="J54" s="664">
        <v>458.76</v>
      </c>
      <c r="K54" s="677">
        <v>1</v>
      </c>
      <c r="L54" s="664">
        <v>3</v>
      </c>
      <c r="M54" s="665">
        <v>458.76</v>
      </c>
    </row>
    <row r="55" spans="1:13" ht="14.4" customHeight="1" x14ac:dyDescent="0.3">
      <c r="A55" s="660" t="s">
        <v>2151</v>
      </c>
      <c r="B55" s="661" t="s">
        <v>2016</v>
      </c>
      <c r="C55" s="661" t="s">
        <v>1480</v>
      </c>
      <c r="D55" s="661" t="s">
        <v>1481</v>
      </c>
      <c r="E55" s="661" t="s">
        <v>2063</v>
      </c>
      <c r="F55" s="664"/>
      <c r="G55" s="664"/>
      <c r="H55" s="677">
        <v>0</v>
      </c>
      <c r="I55" s="664">
        <v>3</v>
      </c>
      <c r="J55" s="664">
        <v>511.56000000000006</v>
      </c>
      <c r="K55" s="677">
        <v>1</v>
      </c>
      <c r="L55" s="664">
        <v>3</v>
      </c>
      <c r="M55" s="665">
        <v>511.56000000000006</v>
      </c>
    </row>
    <row r="56" spans="1:13" ht="14.4" customHeight="1" x14ac:dyDescent="0.3">
      <c r="A56" s="660" t="s">
        <v>2151</v>
      </c>
      <c r="B56" s="661" t="s">
        <v>2070</v>
      </c>
      <c r="C56" s="661" t="s">
        <v>2727</v>
      </c>
      <c r="D56" s="661" t="s">
        <v>2214</v>
      </c>
      <c r="E56" s="661" t="s">
        <v>2728</v>
      </c>
      <c r="F56" s="664"/>
      <c r="G56" s="664"/>
      <c r="H56" s="677">
        <v>0</v>
      </c>
      <c r="I56" s="664">
        <v>1</v>
      </c>
      <c r="J56" s="664">
        <v>31.32</v>
      </c>
      <c r="K56" s="677">
        <v>1</v>
      </c>
      <c r="L56" s="664">
        <v>1</v>
      </c>
      <c r="M56" s="665">
        <v>31.32</v>
      </c>
    </row>
    <row r="57" spans="1:13" ht="14.4" customHeight="1" x14ac:dyDescent="0.3">
      <c r="A57" s="660" t="s">
        <v>2151</v>
      </c>
      <c r="B57" s="661" t="s">
        <v>2070</v>
      </c>
      <c r="C57" s="661" t="s">
        <v>2213</v>
      </c>
      <c r="D57" s="661" t="s">
        <v>2214</v>
      </c>
      <c r="E57" s="661" t="s">
        <v>2215</v>
      </c>
      <c r="F57" s="664"/>
      <c r="G57" s="664"/>
      <c r="H57" s="677">
        <v>0</v>
      </c>
      <c r="I57" s="664">
        <v>2</v>
      </c>
      <c r="J57" s="664">
        <v>601.36</v>
      </c>
      <c r="K57" s="677">
        <v>1</v>
      </c>
      <c r="L57" s="664">
        <v>2</v>
      </c>
      <c r="M57" s="665">
        <v>601.36</v>
      </c>
    </row>
    <row r="58" spans="1:13" ht="14.4" customHeight="1" x14ac:dyDescent="0.3">
      <c r="A58" s="660" t="s">
        <v>2151</v>
      </c>
      <c r="B58" s="661" t="s">
        <v>1989</v>
      </c>
      <c r="C58" s="661" t="s">
        <v>1047</v>
      </c>
      <c r="D58" s="661" t="s">
        <v>1048</v>
      </c>
      <c r="E58" s="661" t="s">
        <v>1049</v>
      </c>
      <c r="F58" s="664"/>
      <c r="G58" s="664"/>
      <c r="H58" s="677">
        <v>0</v>
      </c>
      <c r="I58" s="664">
        <v>3</v>
      </c>
      <c r="J58" s="664">
        <v>401.82</v>
      </c>
      <c r="K58" s="677">
        <v>1</v>
      </c>
      <c r="L58" s="664">
        <v>3</v>
      </c>
      <c r="M58" s="665">
        <v>401.82</v>
      </c>
    </row>
    <row r="59" spans="1:13" ht="14.4" customHeight="1" x14ac:dyDescent="0.3">
      <c r="A59" s="660" t="s">
        <v>2152</v>
      </c>
      <c r="B59" s="661" t="s">
        <v>2096</v>
      </c>
      <c r="C59" s="661" t="s">
        <v>2868</v>
      </c>
      <c r="D59" s="661" t="s">
        <v>2869</v>
      </c>
      <c r="E59" s="661" t="s">
        <v>2870</v>
      </c>
      <c r="F59" s="664">
        <v>2</v>
      </c>
      <c r="G59" s="664">
        <v>0</v>
      </c>
      <c r="H59" s="677"/>
      <c r="I59" s="664"/>
      <c r="J59" s="664"/>
      <c r="K59" s="677"/>
      <c r="L59" s="664">
        <v>2</v>
      </c>
      <c r="M59" s="665">
        <v>0</v>
      </c>
    </row>
    <row r="60" spans="1:13" ht="14.4" customHeight="1" x14ac:dyDescent="0.3">
      <c r="A60" s="660" t="s">
        <v>2152</v>
      </c>
      <c r="B60" s="661" t="s">
        <v>1994</v>
      </c>
      <c r="C60" s="661" t="s">
        <v>2220</v>
      </c>
      <c r="D60" s="661" t="s">
        <v>2221</v>
      </c>
      <c r="E60" s="661" t="s">
        <v>2222</v>
      </c>
      <c r="F60" s="664"/>
      <c r="G60" s="664"/>
      <c r="H60" s="677">
        <v>0</v>
      </c>
      <c r="I60" s="664">
        <v>1</v>
      </c>
      <c r="J60" s="664">
        <v>543.39</v>
      </c>
      <c r="K60" s="677">
        <v>1</v>
      </c>
      <c r="L60" s="664">
        <v>1</v>
      </c>
      <c r="M60" s="665">
        <v>543.39</v>
      </c>
    </row>
    <row r="61" spans="1:13" ht="14.4" customHeight="1" x14ac:dyDescent="0.3">
      <c r="A61" s="660" t="s">
        <v>2152</v>
      </c>
      <c r="B61" s="661" t="s">
        <v>2081</v>
      </c>
      <c r="C61" s="661" t="s">
        <v>2872</v>
      </c>
      <c r="D61" s="661" t="s">
        <v>2873</v>
      </c>
      <c r="E61" s="661" t="s">
        <v>2874</v>
      </c>
      <c r="F61" s="664">
        <v>1</v>
      </c>
      <c r="G61" s="664">
        <v>344.49</v>
      </c>
      <c r="H61" s="677">
        <v>1</v>
      </c>
      <c r="I61" s="664"/>
      <c r="J61" s="664"/>
      <c r="K61" s="677">
        <v>0</v>
      </c>
      <c r="L61" s="664">
        <v>1</v>
      </c>
      <c r="M61" s="665">
        <v>344.49</v>
      </c>
    </row>
    <row r="62" spans="1:13" ht="14.4" customHeight="1" x14ac:dyDescent="0.3">
      <c r="A62" s="660" t="s">
        <v>2152</v>
      </c>
      <c r="B62" s="661" t="s">
        <v>1998</v>
      </c>
      <c r="C62" s="661" t="s">
        <v>2851</v>
      </c>
      <c r="D62" s="661" t="s">
        <v>2852</v>
      </c>
      <c r="E62" s="661" t="s">
        <v>847</v>
      </c>
      <c r="F62" s="664">
        <v>3</v>
      </c>
      <c r="G62" s="664">
        <v>105.33</v>
      </c>
      <c r="H62" s="677">
        <v>1</v>
      </c>
      <c r="I62" s="664"/>
      <c r="J62" s="664"/>
      <c r="K62" s="677">
        <v>0</v>
      </c>
      <c r="L62" s="664">
        <v>3</v>
      </c>
      <c r="M62" s="665">
        <v>105.33</v>
      </c>
    </row>
    <row r="63" spans="1:13" ht="14.4" customHeight="1" x14ac:dyDescent="0.3">
      <c r="A63" s="660" t="s">
        <v>2152</v>
      </c>
      <c r="B63" s="661" t="s">
        <v>2001</v>
      </c>
      <c r="C63" s="661" t="s">
        <v>2883</v>
      </c>
      <c r="D63" s="661" t="s">
        <v>2002</v>
      </c>
      <c r="E63" s="661" t="s">
        <v>2884</v>
      </c>
      <c r="F63" s="664"/>
      <c r="G63" s="664"/>
      <c r="H63" s="677">
        <v>0</v>
      </c>
      <c r="I63" s="664">
        <v>2</v>
      </c>
      <c r="J63" s="664">
        <v>160.9</v>
      </c>
      <c r="K63" s="677">
        <v>1</v>
      </c>
      <c r="L63" s="664">
        <v>2</v>
      </c>
      <c r="M63" s="665">
        <v>160.9</v>
      </c>
    </row>
    <row r="64" spans="1:13" ht="14.4" customHeight="1" x14ac:dyDescent="0.3">
      <c r="A64" s="660" t="s">
        <v>2152</v>
      </c>
      <c r="B64" s="661" t="s">
        <v>2059</v>
      </c>
      <c r="C64" s="661" t="s">
        <v>2858</v>
      </c>
      <c r="D64" s="661" t="s">
        <v>2859</v>
      </c>
      <c r="E64" s="661" t="s">
        <v>2860</v>
      </c>
      <c r="F64" s="664"/>
      <c r="G64" s="664"/>
      <c r="H64" s="677"/>
      <c r="I64" s="664">
        <v>1</v>
      </c>
      <c r="J64" s="664">
        <v>0</v>
      </c>
      <c r="K64" s="677"/>
      <c r="L64" s="664">
        <v>1</v>
      </c>
      <c r="M64" s="665">
        <v>0</v>
      </c>
    </row>
    <row r="65" spans="1:13" ht="14.4" customHeight="1" x14ac:dyDescent="0.3">
      <c r="A65" s="660" t="s">
        <v>2152</v>
      </c>
      <c r="B65" s="661" t="s">
        <v>2059</v>
      </c>
      <c r="C65" s="661" t="s">
        <v>2861</v>
      </c>
      <c r="D65" s="661" t="s">
        <v>2862</v>
      </c>
      <c r="E65" s="661" t="s">
        <v>2863</v>
      </c>
      <c r="F65" s="664">
        <v>1</v>
      </c>
      <c r="G65" s="664">
        <v>166</v>
      </c>
      <c r="H65" s="677">
        <v>1</v>
      </c>
      <c r="I65" s="664"/>
      <c r="J65" s="664"/>
      <c r="K65" s="677">
        <v>0</v>
      </c>
      <c r="L65" s="664">
        <v>1</v>
      </c>
      <c r="M65" s="665">
        <v>166</v>
      </c>
    </row>
    <row r="66" spans="1:13" ht="14.4" customHeight="1" x14ac:dyDescent="0.3">
      <c r="A66" s="660" t="s">
        <v>2152</v>
      </c>
      <c r="B66" s="661" t="s">
        <v>2059</v>
      </c>
      <c r="C66" s="661" t="s">
        <v>2864</v>
      </c>
      <c r="D66" s="661" t="s">
        <v>2865</v>
      </c>
      <c r="E66" s="661" t="s">
        <v>2866</v>
      </c>
      <c r="F66" s="664">
        <v>1</v>
      </c>
      <c r="G66" s="664">
        <v>103.74</v>
      </c>
      <c r="H66" s="677">
        <v>1</v>
      </c>
      <c r="I66" s="664"/>
      <c r="J66" s="664"/>
      <c r="K66" s="677">
        <v>0</v>
      </c>
      <c r="L66" s="664">
        <v>1</v>
      </c>
      <c r="M66" s="665">
        <v>103.74</v>
      </c>
    </row>
    <row r="67" spans="1:13" ht="14.4" customHeight="1" x14ac:dyDescent="0.3">
      <c r="A67" s="660" t="s">
        <v>2152</v>
      </c>
      <c r="B67" s="661" t="s">
        <v>3309</v>
      </c>
      <c r="C67" s="661" t="s">
        <v>2644</v>
      </c>
      <c r="D67" s="661" t="s">
        <v>2645</v>
      </c>
      <c r="E67" s="661" t="s">
        <v>2312</v>
      </c>
      <c r="F67" s="664">
        <v>2</v>
      </c>
      <c r="G67" s="664">
        <v>425.18</v>
      </c>
      <c r="H67" s="677">
        <v>1</v>
      </c>
      <c r="I67" s="664"/>
      <c r="J67" s="664"/>
      <c r="K67" s="677">
        <v>0</v>
      </c>
      <c r="L67" s="664">
        <v>2</v>
      </c>
      <c r="M67" s="665">
        <v>425.18</v>
      </c>
    </row>
    <row r="68" spans="1:13" ht="14.4" customHeight="1" x14ac:dyDescent="0.3">
      <c r="A68" s="660" t="s">
        <v>2152</v>
      </c>
      <c r="B68" s="661" t="s">
        <v>3309</v>
      </c>
      <c r="C68" s="661" t="s">
        <v>2310</v>
      </c>
      <c r="D68" s="661" t="s">
        <v>2311</v>
      </c>
      <c r="E68" s="661" t="s">
        <v>2312</v>
      </c>
      <c r="F68" s="664"/>
      <c r="G68" s="664"/>
      <c r="H68" s="677">
        <v>0</v>
      </c>
      <c r="I68" s="664">
        <v>3</v>
      </c>
      <c r="J68" s="664">
        <v>359.1</v>
      </c>
      <c r="K68" s="677">
        <v>1</v>
      </c>
      <c r="L68" s="664">
        <v>3</v>
      </c>
      <c r="M68" s="665">
        <v>359.1</v>
      </c>
    </row>
    <row r="69" spans="1:13" ht="14.4" customHeight="1" x14ac:dyDescent="0.3">
      <c r="A69" s="660" t="s">
        <v>2152</v>
      </c>
      <c r="B69" s="661" t="s">
        <v>2075</v>
      </c>
      <c r="C69" s="661" t="s">
        <v>2217</v>
      </c>
      <c r="D69" s="661" t="s">
        <v>1823</v>
      </c>
      <c r="E69" s="661" t="s">
        <v>2218</v>
      </c>
      <c r="F69" s="664"/>
      <c r="G69" s="664"/>
      <c r="H69" s="677">
        <v>0</v>
      </c>
      <c r="I69" s="664">
        <v>2</v>
      </c>
      <c r="J69" s="664">
        <v>528</v>
      </c>
      <c r="K69" s="677">
        <v>1</v>
      </c>
      <c r="L69" s="664">
        <v>2</v>
      </c>
      <c r="M69" s="665">
        <v>528</v>
      </c>
    </row>
    <row r="70" spans="1:13" ht="14.4" customHeight="1" x14ac:dyDescent="0.3">
      <c r="A70" s="660" t="s">
        <v>2152</v>
      </c>
      <c r="B70" s="661" t="s">
        <v>1989</v>
      </c>
      <c r="C70" s="661" t="s">
        <v>1047</v>
      </c>
      <c r="D70" s="661" t="s">
        <v>1048</v>
      </c>
      <c r="E70" s="661" t="s">
        <v>1049</v>
      </c>
      <c r="F70" s="664"/>
      <c r="G70" s="664"/>
      <c r="H70" s="677">
        <v>0</v>
      </c>
      <c r="I70" s="664">
        <v>2</v>
      </c>
      <c r="J70" s="664">
        <v>267.88</v>
      </c>
      <c r="K70" s="677">
        <v>1</v>
      </c>
      <c r="L70" s="664">
        <v>2</v>
      </c>
      <c r="M70" s="665">
        <v>267.88</v>
      </c>
    </row>
    <row r="71" spans="1:13" ht="14.4" customHeight="1" x14ac:dyDescent="0.3">
      <c r="A71" s="660" t="s">
        <v>2153</v>
      </c>
      <c r="B71" s="661" t="s">
        <v>2020</v>
      </c>
      <c r="C71" s="661" t="s">
        <v>2887</v>
      </c>
      <c r="D71" s="661" t="s">
        <v>2888</v>
      </c>
      <c r="E71" s="661" t="s">
        <v>2889</v>
      </c>
      <c r="F71" s="664"/>
      <c r="G71" s="664"/>
      <c r="H71" s="677">
        <v>0</v>
      </c>
      <c r="I71" s="664">
        <v>1</v>
      </c>
      <c r="J71" s="664">
        <v>167.58</v>
      </c>
      <c r="K71" s="677">
        <v>1</v>
      </c>
      <c r="L71" s="664">
        <v>1</v>
      </c>
      <c r="M71" s="665">
        <v>167.58</v>
      </c>
    </row>
    <row r="72" spans="1:13" ht="14.4" customHeight="1" x14ac:dyDescent="0.3">
      <c r="A72" s="660" t="s">
        <v>2154</v>
      </c>
      <c r="B72" s="661" t="s">
        <v>2052</v>
      </c>
      <c r="C72" s="661" t="s">
        <v>2197</v>
      </c>
      <c r="D72" s="661" t="s">
        <v>1448</v>
      </c>
      <c r="E72" s="661" t="s">
        <v>2198</v>
      </c>
      <c r="F72" s="664"/>
      <c r="G72" s="664"/>
      <c r="H72" s="677"/>
      <c r="I72" s="664">
        <v>1</v>
      </c>
      <c r="J72" s="664">
        <v>0</v>
      </c>
      <c r="K72" s="677"/>
      <c r="L72" s="664">
        <v>1</v>
      </c>
      <c r="M72" s="665">
        <v>0</v>
      </c>
    </row>
    <row r="73" spans="1:13" ht="14.4" customHeight="1" x14ac:dyDescent="0.3">
      <c r="A73" s="660" t="s">
        <v>2154</v>
      </c>
      <c r="B73" s="661" t="s">
        <v>1989</v>
      </c>
      <c r="C73" s="661" t="s">
        <v>1047</v>
      </c>
      <c r="D73" s="661" t="s">
        <v>1048</v>
      </c>
      <c r="E73" s="661" t="s">
        <v>1049</v>
      </c>
      <c r="F73" s="664"/>
      <c r="G73" s="664"/>
      <c r="H73" s="677">
        <v>0</v>
      </c>
      <c r="I73" s="664">
        <v>6</v>
      </c>
      <c r="J73" s="664">
        <v>803.64</v>
      </c>
      <c r="K73" s="677">
        <v>1</v>
      </c>
      <c r="L73" s="664">
        <v>6</v>
      </c>
      <c r="M73" s="665">
        <v>803.64</v>
      </c>
    </row>
    <row r="74" spans="1:13" ht="14.4" customHeight="1" x14ac:dyDescent="0.3">
      <c r="A74" s="660" t="s">
        <v>2155</v>
      </c>
      <c r="B74" s="661" t="s">
        <v>1994</v>
      </c>
      <c r="C74" s="661" t="s">
        <v>2220</v>
      </c>
      <c r="D74" s="661" t="s">
        <v>2221</v>
      </c>
      <c r="E74" s="661" t="s">
        <v>2222</v>
      </c>
      <c r="F74" s="664"/>
      <c r="G74" s="664"/>
      <c r="H74" s="677">
        <v>0</v>
      </c>
      <c r="I74" s="664">
        <v>2</v>
      </c>
      <c r="J74" s="664">
        <v>1086.78</v>
      </c>
      <c r="K74" s="677">
        <v>1</v>
      </c>
      <c r="L74" s="664">
        <v>2</v>
      </c>
      <c r="M74" s="665">
        <v>1086.78</v>
      </c>
    </row>
    <row r="75" spans="1:13" ht="14.4" customHeight="1" x14ac:dyDescent="0.3">
      <c r="A75" s="660" t="s">
        <v>2156</v>
      </c>
      <c r="B75" s="661" t="s">
        <v>2003</v>
      </c>
      <c r="C75" s="661" t="s">
        <v>2905</v>
      </c>
      <c r="D75" s="661" t="s">
        <v>2084</v>
      </c>
      <c r="E75" s="661" t="s">
        <v>2906</v>
      </c>
      <c r="F75" s="664"/>
      <c r="G75" s="664"/>
      <c r="H75" s="677">
        <v>0</v>
      </c>
      <c r="I75" s="664">
        <v>1</v>
      </c>
      <c r="J75" s="664">
        <v>291.82</v>
      </c>
      <c r="K75" s="677">
        <v>1</v>
      </c>
      <c r="L75" s="664">
        <v>1</v>
      </c>
      <c r="M75" s="665">
        <v>291.82</v>
      </c>
    </row>
    <row r="76" spans="1:13" ht="14.4" customHeight="1" x14ac:dyDescent="0.3">
      <c r="A76" s="660" t="s">
        <v>2156</v>
      </c>
      <c r="B76" s="661" t="s">
        <v>2086</v>
      </c>
      <c r="C76" s="661" t="s">
        <v>2911</v>
      </c>
      <c r="D76" s="661" t="s">
        <v>1820</v>
      </c>
      <c r="E76" s="661" t="s">
        <v>2912</v>
      </c>
      <c r="F76" s="664"/>
      <c r="G76" s="664"/>
      <c r="H76" s="677">
        <v>0</v>
      </c>
      <c r="I76" s="664">
        <v>1</v>
      </c>
      <c r="J76" s="664">
        <v>374.74</v>
      </c>
      <c r="K76" s="677">
        <v>1</v>
      </c>
      <c r="L76" s="664">
        <v>1</v>
      </c>
      <c r="M76" s="665">
        <v>374.74</v>
      </c>
    </row>
    <row r="77" spans="1:13" ht="14.4" customHeight="1" x14ac:dyDescent="0.3">
      <c r="A77" s="660" t="s">
        <v>2157</v>
      </c>
      <c r="B77" s="661" t="s">
        <v>1994</v>
      </c>
      <c r="C77" s="661" t="s">
        <v>2220</v>
      </c>
      <c r="D77" s="661" t="s">
        <v>2221</v>
      </c>
      <c r="E77" s="661" t="s">
        <v>2222</v>
      </c>
      <c r="F77" s="664"/>
      <c r="G77" s="664"/>
      <c r="H77" s="677">
        <v>0</v>
      </c>
      <c r="I77" s="664">
        <v>1</v>
      </c>
      <c r="J77" s="664">
        <v>543.39</v>
      </c>
      <c r="K77" s="677">
        <v>1</v>
      </c>
      <c r="L77" s="664">
        <v>1</v>
      </c>
      <c r="M77" s="665">
        <v>543.39</v>
      </c>
    </row>
    <row r="78" spans="1:13" ht="14.4" customHeight="1" x14ac:dyDescent="0.3">
      <c r="A78" s="660" t="s">
        <v>2157</v>
      </c>
      <c r="B78" s="661" t="s">
        <v>2009</v>
      </c>
      <c r="C78" s="661" t="s">
        <v>1117</v>
      </c>
      <c r="D78" s="661" t="s">
        <v>2010</v>
      </c>
      <c r="E78" s="661" t="s">
        <v>2011</v>
      </c>
      <c r="F78" s="664"/>
      <c r="G78" s="664"/>
      <c r="H78" s="677">
        <v>0</v>
      </c>
      <c r="I78" s="664">
        <v>3</v>
      </c>
      <c r="J78" s="664">
        <v>450.12</v>
      </c>
      <c r="K78" s="677">
        <v>1</v>
      </c>
      <c r="L78" s="664">
        <v>3</v>
      </c>
      <c r="M78" s="665">
        <v>450.12</v>
      </c>
    </row>
    <row r="79" spans="1:13" ht="14.4" customHeight="1" x14ac:dyDescent="0.3">
      <c r="A79" s="660" t="s">
        <v>2157</v>
      </c>
      <c r="B79" s="661" t="s">
        <v>2016</v>
      </c>
      <c r="C79" s="661" t="s">
        <v>1480</v>
      </c>
      <c r="D79" s="661" t="s">
        <v>1481</v>
      </c>
      <c r="E79" s="661" t="s">
        <v>2063</v>
      </c>
      <c r="F79" s="664"/>
      <c r="G79" s="664"/>
      <c r="H79" s="677">
        <v>0</v>
      </c>
      <c r="I79" s="664">
        <v>4</v>
      </c>
      <c r="J79" s="664">
        <v>682.08</v>
      </c>
      <c r="K79" s="677">
        <v>1</v>
      </c>
      <c r="L79" s="664">
        <v>4</v>
      </c>
      <c r="M79" s="665">
        <v>682.08</v>
      </c>
    </row>
    <row r="80" spans="1:13" ht="14.4" customHeight="1" x14ac:dyDescent="0.3">
      <c r="A80" s="660" t="s">
        <v>2157</v>
      </c>
      <c r="B80" s="661" t="s">
        <v>2070</v>
      </c>
      <c r="C80" s="661" t="s">
        <v>1425</v>
      </c>
      <c r="D80" s="661" t="s">
        <v>1426</v>
      </c>
      <c r="E80" s="661" t="s">
        <v>2071</v>
      </c>
      <c r="F80" s="664"/>
      <c r="G80" s="664"/>
      <c r="H80" s="677">
        <v>0</v>
      </c>
      <c r="I80" s="664">
        <v>1</v>
      </c>
      <c r="J80" s="664">
        <v>93.96</v>
      </c>
      <c r="K80" s="677">
        <v>1</v>
      </c>
      <c r="L80" s="664">
        <v>1</v>
      </c>
      <c r="M80" s="665">
        <v>93.96</v>
      </c>
    </row>
    <row r="81" spans="1:13" ht="14.4" customHeight="1" x14ac:dyDescent="0.3">
      <c r="A81" s="660" t="s">
        <v>2157</v>
      </c>
      <c r="B81" s="661" t="s">
        <v>2045</v>
      </c>
      <c r="C81" s="661" t="s">
        <v>2934</v>
      </c>
      <c r="D81" s="661" t="s">
        <v>2935</v>
      </c>
      <c r="E81" s="661" t="s">
        <v>2936</v>
      </c>
      <c r="F81" s="664"/>
      <c r="G81" s="664"/>
      <c r="H81" s="677">
        <v>0</v>
      </c>
      <c r="I81" s="664">
        <v>1</v>
      </c>
      <c r="J81" s="664">
        <v>90.68</v>
      </c>
      <c r="K81" s="677">
        <v>1</v>
      </c>
      <c r="L81" s="664">
        <v>1</v>
      </c>
      <c r="M81" s="665">
        <v>90.68</v>
      </c>
    </row>
    <row r="82" spans="1:13" ht="14.4" customHeight="1" x14ac:dyDescent="0.3">
      <c r="A82" s="660" t="s">
        <v>2157</v>
      </c>
      <c r="B82" s="661" t="s">
        <v>2047</v>
      </c>
      <c r="C82" s="661" t="s">
        <v>1079</v>
      </c>
      <c r="D82" s="661" t="s">
        <v>1080</v>
      </c>
      <c r="E82" s="661" t="s">
        <v>1081</v>
      </c>
      <c r="F82" s="664"/>
      <c r="G82" s="664"/>
      <c r="H82" s="677">
        <v>0</v>
      </c>
      <c r="I82" s="664">
        <v>14</v>
      </c>
      <c r="J82" s="664">
        <v>1474.3400000000001</v>
      </c>
      <c r="K82" s="677">
        <v>1</v>
      </c>
      <c r="L82" s="664">
        <v>14</v>
      </c>
      <c r="M82" s="665">
        <v>1474.3400000000001</v>
      </c>
    </row>
    <row r="83" spans="1:13" ht="14.4" customHeight="1" x14ac:dyDescent="0.3">
      <c r="A83" s="660" t="s">
        <v>2157</v>
      </c>
      <c r="B83" s="661" t="s">
        <v>1989</v>
      </c>
      <c r="C83" s="661" t="s">
        <v>1625</v>
      </c>
      <c r="D83" s="661" t="s">
        <v>1048</v>
      </c>
      <c r="E83" s="661" t="s">
        <v>1626</v>
      </c>
      <c r="F83" s="664"/>
      <c r="G83" s="664"/>
      <c r="H83" s="677">
        <v>0</v>
      </c>
      <c r="I83" s="664">
        <v>1</v>
      </c>
      <c r="J83" s="664">
        <v>53.57</v>
      </c>
      <c r="K83" s="677">
        <v>1</v>
      </c>
      <c r="L83" s="664">
        <v>1</v>
      </c>
      <c r="M83" s="665">
        <v>53.57</v>
      </c>
    </row>
    <row r="84" spans="1:13" ht="14.4" customHeight="1" x14ac:dyDescent="0.3">
      <c r="A84" s="660" t="s">
        <v>2158</v>
      </c>
      <c r="B84" s="661" t="s">
        <v>2052</v>
      </c>
      <c r="C84" s="661" t="s">
        <v>2197</v>
      </c>
      <c r="D84" s="661" t="s">
        <v>1448</v>
      </c>
      <c r="E84" s="661" t="s">
        <v>2198</v>
      </c>
      <c r="F84" s="664"/>
      <c r="G84" s="664"/>
      <c r="H84" s="677"/>
      <c r="I84" s="664">
        <v>1</v>
      </c>
      <c r="J84" s="664">
        <v>0</v>
      </c>
      <c r="K84" s="677"/>
      <c r="L84" s="664">
        <v>1</v>
      </c>
      <c r="M84" s="665">
        <v>0</v>
      </c>
    </row>
    <row r="85" spans="1:13" ht="14.4" customHeight="1" x14ac:dyDescent="0.3">
      <c r="A85" s="660" t="s">
        <v>2158</v>
      </c>
      <c r="B85" s="661" t="s">
        <v>1994</v>
      </c>
      <c r="C85" s="661" t="s">
        <v>2243</v>
      </c>
      <c r="D85" s="661" t="s">
        <v>2221</v>
      </c>
      <c r="E85" s="661" t="s">
        <v>2244</v>
      </c>
      <c r="F85" s="664"/>
      <c r="G85" s="664"/>
      <c r="H85" s="677">
        <v>0</v>
      </c>
      <c r="I85" s="664">
        <v>1</v>
      </c>
      <c r="J85" s="664">
        <v>815.1</v>
      </c>
      <c r="K85" s="677">
        <v>1</v>
      </c>
      <c r="L85" s="664">
        <v>1</v>
      </c>
      <c r="M85" s="665">
        <v>815.1</v>
      </c>
    </row>
    <row r="86" spans="1:13" ht="14.4" customHeight="1" x14ac:dyDescent="0.3">
      <c r="A86" s="660" t="s">
        <v>2158</v>
      </c>
      <c r="B86" s="661" t="s">
        <v>2009</v>
      </c>
      <c r="C86" s="661" t="s">
        <v>1117</v>
      </c>
      <c r="D86" s="661" t="s">
        <v>2010</v>
      </c>
      <c r="E86" s="661" t="s">
        <v>2011</v>
      </c>
      <c r="F86" s="664"/>
      <c r="G86" s="664"/>
      <c r="H86" s="677">
        <v>0</v>
      </c>
      <c r="I86" s="664">
        <v>3</v>
      </c>
      <c r="J86" s="664">
        <v>450.12</v>
      </c>
      <c r="K86" s="677">
        <v>1</v>
      </c>
      <c r="L86" s="664">
        <v>3</v>
      </c>
      <c r="M86" s="665">
        <v>450.12</v>
      </c>
    </row>
    <row r="87" spans="1:13" ht="14.4" customHeight="1" x14ac:dyDescent="0.3">
      <c r="A87" s="660" t="s">
        <v>2158</v>
      </c>
      <c r="B87" s="661" t="s">
        <v>2009</v>
      </c>
      <c r="C87" s="661" t="s">
        <v>1488</v>
      </c>
      <c r="D87" s="661" t="s">
        <v>2061</v>
      </c>
      <c r="E87" s="661" t="s">
        <v>2062</v>
      </c>
      <c r="F87" s="664"/>
      <c r="G87" s="664"/>
      <c r="H87" s="677">
        <v>0</v>
      </c>
      <c r="I87" s="664">
        <v>1</v>
      </c>
      <c r="J87" s="664">
        <v>145.02000000000001</v>
      </c>
      <c r="K87" s="677">
        <v>1</v>
      </c>
      <c r="L87" s="664">
        <v>1</v>
      </c>
      <c r="M87" s="665">
        <v>145.02000000000001</v>
      </c>
    </row>
    <row r="88" spans="1:13" ht="14.4" customHeight="1" x14ac:dyDescent="0.3">
      <c r="A88" s="660" t="s">
        <v>2158</v>
      </c>
      <c r="B88" s="661" t="s">
        <v>3310</v>
      </c>
      <c r="C88" s="661" t="s">
        <v>2670</v>
      </c>
      <c r="D88" s="661" t="s">
        <v>2402</v>
      </c>
      <c r="E88" s="661" t="s">
        <v>2671</v>
      </c>
      <c r="F88" s="664"/>
      <c r="G88" s="664"/>
      <c r="H88" s="677"/>
      <c r="I88" s="664">
        <v>1</v>
      </c>
      <c r="J88" s="664">
        <v>0</v>
      </c>
      <c r="K88" s="677"/>
      <c r="L88" s="664">
        <v>1</v>
      </c>
      <c r="M88" s="665">
        <v>0</v>
      </c>
    </row>
    <row r="89" spans="1:13" ht="14.4" customHeight="1" x14ac:dyDescent="0.3">
      <c r="A89" s="660" t="s">
        <v>2158</v>
      </c>
      <c r="B89" s="661" t="s">
        <v>2070</v>
      </c>
      <c r="C89" s="661" t="s">
        <v>1417</v>
      </c>
      <c r="D89" s="661" t="s">
        <v>1418</v>
      </c>
      <c r="E89" s="661" t="s">
        <v>1419</v>
      </c>
      <c r="F89" s="664"/>
      <c r="G89" s="664"/>
      <c r="H89" s="677">
        <v>0</v>
      </c>
      <c r="I89" s="664">
        <v>1</v>
      </c>
      <c r="J89" s="664">
        <v>31.32</v>
      </c>
      <c r="K89" s="677">
        <v>1</v>
      </c>
      <c r="L89" s="664">
        <v>1</v>
      </c>
      <c r="M89" s="665">
        <v>31.32</v>
      </c>
    </row>
    <row r="90" spans="1:13" ht="14.4" customHeight="1" x14ac:dyDescent="0.3">
      <c r="A90" s="660" t="s">
        <v>2158</v>
      </c>
      <c r="B90" s="661" t="s">
        <v>3312</v>
      </c>
      <c r="C90" s="661" t="s">
        <v>2965</v>
      </c>
      <c r="D90" s="661" t="s">
        <v>2966</v>
      </c>
      <c r="E90" s="661" t="s">
        <v>2967</v>
      </c>
      <c r="F90" s="664">
        <v>3</v>
      </c>
      <c r="G90" s="664">
        <v>271.79999999999995</v>
      </c>
      <c r="H90" s="677">
        <v>1</v>
      </c>
      <c r="I90" s="664"/>
      <c r="J90" s="664"/>
      <c r="K90" s="677">
        <v>0</v>
      </c>
      <c r="L90" s="664">
        <v>3</v>
      </c>
      <c r="M90" s="665">
        <v>271.79999999999995</v>
      </c>
    </row>
    <row r="91" spans="1:13" ht="14.4" customHeight="1" x14ac:dyDescent="0.3">
      <c r="A91" s="660" t="s">
        <v>2158</v>
      </c>
      <c r="B91" s="661" t="s">
        <v>3312</v>
      </c>
      <c r="C91" s="661" t="s">
        <v>2968</v>
      </c>
      <c r="D91" s="661" t="s">
        <v>2969</v>
      </c>
      <c r="E91" s="661" t="s">
        <v>2970</v>
      </c>
      <c r="F91" s="664">
        <v>8</v>
      </c>
      <c r="G91" s="664">
        <v>724.8</v>
      </c>
      <c r="H91" s="677">
        <v>1</v>
      </c>
      <c r="I91" s="664"/>
      <c r="J91" s="664"/>
      <c r="K91" s="677">
        <v>0</v>
      </c>
      <c r="L91" s="664">
        <v>8</v>
      </c>
      <c r="M91" s="665">
        <v>724.8</v>
      </c>
    </row>
    <row r="92" spans="1:13" ht="14.4" customHeight="1" x14ac:dyDescent="0.3">
      <c r="A92" s="660" t="s">
        <v>2158</v>
      </c>
      <c r="B92" s="661" t="s">
        <v>2072</v>
      </c>
      <c r="C92" s="661" t="s">
        <v>2950</v>
      </c>
      <c r="D92" s="661" t="s">
        <v>2951</v>
      </c>
      <c r="E92" s="661" t="s">
        <v>2093</v>
      </c>
      <c r="F92" s="664">
        <v>1</v>
      </c>
      <c r="G92" s="664">
        <v>10.26</v>
      </c>
      <c r="H92" s="677">
        <v>1</v>
      </c>
      <c r="I92" s="664"/>
      <c r="J92" s="664"/>
      <c r="K92" s="677">
        <v>0</v>
      </c>
      <c r="L92" s="664">
        <v>1</v>
      </c>
      <c r="M92" s="665">
        <v>10.26</v>
      </c>
    </row>
    <row r="93" spans="1:13" ht="14.4" customHeight="1" x14ac:dyDescent="0.3">
      <c r="A93" s="660" t="s">
        <v>2158</v>
      </c>
      <c r="B93" s="661" t="s">
        <v>2075</v>
      </c>
      <c r="C93" s="661" t="s">
        <v>1443</v>
      </c>
      <c r="D93" s="661" t="s">
        <v>1444</v>
      </c>
      <c r="E93" s="661" t="s">
        <v>2076</v>
      </c>
      <c r="F93" s="664"/>
      <c r="G93" s="664"/>
      <c r="H93" s="677">
        <v>0</v>
      </c>
      <c r="I93" s="664">
        <v>1</v>
      </c>
      <c r="J93" s="664">
        <v>65.989999999999995</v>
      </c>
      <c r="K93" s="677">
        <v>1</v>
      </c>
      <c r="L93" s="664">
        <v>1</v>
      </c>
      <c r="M93" s="665">
        <v>65.989999999999995</v>
      </c>
    </row>
    <row r="94" spans="1:13" ht="14.4" customHeight="1" x14ac:dyDescent="0.3">
      <c r="A94" s="660" t="s">
        <v>2159</v>
      </c>
      <c r="B94" s="661" t="s">
        <v>2086</v>
      </c>
      <c r="C94" s="661" t="s">
        <v>2986</v>
      </c>
      <c r="D94" s="661" t="s">
        <v>2232</v>
      </c>
      <c r="E94" s="661"/>
      <c r="F94" s="664">
        <v>1</v>
      </c>
      <c r="G94" s="664">
        <v>0</v>
      </c>
      <c r="H94" s="677"/>
      <c r="I94" s="664"/>
      <c r="J94" s="664"/>
      <c r="K94" s="677"/>
      <c r="L94" s="664">
        <v>1</v>
      </c>
      <c r="M94" s="665">
        <v>0</v>
      </c>
    </row>
    <row r="95" spans="1:13" ht="14.4" customHeight="1" x14ac:dyDescent="0.3">
      <c r="A95" s="660" t="s">
        <v>2159</v>
      </c>
      <c r="B95" s="661" t="s">
        <v>2021</v>
      </c>
      <c r="C95" s="661" t="s">
        <v>2989</v>
      </c>
      <c r="D95" s="661" t="s">
        <v>2990</v>
      </c>
      <c r="E95" s="661" t="s">
        <v>2991</v>
      </c>
      <c r="F95" s="664"/>
      <c r="G95" s="664"/>
      <c r="H95" s="677">
        <v>0</v>
      </c>
      <c r="I95" s="664">
        <v>2</v>
      </c>
      <c r="J95" s="664">
        <v>294.62</v>
      </c>
      <c r="K95" s="677">
        <v>1</v>
      </c>
      <c r="L95" s="664">
        <v>2</v>
      </c>
      <c r="M95" s="665">
        <v>294.62</v>
      </c>
    </row>
    <row r="96" spans="1:13" ht="14.4" customHeight="1" x14ac:dyDescent="0.3">
      <c r="A96" s="660" t="s">
        <v>2159</v>
      </c>
      <c r="B96" s="661" t="s">
        <v>3310</v>
      </c>
      <c r="C96" s="661" t="s">
        <v>2670</v>
      </c>
      <c r="D96" s="661" t="s">
        <v>2402</v>
      </c>
      <c r="E96" s="661" t="s">
        <v>2671</v>
      </c>
      <c r="F96" s="664"/>
      <c r="G96" s="664"/>
      <c r="H96" s="677"/>
      <c r="I96" s="664">
        <v>2</v>
      </c>
      <c r="J96" s="664">
        <v>0</v>
      </c>
      <c r="K96" s="677"/>
      <c r="L96" s="664">
        <v>2</v>
      </c>
      <c r="M96" s="665">
        <v>0</v>
      </c>
    </row>
    <row r="97" spans="1:13" ht="14.4" customHeight="1" x14ac:dyDescent="0.3">
      <c r="A97" s="660" t="s">
        <v>2159</v>
      </c>
      <c r="B97" s="661" t="s">
        <v>3310</v>
      </c>
      <c r="C97" s="661" t="s">
        <v>2293</v>
      </c>
      <c r="D97" s="661" t="s">
        <v>2294</v>
      </c>
      <c r="E97" s="661" t="s">
        <v>2295</v>
      </c>
      <c r="F97" s="664">
        <v>1</v>
      </c>
      <c r="G97" s="664">
        <v>48.42</v>
      </c>
      <c r="H97" s="677">
        <v>1</v>
      </c>
      <c r="I97" s="664"/>
      <c r="J97" s="664"/>
      <c r="K97" s="677">
        <v>0</v>
      </c>
      <c r="L97" s="664">
        <v>1</v>
      </c>
      <c r="M97" s="665">
        <v>48.42</v>
      </c>
    </row>
    <row r="98" spans="1:13" ht="14.4" customHeight="1" x14ac:dyDescent="0.3">
      <c r="A98" s="660" t="s">
        <v>2160</v>
      </c>
      <c r="B98" s="661" t="s">
        <v>2009</v>
      </c>
      <c r="C98" s="661" t="s">
        <v>1117</v>
      </c>
      <c r="D98" s="661" t="s">
        <v>2010</v>
      </c>
      <c r="E98" s="661" t="s">
        <v>2011</v>
      </c>
      <c r="F98" s="664"/>
      <c r="G98" s="664"/>
      <c r="H98" s="677">
        <v>0</v>
      </c>
      <c r="I98" s="664">
        <v>2</v>
      </c>
      <c r="J98" s="664">
        <v>300.08</v>
      </c>
      <c r="K98" s="677">
        <v>1</v>
      </c>
      <c r="L98" s="664">
        <v>2</v>
      </c>
      <c r="M98" s="665">
        <v>300.08</v>
      </c>
    </row>
    <row r="99" spans="1:13" ht="14.4" customHeight="1" x14ac:dyDescent="0.3">
      <c r="A99" s="660" t="s">
        <v>2161</v>
      </c>
      <c r="B99" s="661" t="s">
        <v>2048</v>
      </c>
      <c r="C99" s="661" t="s">
        <v>3242</v>
      </c>
      <c r="D99" s="661" t="s">
        <v>3243</v>
      </c>
      <c r="E99" s="661" t="s">
        <v>3244</v>
      </c>
      <c r="F99" s="664"/>
      <c r="G99" s="664"/>
      <c r="H99" s="677">
        <v>0</v>
      </c>
      <c r="I99" s="664">
        <v>6</v>
      </c>
      <c r="J99" s="664">
        <v>216.06</v>
      </c>
      <c r="K99" s="677">
        <v>1</v>
      </c>
      <c r="L99" s="664">
        <v>6</v>
      </c>
      <c r="M99" s="665">
        <v>216.06</v>
      </c>
    </row>
    <row r="100" spans="1:13" ht="14.4" customHeight="1" x14ac:dyDescent="0.3">
      <c r="A100" s="660" t="s">
        <v>2161</v>
      </c>
      <c r="B100" s="661" t="s">
        <v>1988</v>
      </c>
      <c r="C100" s="661" t="s">
        <v>3238</v>
      </c>
      <c r="D100" s="661" t="s">
        <v>3239</v>
      </c>
      <c r="E100" s="661" t="s">
        <v>3240</v>
      </c>
      <c r="F100" s="664"/>
      <c r="G100" s="664"/>
      <c r="H100" s="677">
        <v>0</v>
      </c>
      <c r="I100" s="664">
        <v>2</v>
      </c>
      <c r="J100" s="664">
        <v>669.32</v>
      </c>
      <c r="K100" s="677">
        <v>1</v>
      </c>
      <c r="L100" s="664">
        <v>2</v>
      </c>
      <c r="M100" s="665">
        <v>669.32</v>
      </c>
    </row>
    <row r="101" spans="1:13" ht="14.4" customHeight="1" x14ac:dyDescent="0.3">
      <c r="A101" s="660" t="s">
        <v>2161</v>
      </c>
      <c r="B101" s="661" t="s">
        <v>2078</v>
      </c>
      <c r="C101" s="661" t="s">
        <v>2660</v>
      </c>
      <c r="D101" s="661" t="s">
        <v>2079</v>
      </c>
      <c r="E101" s="661" t="s">
        <v>2661</v>
      </c>
      <c r="F101" s="664"/>
      <c r="G101" s="664"/>
      <c r="H101" s="677">
        <v>0</v>
      </c>
      <c r="I101" s="664">
        <v>3</v>
      </c>
      <c r="J101" s="664">
        <v>562.23</v>
      </c>
      <c r="K101" s="677">
        <v>1</v>
      </c>
      <c r="L101" s="664">
        <v>3</v>
      </c>
      <c r="M101" s="665">
        <v>562.23</v>
      </c>
    </row>
    <row r="102" spans="1:13" ht="14.4" customHeight="1" x14ac:dyDescent="0.3">
      <c r="A102" s="660" t="s">
        <v>2161</v>
      </c>
      <c r="B102" s="661" t="s">
        <v>1994</v>
      </c>
      <c r="C102" s="661" t="s">
        <v>2243</v>
      </c>
      <c r="D102" s="661" t="s">
        <v>2221</v>
      </c>
      <c r="E102" s="661" t="s">
        <v>2244</v>
      </c>
      <c r="F102" s="664"/>
      <c r="G102" s="664"/>
      <c r="H102" s="677">
        <v>0</v>
      </c>
      <c r="I102" s="664">
        <v>2</v>
      </c>
      <c r="J102" s="664">
        <v>1630.2</v>
      </c>
      <c r="K102" s="677">
        <v>1</v>
      </c>
      <c r="L102" s="664">
        <v>2</v>
      </c>
      <c r="M102" s="665">
        <v>1630.2</v>
      </c>
    </row>
    <row r="103" spans="1:13" ht="14.4" customHeight="1" x14ac:dyDescent="0.3">
      <c r="A103" s="660" t="s">
        <v>2161</v>
      </c>
      <c r="B103" s="661" t="s">
        <v>1994</v>
      </c>
      <c r="C103" s="661" t="s">
        <v>2254</v>
      </c>
      <c r="D103" s="661" t="s">
        <v>2221</v>
      </c>
      <c r="E103" s="661" t="s">
        <v>2255</v>
      </c>
      <c r="F103" s="664"/>
      <c r="G103" s="664"/>
      <c r="H103" s="677">
        <v>0</v>
      </c>
      <c r="I103" s="664">
        <v>3</v>
      </c>
      <c r="J103" s="664">
        <v>2771.2200000000003</v>
      </c>
      <c r="K103" s="677">
        <v>1</v>
      </c>
      <c r="L103" s="664">
        <v>3</v>
      </c>
      <c r="M103" s="665">
        <v>2771.2200000000003</v>
      </c>
    </row>
    <row r="104" spans="1:13" ht="14.4" customHeight="1" x14ac:dyDescent="0.3">
      <c r="A104" s="660" t="s">
        <v>2161</v>
      </c>
      <c r="B104" s="661" t="s">
        <v>2020</v>
      </c>
      <c r="C104" s="661" t="s">
        <v>1106</v>
      </c>
      <c r="D104" s="661" t="s">
        <v>1107</v>
      </c>
      <c r="E104" s="661" t="s">
        <v>2658</v>
      </c>
      <c r="F104" s="664"/>
      <c r="G104" s="664"/>
      <c r="H104" s="677">
        <v>0</v>
      </c>
      <c r="I104" s="664">
        <v>5</v>
      </c>
      <c r="J104" s="664">
        <v>558.6</v>
      </c>
      <c r="K104" s="677">
        <v>1</v>
      </c>
      <c r="L104" s="664">
        <v>5</v>
      </c>
      <c r="M104" s="665">
        <v>558.6</v>
      </c>
    </row>
    <row r="105" spans="1:13" ht="14.4" customHeight="1" x14ac:dyDescent="0.3">
      <c r="A105" s="660" t="s">
        <v>2161</v>
      </c>
      <c r="B105" s="661" t="s">
        <v>2030</v>
      </c>
      <c r="C105" s="661" t="s">
        <v>2248</v>
      </c>
      <c r="D105" s="661" t="s">
        <v>2249</v>
      </c>
      <c r="E105" s="661" t="s">
        <v>2063</v>
      </c>
      <c r="F105" s="664"/>
      <c r="G105" s="664"/>
      <c r="H105" s="677">
        <v>0</v>
      </c>
      <c r="I105" s="664">
        <v>3</v>
      </c>
      <c r="J105" s="664">
        <v>200.45999999999998</v>
      </c>
      <c r="K105" s="677">
        <v>1</v>
      </c>
      <c r="L105" s="664">
        <v>3</v>
      </c>
      <c r="M105" s="665">
        <v>200.45999999999998</v>
      </c>
    </row>
    <row r="106" spans="1:13" ht="14.4" customHeight="1" x14ac:dyDescent="0.3">
      <c r="A106" s="660" t="s">
        <v>2161</v>
      </c>
      <c r="B106" s="661" t="s">
        <v>2075</v>
      </c>
      <c r="C106" s="661" t="s">
        <v>1443</v>
      </c>
      <c r="D106" s="661" t="s">
        <v>1444</v>
      </c>
      <c r="E106" s="661" t="s">
        <v>2076</v>
      </c>
      <c r="F106" s="664"/>
      <c r="G106" s="664"/>
      <c r="H106" s="677">
        <v>0</v>
      </c>
      <c r="I106" s="664">
        <v>1</v>
      </c>
      <c r="J106" s="664">
        <v>65.989999999999995</v>
      </c>
      <c r="K106" s="677">
        <v>1</v>
      </c>
      <c r="L106" s="664">
        <v>1</v>
      </c>
      <c r="M106" s="665">
        <v>65.989999999999995</v>
      </c>
    </row>
    <row r="107" spans="1:13" ht="14.4" customHeight="1" x14ac:dyDescent="0.3">
      <c r="A107" s="660" t="s">
        <v>2161</v>
      </c>
      <c r="B107" s="661" t="s">
        <v>1989</v>
      </c>
      <c r="C107" s="661" t="s">
        <v>1047</v>
      </c>
      <c r="D107" s="661" t="s">
        <v>1048</v>
      </c>
      <c r="E107" s="661" t="s">
        <v>1049</v>
      </c>
      <c r="F107" s="664"/>
      <c r="G107" s="664"/>
      <c r="H107" s="677">
        <v>0</v>
      </c>
      <c r="I107" s="664">
        <v>14</v>
      </c>
      <c r="J107" s="664">
        <v>1875.1600000000003</v>
      </c>
      <c r="K107" s="677">
        <v>1</v>
      </c>
      <c r="L107" s="664">
        <v>14</v>
      </c>
      <c r="M107" s="665">
        <v>1875.1600000000003</v>
      </c>
    </row>
    <row r="108" spans="1:13" ht="14.4" customHeight="1" x14ac:dyDescent="0.3">
      <c r="A108" s="660" t="s">
        <v>2162</v>
      </c>
      <c r="B108" s="661" t="s">
        <v>3313</v>
      </c>
      <c r="C108" s="661" t="s">
        <v>3039</v>
      </c>
      <c r="D108" s="661" t="s">
        <v>3040</v>
      </c>
      <c r="E108" s="661" t="s">
        <v>3041</v>
      </c>
      <c r="F108" s="664">
        <v>2</v>
      </c>
      <c r="G108" s="664">
        <v>640.41999999999996</v>
      </c>
      <c r="H108" s="677">
        <v>1</v>
      </c>
      <c r="I108" s="664"/>
      <c r="J108" s="664"/>
      <c r="K108" s="677">
        <v>0</v>
      </c>
      <c r="L108" s="664">
        <v>2</v>
      </c>
      <c r="M108" s="665">
        <v>640.41999999999996</v>
      </c>
    </row>
    <row r="109" spans="1:13" ht="14.4" customHeight="1" x14ac:dyDescent="0.3">
      <c r="A109" s="660" t="s">
        <v>2162</v>
      </c>
      <c r="B109" s="661" t="s">
        <v>3309</v>
      </c>
      <c r="C109" s="661" t="s">
        <v>2310</v>
      </c>
      <c r="D109" s="661" t="s">
        <v>2311</v>
      </c>
      <c r="E109" s="661" t="s">
        <v>2312</v>
      </c>
      <c r="F109" s="664"/>
      <c r="G109" s="664"/>
      <c r="H109" s="677">
        <v>0</v>
      </c>
      <c r="I109" s="664">
        <v>1</v>
      </c>
      <c r="J109" s="664">
        <v>119.7</v>
      </c>
      <c r="K109" s="677">
        <v>1</v>
      </c>
      <c r="L109" s="664">
        <v>1</v>
      </c>
      <c r="M109" s="665">
        <v>119.7</v>
      </c>
    </row>
    <row r="110" spans="1:13" ht="14.4" customHeight="1" x14ac:dyDescent="0.3">
      <c r="A110" s="660" t="s">
        <v>2162</v>
      </c>
      <c r="B110" s="661" t="s">
        <v>3309</v>
      </c>
      <c r="C110" s="661" t="s">
        <v>3032</v>
      </c>
      <c r="D110" s="661" t="s">
        <v>2311</v>
      </c>
      <c r="E110" s="661" t="s">
        <v>2385</v>
      </c>
      <c r="F110" s="664"/>
      <c r="G110" s="664"/>
      <c r="H110" s="677">
        <v>0</v>
      </c>
      <c r="I110" s="664">
        <v>1</v>
      </c>
      <c r="J110" s="664">
        <v>425.17</v>
      </c>
      <c r="K110" s="677">
        <v>1</v>
      </c>
      <c r="L110" s="664">
        <v>1</v>
      </c>
      <c r="M110" s="665">
        <v>425.17</v>
      </c>
    </row>
    <row r="111" spans="1:13" ht="14.4" customHeight="1" x14ac:dyDescent="0.3">
      <c r="A111" s="660" t="s">
        <v>2162</v>
      </c>
      <c r="B111" s="661" t="s">
        <v>1989</v>
      </c>
      <c r="C111" s="661" t="s">
        <v>1047</v>
      </c>
      <c r="D111" s="661" t="s">
        <v>1048</v>
      </c>
      <c r="E111" s="661" t="s">
        <v>1049</v>
      </c>
      <c r="F111" s="664"/>
      <c r="G111" s="664"/>
      <c r="H111" s="677">
        <v>0</v>
      </c>
      <c r="I111" s="664">
        <v>2</v>
      </c>
      <c r="J111" s="664">
        <v>267.88</v>
      </c>
      <c r="K111" s="677">
        <v>1</v>
      </c>
      <c r="L111" s="664">
        <v>2</v>
      </c>
      <c r="M111" s="665">
        <v>267.88</v>
      </c>
    </row>
    <row r="112" spans="1:13" ht="14.4" customHeight="1" x14ac:dyDescent="0.3">
      <c r="A112" s="660" t="s">
        <v>2164</v>
      </c>
      <c r="B112" s="661" t="s">
        <v>1994</v>
      </c>
      <c r="C112" s="661" t="s">
        <v>2220</v>
      </c>
      <c r="D112" s="661" t="s">
        <v>2221</v>
      </c>
      <c r="E112" s="661" t="s">
        <v>2222</v>
      </c>
      <c r="F112" s="664"/>
      <c r="G112" s="664"/>
      <c r="H112" s="677">
        <v>0</v>
      </c>
      <c r="I112" s="664">
        <v>1</v>
      </c>
      <c r="J112" s="664">
        <v>543.39</v>
      </c>
      <c r="K112" s="677">
        <v>1</v>
      </c>
      <c r="L112" s="664">
        <v>1</v>
      </c>
      <c r="M112" s="665">
        <v>543.39</v>
      </c>
    </row>
    <row r="113" spans="1:13" ht="14.4" customHeight="1" x14ac:dyDescent="0.3">
      <c r="A113" s="660" t="s">
        <v>2164</v>
      </c>
      <c r="B113" s="661" t="s">
        <v>1994</v>
      </c>
      <c r="C113" s="661" t="s">
        <v>2243</v>
      </c>
      <c r="D113" s="661" t="s">
        <v>2221</v>
      </c>
      <c r="E113" s="661" t="s">
        <v>2244</v>
      </c>
      <c r="F113" s="664"/>
      <c r="G113" s="664"/>
      <c r="H113" s="677">
        <v>0</v>
      </c>
      <c r="I113" s="664">
        <v>1</v>
      </c>
      <c r="J113" s="664">
        <v>815.1</v>
      </c>
      <c r="K113" s="677">
        <v>1</v>
      </c>
      <c r="L113" s="664">
        <v>1</v>
      </c>
      <c r="M113" s="665">
        <v>815.1</v>
      </c>
    </row>
    <row r="114" spans="1:13" ht="14.4" customHeight="1" x14ac:dyDescent="0.3">
      <c r="A114" s="660" t="s">
        <v>2164</v>
      </c>
      <c r="B114" s="661" t="s">
        <v>3310</v>
      </c>
      <c r="C114" s="661" t="s">
        <v>2670</v>
      </c>
      <c r="D114" s="661" t="s">
        <v>2402</v>
      </c>
      <c r="E114" s="661" t="s">
        <v>2671</v>
      </c>
      <c r="F114" s="664"/>
      <c r="G114" s="664"/>
      <c r="H114" s="677"/>
      <c r="I114" s="664">
        <v>3</v>
      </c>
      <c r="J114" s="664">
        <v>0</v>
      </c>
      <c r="K114" s="677"/>
      <c r="L114" s="664">
        <v>3</v>
      </c>
      <c r="M114" s="665">
        <v>0</v>
      </c>
    </row>
    <row r="115" spans="1:13" ht="14.4" customHeight="1" x14ac:dyDescent="0.3">
      <c r="A115" s="660" t="s">
        <v>2164</v>
      </c>
      <c r="B115" s="661" t="s">
        <v>2046</v>
      </c>
      <c r="C115" s="661" t="s">
        <v>3044</v>
      </c>
      <c r="D115" s="661" t="s">
        <v>3045</v>
      </c>
      <c r="E115" s="661" t="s">
        <v>2343</v>
      </c>
      <c r="F115" s="664">
        <v>3</v>
      </c>
      <c r="G115" s="664">
        <v>568.29</v>
      </c>
      <c r="H115" s="677">
        <v>1</v>
      </c>
      <c r="I115" s="664"/>
      <c r="J115" s="664"/>
      <c r="K115" s="677">
        <v>0</v>
      </c>
      <c r="L115" s="664">
        <v>3</v>
      </c>
      <c r="M115" s="665">
        <v>568.29</v>
      </c>
    </row>
    <row r="116" spans="1:13" ht="14.4" customHeight="1" x14ac:dyDescent="0.3">
      <c r="A116" s="660" t="s">
        <v>2171</v>
      </c>
      <c r="B116" s="661" t="s">
        <v>2009</v>
      </c>
      <c r="C116" s="661" t="s">
        <v>1117</v>
      </c>
      <c r="D116" s="661" t="s">
        <v>2010</v>
      </c>
      <c r="E116" s="661" t="s">
        <v>2011</v>
      </c>
      <c r="F116" s="664"/>
      <c r="G116" s="664"/>
      <c r="H116" s="677">
        <v>0</v>
      </c>
      <c r="I116" s="664">
        <v>2</v>
      </c>
      <c r="J116" s="664">
        <v>304.39999999999998</v>
      </c>
      <c r="K116" s="677">
        <v>1</v>
      </c>
      <c r="L116" s="664">
        <v>2</v>
      </c>
      <c r="M116" s="665">
        <v>304.39999999999998</v>
      </c>
    </row>
    <row r="117" spans="1:13" ht="14.4" customHeight="1" x14ac:dyDescent="0.3">
      <c r="A117" s="660" t="s">
        <v>2171</v>
      </c>
      <c r="B117" s="661" t="s">
        <v>2030</v>
      </c>
      <c r="C117" s="661" t="s">
        <v>2248</v>
      </c>
      <c r="D117" s="661" t="s">
        <v>2249</v>
      </c>
      <c r="E117" s="661" t="s">
        <v>2063</v>
      </c>
      <c r="F117" s="664"/>
      <c r="G117" s="664"/>
      <c r="H117" s="677">
        <v>0</v>
      </c>
      <c r="I117" s="664">
        <v>2</v>
      </c>
      <c r="J117" s="664">
        <v>133.63999999999999</v>
      </c>
      <c r="K117" s="677">
        <v>1</v>
      </c>
      <c r="L117" s="664">
        <v>2</v>
      </c>
      <c r="M117" s="665">
        <v>133.63999999999999</v>
      </c>
    </row>
    <row r="118" spans="1:13" ht="14.4" customHeight="1" x14ac:dyDescent="0.3">
      <c r="A118" s="660" t="s">
        <v>2171</v>
      </c>
      <c r="B118" s="661" t="s">
        <v>3310</v>
      </c>
      <c r="C118" s="661" t="s">
        <v>2293</v>
      </c>
      <c r="D118" s="661" t="s">
        <v>2294</v>
      </c>
      <c r="E118" s="661" t="s">
        <v>2295</v>
      </c>
      <c r="F118" s="664">
        <v>2</v>
      </c>
      <c r="G118" s="664">
        <v>96.84</v>
      </c>
      <c r="H118" s="677">
        <v>1</v>
      </c>
      <c r="I118" s="664"/>
      <c r="J118" s="664"/>
      <c r="K118" s="677">
        <v>0</v>
      </c>
      <c r="L118" s="664">
        <v>2</v>
      </c>
      <c r="M118" s="665">
        <v>96.84</v>
      </c>
    </row>
    <row r="119" spans="1:13" ht="14.4" customHeight="1" x14ac:dyDescent="0.3">
      <c r="A119" s="660" t="s">
        <v>2171</v>
      </c>
      <c r="B119" s="661" t="s">
        <v>2070</v>
      </c>
      <c r="C119" s="661" t="s">
        <v>2282</v>
      </c>
      <c r="D119" s="661" t="s">
        <v>2283</v>
      </c>
      <c r="E119" s="661" t="s">
        <v>2284</v>
      </c>
      <c r="F119" s="664"/>
      <c r="G119" s="664"/>
      <c r="H119" s="677">
        <v>0</v>
      </c>
      <c r="I119" s="664">
        <v>1</v>
      </c>
      <c r="J119" s="664">
        <v>140.94999999999999</v>
      </c>
      <c r="K119" s="677">
        <v>1</v>
      </c>
      <c r="L119" s="664">
        <v>1</v>
      </c>
      <c r="M119" s="665">
        <v>140.94999999999999</v>
      </c>
    </row>
    <row r="120" spans="1:13" ht="14.4" customHeight="1" x14ac:dyDescent="0.3">
      <c r="A120" s="660" t="s">
        <v>2172</v>
      </c>
      <c r="B120" s="661" t="s">
        <v>1994</v>
      </c>
      <c r="C120" s="661" t="s">
        <v>3286</v>
      </c>
      <c r="D120" s="661" t="s">
        <v>2221</v>
      </c>
      <c r="E120" s="661" t="s">
        <v>3287</v>
      </c>
      <c r="F120" s="664"/>
      <c r="G120" s="664"/>
      <c r="H120" s="677"/>
      <c r="I120" s="664">
        <v>1</v>
      </c>
      <c r="J120" s="664">
        <v>0</v>
      </c>
      <c r="K120" s="677"/>
      <c r="L120" s="664">
        <v>1</v>
      </c>
      <c r="M120" s="665">
        <v>0</v>
      </c>
    </row>
    <row r="121" spans="1:13" ht="14.4" customHeight="1" x14ac:dyDescent="0.3">
      <c r="A121" s="660" t="s">
        <v>2172</v>
      </c>
      <c r="B121" s="661" t="s">
        <v>1994</v>
      </c>
      <c r="C121" s="661" t="s">
        <v>2220</v>
      </c>
      <c r="D121" s="661" t="s">
        <v>2221</v>
      </c>
      <c r="E121" s="661" t="s">
        <v>2222</v>
      </c>
      <c r="F121" s="664"/>
      <c r="G121" s="664"/>
      <c r="H121" s="677">
        <v>0</v>
      </c>
      <c r="I121" s="664">
        <v>5</v>
      </c>
      <c r="J121" s="664">
        <v>2716.95</v>
      </c>
      <c r="K121" s="677">
        <v>1</v>
      </c>
      <c r="L121" s="664">
        <v>5</v>
      </c>
      <c r="M121" s="665">
        <v>2716.95</v>
      </c>
    </row>
    <row r="122" spans="1:13" ht="14.4" customHeight="1" x14ac:dyDescent="0.3">
      <c r="A122" s="660" t="s">
        <v>2172</v>
      </c>
      <c r="B122" s="661" t="s">
        <v>2009</v>
      </c>
      <c r="C122" s="661" t="s">
        <v>1117</v>
      </c>
      <c r="D122" s="661" t="s">
        <v>2010</v>
      </c>
      <c r="E122" s="661" t="s">
        <v>2011</v>
      </c>
      <c r="F122" s="664"/>
      <c r="G122" s="664"/>
      <c r="H122" s="677">
        <v>0</v>
      </c>
      <c r="I122" s="664">
        <v>1</v>
      </c>
      <c r="J122" s="664">
        <v>154.36000000000001</v>
      </c>
      <c r="K122" s="677">
        <v>1</v>
      </c>
      <c r="L122" s="664">
        <v>1</v>
      </c>
      <c r="M122" s="665">
        <v>154.36000000000001</v>
      </c>
    </row>
    <row r="123" spans="1:13" ht="14.4" customHeight="1" x14ac:dyDescent="0.3">
      <c r="A123" s="660" t="s">
        <v>2172</v>
      </c>
      <c r="B123" s="661" t="s">
        <v>2008</v>
      </c>
      <c r="C123" s="661" t="s">
        <v>1121</v>
      </c>
      <c r="D123" s="661" t="s">
        <v>1122</v>
      </c>
      <c r="E123" s="661" t="s">
        <v>1123</v>
      </c>
      <c r="F123" s="664"/>
      <c r="G123" s="664"/>
      <c r="H123" s="677">
        <v>0</v>
      </c>
      <c r="I123" s="664">
        <v>2</v>
      </c>
      <c r="J123" s="664">
        <v>116.8</v>
      </c>
      <c r="K123" s="677">
        <v>1</v>
      </c>
      <c r="L123" s="664">
        <v>2</v>
      </c>
      <c r="M123" s="665">
        <v>116.8</v>
      </c>
    </row>
    <row r="124" spans="1:13" ht="14.4" customHeight="1" x14ac:dyDescent="0.3">
      <c r="A124" s="660" t="s">
        <v>2165</v>
      </c>
      <c r="B124" s="661" t="s">
        <v>2009</v>
      </c>
      <c r="C124" s="661" t="s">
        <v>1117</v>
      </c>
      <c r="D124" s="661" t="s">
        <v>2010</v>
      </c>
      <c r="E124" s="661" t="s">
        <v>2011</v>
      </c>
      <c r="F124" s="664"/>
      <c r="G124" s="664"/>
      <c r="H124" s="677">
        <v>0</v>
      </c>
      <c r="I124" s="664">
        <v>2</v>
      </c>
      <c r="J124" s="664">
        <v>304.39999999999998</v>
      </c>
      <c r="K124" s="677">
        <v>1</v>
      </c>
      <c r="L124" s="664">
        <v>2</v>
      </c>
      <c r="M124" s="665">
        <v>304.39999999999998</v>
      </c>
    </row>
    <row r="125" spans="1:13" ht="14.4" customHeight="1" x14ac:dyDescent="0.3">
      <c r="A125" s="660" t="s">
        <v>2165</v>
      </c>
      <c r="B125" s="661" t="s">
        <v>3309</v>
      </c>
      <c r="C125" s="661" t="s">
        <v>2310</v>
      </c>
      <c r="D125" s="661" t="s">
        <v>2311</v>
      </c>
      <c r="E125" s="661" t="s">
        <v>2312</v>
      </c>
      <c r="F125" s="664"/>
      <c r="G125" s="664"/>
      <c r="H125" s="677">
        <v>0</v>
      </c>
      <c r="I125" s="664">
        <v>1</v>
      </c>
      <c r="J125" s="664">
        <v>119.7</v>
      </c>
      <c r="K125" s="677">
        <v>1</v>
      </c>
      <c r="L125" s="664">
        <v>1</v>
      </c>
      <c r="M125" s="665">
        <v>119.7</v>
      </c>
    </row>
    <row r="126" spans="1:13" ht="14.4" customHeight="1" x14ac:dyDescent="0.3">
      <c r="A126" s="660" t="s">
        <v>2165</v>
      </c>
      <c r="B126" s="661" t="s">
        <v>2070</v>
      </c>
      <c r="C126" s="661" t="s">
        <v>1417</v>
      </c>
      <c r="D126" s="661" t="s">
        <v>1418</v>
      </c>
      <c r="E126" s="661" t="s">
        <v>1419</v>
      </c>
      <c r="F126" s="664"/>
      <c r="G126" s="664"/>
      <c r="H126" s="677">
        <v>0</v>
      </c>
      <c r="I126" s="664">
        <v>1</v>
      </c>
      <c r="J126" s="664">
        <v>31.32</v>
      </c>
      <c r="K126" s="677">
        <v>1</v>
      </c>
      <c r="L126" s="664">
        <v>1</v>
      </c>
      <c r="M126" s="665">
        <v>31.32</v>
      </c>
    </row>
    <row r="127" spans="1:13" ht="14.4" customHeight="1" x14ac:dyDescent="0.3">
      <c r="A127" s="660" t="s">
        <v>2166</v>
      </c>
      <c r="B127" s="661" t="s">
        <v>2016</v>
      </c>
      <c r="C127" s="661" t="s">
        <v>3260</v>
      </c>
      <c r="D127" s="661" t="s">
        <v>1481</v>
      </c>
      <c r="E127" s="661" t="s">
        <v>2658</v>
      </c>
      <c r="F127" s="664">
        <v>1</v>
      </c>
      <c r="G127" s="664">
        <v>0</v>
      </c>
      <c r="H127" s="677"/>
      <c r="I127" s="664"/>
      <c r="J127" s="664"/>
      <c r="K127" s="677"/>
      <c r="L127" s="664">
        <v>1</v>
      </c>
      <c r="M127" s="665">
        <v>0</v>
      </c>
    </row>
    <row r="128" spans="1:13" ht="14.4" customHeight="1" x14ac:dyDescent="0.3">
      <c r="A128" s="660" t="s">
        <v>2166</v>
      </c>
      <c r="B128" s="661" t="s">
        <v>2020</v>
      </c>
      <c r="C128" s="661" t="s">
        <v>2272</v>
      </c>
      <c r="D128" s="661" t="s">
        <v>1107</v>
      </c>
      <c r="E128" s="661" t="s">
        <v>2273</v>
      </c>
      <c r="F128" s="664"/>
      <c r="G128" s="664"/>
      <c r="H128" s="677"/>
      <c r="I128" s="664">
        <v>1</v>
      </c>
      <c r="J128" s="664">
        <v>0</v>
      </c>
      <c r="K128" s="677"/>
      <c r="L128" s="664">
        <v>1</v>
      </c>
      <c r="M128" s="665">
        <v>0</v>
      </c>
    </row>
    <row r="129" spans="1:13" ht="14.4" customHeight="1" x14ac:dyDescent="0.3">
      <c r="A129" s="660" t="s">
        <v>2166</v>
      </c>
      <c r="B129" s="661" t="s">
        <v>2047</v>
      </c>
      <c r="C129" s="661" t="s">
        <v>2274</v>
      </c>
      <c r="D129" s="661" t="s">
        <v>2275</v>
      </c>
      <c r="E129" s="661" t="s">
        <v>2276</v>
      </c>
      <c r="F129" s="664"/>
      <c r="G129" s="664"/>
      <c r="H129" s="677">
        <v>0</v>
      </c>
      <c r="I129" s="664">
        <v>3</v>
      </c>
      <c r="J129" s="664">
        <v>582.78</v>
      </c>
      <c r="K129" s="677">
        <v>1</v>
      </c>
      <c r="L129" s="664">
        <v>3</v>
      </c>
      <c r="M129" s="665">
        <v>582.78</v>
      </c>
    </row>
    <row r="130" spans="1:13" ht="14.4" customHeight="1" x14ac:dyDescent="0.3">
      <c r="A130" s="660" t="s">
        <v>2166</v>
      </c>
      <c r="B130" s="661" t="s">
        <v>1989</v>
      </c>
      <c r="C130" s="661" t="s">
        <v>1047</v>
      </c>
      <c r="D130" s="661" t="s">
        <v>1048</v>
      </c>
      <c r="E130" s="661" t="s">
        <v>1049</v>
      </c>
      <c r="F130" s="664"/>
      <c r="G130" s="664"/>
      <c r="H130" s="677">
        <v>0</v>
      </c>
      <c r="I130" s="664">
        <v>7</v>
      </c>
      <c r="J130" s="664">
        <v>937.57999999999993</v>
      </c>
      <c r="K130" s="677">
        <v>1</v>
      </c>
      <c r="L130" s="664">
        <v>7</v>
      </c>
      <c r="M130" s="665">
        <v>937.57999999999993</v>
      </c>
    </row>
    <row r="131" spans="1:13" ht="14.4" customHeight="1" x14ac:dyDescent="0.3">
      <c r="A131" s="660" t="s">
        <v>2167</v>
      </c>
      <c r="B131" s="661" t="s">
        <v>2052</v>
      </c>
      <c r="C131" s="661" t="s">
        <v>2197</v>
      </c>
      <c r="D131" s="661" t="s">
        <v>1448</v>
      </c>
      <c r="E131" s="661" t="s">
        <v>2198</v>
      </c>
      <c r="F131" s="664"/>
      <c r="G131" s="664"/>
      <c r="H131" s="677"/>
      <c r="I131" s="664">
        <v>1</v>
      </c>
      <c r="J131" s="664">
        <v>0</v>
      </c>
      <c r="K131" s="677"/>
      <c r="L131" s="664">
        <v>1</v>
      </c>
      <c r="M131" s="665">
        <v>0</v>
      </c>
    </row>
    <row r="132" spans="1:13" ht="14.4" customHeight="1" x14ac:dyDescent="0.3">
      <c r="A132" s="660" t="s">
        <v>2167</v>
      </c>
      <c r="B132" s="661" t="s">
        <v>3314</v>
      </c>
      <c r="C132" s="661" t="s">
        <v>3097</v>
      </c>
      <c r="D132" s="661" t="s">
        <v>3098</v>
      </c>
      <c r="E132" s="661" t="s">
        <v>3099</v>
      </c>
      <c r="F132" s="664">
        <v>3</v>
      </c>
      <c r="G132" s="664">
        <v>300.33</v>
      </c>
      <c r="H132" s="677">
        <v>1</v>
      </c>
      <c r="I132" s="664"/>
      <c r="J132" s="664"/>
      <c r="K132" s="677">
        <v>0</v>
      </c>
      <c r="L132" s="664">
        <v>3</v>
      </c>
      <c r="M132" s="665">
        <v>300.33</v>
      </c>
    </row>
    <row r="133" spans="1:13" ht="14.4" customHeight="1" x14ac:dyDescent="0.3">
      <c r="A133" s="660" t="s">
        <v>2167</v>
      </c>
      <c r="B133" s="661" t="s">
        <v>3314</v>
      </c>
      <c r="C133" s="661" t="s">
        <v>3100</v>
      </c>
      <c r="D133" s="661" t="s">
        <v>3098</v>
      </c>
      <c r="E133" s="661" t="s">
        <v>3099</v>
      </c>
      <c r="F133" s="664">
        <v>6</v>
      </c>
      <c r="G133" s="664">
        <v>0</v>
      </c>
      <c r="H133" s="677"/>
      <c r="I133" s="664"/>
      <c r="J133" s="664"/>
      <c r="K133" s="677"/>
      <c r="L133" s="664">
        <v>6</v>
      </c>
      <c r="M133" s="665">
        <v>0</v>
      </c>
    </row>
    <row r="134" spans="1:13" ht="14.4" customHeight="1" x14ac:dyDescent="0.3">
      <c r="A134" s="660" t="s">
        <v>2167</v>
      </c>
      <c r="B134" s="661" t="s">
        <v>1998</v>
      </c>
      <c r="C134" s="661" t="s">
        <v>981</v>
      </c>
      <c r="D134" s="661" t="s">
        <v>982</v>
      </c>
      <c r="E134" s="661" t="s">
        <v>847</v>
      </c>
      <c r="F134" s="664"/>
      <c r="G134" s="664"/>
      <c r="H134" s="677">
        <v>0</v>
      </c>
      <c r="I134" s="664">
        <v>3</v>
      </c>
      <c r="J134" s="664">
        <v>105.33</v>
      </c>
      <c r="K134" s="677">
        <v>1</v>
      </c>
      <c r="L134" s="664">
        <v>3</v>
      </c>
      <c r="M134" s="665">
        <v>105.33</v>
      </c>
    </row>
    <row r="135" spans="1:13" ht="14.4" customHeight="1" x14ac:dyDescent="0.3">
      <c r="A135" s="660" t="s">
        <v>2167</v>
      </c>
      <c r="B135" s="661" t="s">
        <v>2055</v>
      </c>
      <c r="C135" s="661" t="s">
        <v>3083</v>
      </c>
      <c r="D135" s="661" t="s">
        <v>3084</v>
      </c>
      <c r="E135" s="661" t="s">
        <v>1620</v>
      </c>
      <c r="F135" s="664"/>
      <c r="G135" s="664"/>
      <c r="H135" s="677">
        <v>0</v>
      </c>
      <c r="I135" s="664">
        <v>3</v>
      </c>
      <c r="J135" s="664">
        <v>187.38</v>
      </c>
      <c r="K135" s="677">
        <v>1</v>
      </c>
      <c r="L135" s="664">
        <v>3</v>
      </c>
      <c r="M135" s="665">
        <v>187.38</v>
      </c>
    </row>
    <row r="136" spans="1:13" ht="14.4" customHeight="1" x14ac:dyDescent="0.3">
      <c r="A136" s="660" t="s">
        <v>2167</v>
      </c>
      <c r="B136" s="661" t="s">
        <v>2086</v>
      </c>
      <c r="C136" s="661" t="s">
        <v>1819</v>
      </c>
      <c r="D136" s="661" t="s">
        <v>1820</v>
      </c>
      <c r="E136" s="661" t="s">
        <v>1620</v>
      </c>
      <c r="F136" s="664"/>
      <c r="G136" s="664"/>
      <c r="H136" s="677">
        <v>0</v>
      </c>
      <c r="I136" s="664">
        <v>3</v>
      </c>
      <c r="J136" s="664">
        <v>374.73</v>
      </c>
      <c r="K136" s="677">
        <v>1</v>
      </c>
      <c r="L136" s="664">
        <v>3</v>
      </c>
      <c r="M136" s="665">
        <v>374.73</v>
      </c>
    </row>
    <row r="137" spans="1:13" ht="14.4" customHeight="1" x14ac:dyDescent="0.3">
      <c r="A137" s="660" t="s">
        <v>2167</v>
      </c>
      <c r="B137" s="661" t="s">
        <v>3315</v>
      </c>
      <c r="C137" s="661" t="s">
        <v>3090</v>
      </c>
      <c r="D137" s="661" t="s">
        <v>3091</v>
      </c>
      <c r="E137" s="661" t="s">
        <v>3092</v>
      </c>
      <c r="F137" s="664"/>
      <c r="G137" s="664"/>
      <c r="H137" s="677">
        <v>0</v>
      </c>
      <c r="I137" s="664">
        <v>2</v>
      </c>
      <c r="J137" s="664">
        <v>833.04</v>
      </c>
      <c r="K137" s="677">
        <v>1</v>
      </c>
      <c r="L137" s="664">
        <v>2</v>
      </c>
      <c r="M137" s="665">
        <v>833.04</v>
      </c>
    </row>
    <row r="138" spans="1:13" ht="14.4" customHeight="1" x14ac:dyDescent="0.3">
      <c r="A138" s="660" t="s">
        <v>2167</v>
      </c>
      <c r="B138" s="661" t="s">
        <v>2009</v>
      </c>
      <c r="C138" s="661" t="s">
        <v>1117</v>
      </c>
      <c r="D138" s="661" t="s">
        <v>2010</v>
      </c>
      <c r="E138" s="661" t="s">
        <v>2011</v>
      </c>
      <c r="F138" s="664"/>
      <c r="G138" s="664"/>
      <c r="H138" s="677">
        <v>0</v>
      </c>
      <c r="I138" s="664">
        <v>4</v>
      </c>
      <c r="J138" s="664">
        <v>608.79999999999995</v>
      </c>
      <c r="K138" s="677">
        <v>1</v>
      </c>
      <c r="L138" s="664">
        <v>4</v>
      </c>
      <c r="M138" s="665">
        <v>608.79999999999995</v>
      </c>
    </row>
    <row r="139" spans="1:13" ht="14.4" customHeight="1" x14ac:dyDescent="0.3">
      <c r="A139" s="660" t="s">
        <v>2167</v>
      </c>
      <c r="B139" s="661" t="s">
        <v>3310</v>
      </c>
      <c r="C139" s="661" t="s">
        <v>3103</v>
      </c>
      <c r="D139" s="661" t="s">
        <v>2294</v>
      </c>
      <c r="E139" s="661" t="s">
        <v>3104</v>
      </c>
      <c r="F139" s="664">
        <v>1</v>
      </c>
      <c r="G139" s="664">
        <v>0</v>
      </c>
      <c r="H139" s="677"/>
      <c r="I139" s="664"/>
      <c r="J139" s="664"/>
      <c r="K139" s="677"/>
      <c r="L139" s="664">
        <v>1</v>
      </c>
      <c r="M139" s="665">
        <v>0</v>
      </c>
    </row>
    <row r="140" spans="1:13" ht="14.4" customHeight="1" x14ac:dyDescent="0.3">
      <c r="A140" s="660" t="s">
        <v>2168</v>
      </c>
      <c r="B140" s="661" t="s">
        <v>2052</v>
      </c>
      <c r="C140" s="661" t="s">
        <v>1447</v>
      </c>
      <c r="D140" s="661" t="s">
        <v>1448</v>
      </c>
      <c r="E140" s="661" t="s">
        <v>1449</v>
      </c>
      <c r="F140" s="664"/>
      <c r="G140" s="664"/>
      <c r="H140" s="677"/>
      <c r="I140" s="664">
        <v>1</v>
      </c>
      <c r="J140" s="664">
        <v>0</v>
      </c>
      <c r="K140" s="677"/>
      <c r="L140" s="664">
        <v>1</v>
      </c>
      <c r="M140" s="665">
        <v>0</v>
      </c>
    </row>
    <row r="141" spans="1:13" ht="14.4" customHeight="1" x14ac:dyDescent="0.3">
      <c r="A141" s="660" t="s">
        <v>2168</v>
      </c>
      <c r="B141" s="661" t="s">
        <v>2009</v>
      </c>
      <c r="C141" s="661" t="s">
        <v>1117</v>
      </c>
      <c r="D141" s="661" t="s">
        <v>2010</v>
      </c>
      <c r="E141" s="661" t="s">
        <v>2011</v>
      </c>
      <c r="F141" s="664"/>
      <c r="G141" s="664"/>
      <c r="H141" s="677">
        <v>0</v>
      </c>
      <c r="I141" s="664">
        <v>1</v>
      </c>
      <c r="J141" s="664">
        <v>154.36000000000001</v>
      </c>
      <c r="K141" s="677">
        <v>1</v>
      </c>
      <c r="L141" s="664">
        <v>1</v>
      </c>
      <c r="M141" s="665">
        <v>154.36000000000001</v>
      </c>
    </row>
    <row r="142" spans="1:13" ht="14.4" customHeight="1" x14ac:dyDescent="0.3">
      <c r="A142" s="660" t="s">
        <v>2168</v>
      </c>
      <c r="B142" s="661" t="s">
        <v>1989</v>
      </c>
      <c r="C142" s="661" t="s">
        <v>1047</v>
      </c>
      <c r="D142" s="661" t="s">
        <v>1048</v>
      </c>
      <c r="E142" s="661" t="s">
        <v>1049</v>
      </c>
      <c r="F142" s="664"/>
      <c r="G142" s="664"/>
      <c r="H142" s="677">
        <v>0</v>
      </c>
      <c r="I142" s="664">
        <v>13</v>
      </c>
      <c r="J142" s="664">
        <v>1741.22</v>
      </c>
      <c r="K142" s="677">
        <v>1</v>
      </c>
      <c r="L142" s="664">
        <v>13</v>
      </c>
      <c r="M142" s="665">
        <v>1741.22</v>
      </c>
    </row>
    <row r="143" spans="1:13" ht="14.4" customHeight="1" x14ac:dyDescent="0.3">
      <c r="A143" s="660" t="s">
        <v>2169</v>
      </c>
      <c r="B143" s="661" t="s">
        <v>1997</v>
      </c>
      <c r="C143" s="661" t="s">
        <v>3167</v>
      </c>
      <c r="D143" s="661" t="s">
        <v>3168</v>
      </c>
      <c r="E143" s="661" t="s">
        <v>3165</v>
      </c>
      <c r="F143" s="664">
        <v>1</v>
      </c>
      <c r="G143" s="664">
        <v>140.44</v>
      </c>
      <c r="H143" s="677">
        <v>1</v>
      </c>
      <c r="I143" s="664"/>
      <c r="J143" s="664"/>
      <c r="K143" s="677">
        <v>0</v>
      </c>
      <c r="L143" s="664">
        <v>1</v>
      </c>
      <c r="M143" s="665">
        <v>140.44</v>
      </c>
    </row>
    <row r="144" spans="1:13" ht="14.4" customHeight="1" x14ac:dyDescent="0.3">
      <c r="A144" s="660" t="s">
        <v>2169</v>
      </c>
      <c r="B144" s="661" t="s">
        <v>2055</v>
      </c>
      <c r="C144" s="661" t="s">
        <v>3163</v>
      </c>
      <c r="D144" s="661" t="s">
        <v>3164</v>
      </c>
      <c r="E144" s="661" t="s">
        <v>3165</v>
      </c>
      <c r="F144" s="664">
        <v>1</v>
      </c>
      <c r="G144" s="664">
        <v>0</v>
      </c>
      <c r="H144" s="677"/>
      <c r="I144" s="664"/>
      <c r="J144" s="664"/>
      <c r="K144" s="677"/>
      <c r="L144" s="664">
        <v>1</v>
      </c>
      <c r="M144" s="665">
        <v>0</v>
      </c>
    </row>
    <row r="145" spans="1:13" ht="14.4" customHeight="1" x14ac:dyDescent="0.3">
      <c r="A145" s="660" t="s">
        <v>2169</v>
      </c>
      <c r="B145" s="661" t="s">
        <v>2086</v>
      </c>
      <c r="C145" s="661" t="s">
        <v>2986</v>
      </c>
      <c r="D145" s="661" t="s">
        <v>2232</v>
      </c>
      <c r="E145" s="661"/>
      <c r="F145" s="664">
        <v>1</v>
      </c>
      <c r="G145" s="664">
        <v>0</v>
      </c>
      <c r="H145" s="677"/>
      <c r="I145" s="664"/>
      <c r="J145" s="664"/>
      <c r="K145" s="677"/>
      <c r="L145" s="664">
        <v>1</v>
      </c>
      <c r="M145" s="665">
        <v>0</v>
      </c>
    </row>
    <row r="146" spans="1:13" ht="14.4" customHeight="1" x14ac:dyDescent="0.3">
      <c r="A146" s="660" t="s">
        <v>2169</v>
      </c>
      <c r="B146" s="661" t="s">
        <v>3316</v>
      </c>
      <c r="C146" s="661" t="s">
        <v>3172</v>
      </c>
      <c r="D146" s="661" t="s">
        <v>3173</v>
      </c>
      <c r="E146" s="661" t="s">
        <v>3174</v>
      </c>
      <c r="F146" s="664">
        <v>1</v>
      </c>
      <c r="G146" s="664">
        <v>0</v>
      </c>
      <c r="H146" s="677"/>
      <c r="I146" s="664"/>
      <c r="J146" s="664"/>
      <c r="K146" s="677"/>
      <c r="L146" s="664">
        <v>1</v>
      </c>
      <c r="M146" s="665">
        <v>0</v>
      </c>
    </row>
    <row r="147" spans="1:13" ht="14.4" customHeight="1" x14ac:dyDescent="0.3">
      <c r="A147" s="660" t="s">
        <v>2169</v>
      </c>
      <c r="B147" s="661" t="s">
        <v>3317</v>
      </c>
      <c r="C147" s="661" t="s">
        <v>3176</v>
      </c>
      <c r="D147" s="661" t="s">
        <v>3177</v>
      </c>
      <c r="E147" s="661" t="s">
        <v>3178</v>
      </c>
      <c r="F147" s="664">
        <v>2</v>
      </c>
      <c r="G147" s="664">
        <v>0</v>
      </c>
      <c r="H147" s="677"/>
      <c r="I147" s="664"/>
      <c r="J147" s="664"/>
      <c r="K147" s="677"/>
      <c r="L147" s="664">
        <v>2</v>
      </c>
      <c r="M147" s="665">
        <v>0</v>
      </c>
    </row>
    <row r="148" spans="1:13" ht="14.4" customHeight="1" x14ac:dyDescent="0.3">
      <c r="A148" s="660" t="s">
        <v>2169</v>
      </c>
      <c r="B148" s="661" t="s">
        <v>3317</v>
      </c>
      <c r="C148" s="661" t="s">
        <v>3179</v>
      </c>
      <c r="D148" s="661" t="s">
        <v>3177</v>
      </c>
      <c r="E148" s="661" t="s">
        <v>3180</v>
      </c>
      <c r="F148" s="664">
        <v>1</v>
      </c>
      <c r="G148" s="664">
        <v>0</v>
      </c>
      <c r="H148" s="677"/>
      <c r="I148" s="664"/>
      <c r="J148" s="664"/>
      <c r="K148" s="677"/>
      <c r="L148" s="664">
        <v>1</v>
      </c>
      <c r="M148" s="665">
        <v>0</v>
      </c>
    </row>
    <row r="149" spans="1:13" ht="14.4" customHeight="1" x14ac:dyDescent="0.3">
      <c r="A149" s="660" t="s">
        <v>2170</v>
      </c>
      <c r="B149" s="661" t="s">
        <v>1994</v>
      </c>
      <c r="C149" s="661" t="s">
        <v>2243</v>
      </c>
      <c r="D149" s="661" t="s">
        <v>2221</v>
      </c>
      <c r="E149" s="661" t="s">
        <v>2244</v>
      </c>
      <c r="F149" s="664"/>
      <c r="G149" s="664"/>
      <c r="H149" s="677">
        <v>0</v>
      </c>
      <c r="I149" s="664">
        <v>1</v>
      </c>
      <c r="J149" s="664">
        <v>815.1</v>
      </c>
      <c r="K149" s="677">
        <v>1</v>
      </c>
      <c r="L149" s="664">
        <v>1</v>
      </c>
      <c r="M149" s="665">
        <v>815.1</v>
      </c>
    </row>
    <row r="150" spans="1:13" ht="14.4" customHeight="1" x14ac:dyDescent="0.3">
      <c r="A150" s="660" t="s">
        <v>2170</v>
      </c>
      <c r="B150" s="661" t="s">
        <v>2104</v>
      </c>
      <c r="C150" s="661" t="s">
        <v>3204</v>
      </c>
      <c r="D150" s="661" t="s">
        <v>3205</v>
      </c>
      <c r="E150" s="661" t="s">
        <v>3206</v>
      </c>
      <c r="F150" s="664">
        <v>1</v>
      </c>
      <c r="G150" s="664">
        <v>0</v>
      </c>
      <c r="H150" s="677"/>
      <c r="I150" s="664"/>
      <c r="J150" s="664"/>
      <c r="K150" s="677"/>
      <c r="L150" s="664">
        <v>1</v>
      </c>
      <c r="M150" s="665">
        <v>0</v>
      </c>
    </row>
    <row r="151" spans="1:13" ht="14.4" customHeight="1" x14ac:dyDescent="0.3">
      <c r="A151" s="660" t="s">
        <v>2170</v>
      </c>
      <c r="B151" s="661" t="s">
        <v>2005</v>
      </c>
      <c r="C151" s="661" t="s">
        <v>3197</v>
      </c>
      <c r="D151" s="661" t="s">
        <v>1615</v>
      </c>
      <c r="E151" s="661" t="s">
        <v>3198</v>
      </c>
      <c r="F151" s="664">
        <v>1</v>
      </c>
      <c r="G151" s="664">
        <v>0</v>
      </c>
      <c r="H151" s="677"/>
      <c r="I151" s="664"/>
      <c r="J151" s="664"/>
      <c r="K151" s="677"/>
      <c r="L151" s="664">
        <v>1</v>
      </c>
      <c r="M151" s="665">
        <v>0</v>
      </c>
    </row>
    <row r="152" spans="1:13" ht="14.4" customHeight="1" x14ac:dyDescent="0.3">
      <c r="A152" s="660" t="s">
        <v>2170</v>
      </c>
      <c r="B152" s="661" t="s">
        <v>2009</v>
      </c>
      <c r="C152" s="661" t="s">
        <v>3187</v>
      </c>
      <c r="D152" s="661" t="s">
        <v>2010</v>
      </c>
      <c r="E152" s="661" t="s">
        <v>2062</v>
      </c>
      <c r="F152" s="664">
        <v>1</v>
      </c>
      <c r="G152" s="664">
        <v>225.06</v>
      </c>
      <c r="H152" s="677">
        <v>1</v>
      </c>
      <c r="I152" s="664"/>
      <c r="J152" s="664"/>
      <c r="K152" s="677">
        <v>0</v>
      </c>
      <c r="L152" s="664">
        <v>1</v>
      </c>
      <c r="M152" s="665">
        <v>225.06</v>
      </c>
    </row>
    <row r="153" spans="1:13" ht="14.4" customHeight="1" x14ac:dyDescent="0.3">
      <c r="A153" s="660" t="s">
        <v>2170</v>
      </c>
      <c r="B153" s="661" t="s">
        <v>2020</v>
      </c>
      <c r="C153" s="661" t="s">
        <v>3191</v>
      </c>
      <c r="D153" s="661" t="s">
        <v>1107</v>
      </c>
      <c r="E153" s="661" t="s">
        <v>2192</v>
      </c>
      <c r="F153" s="664">
        <v>2</v>
      </c>
      <c r="G153" s="664">
        <v>0</v>
      </c>
      <c r="H153" s="677"/>
      <c r="I153" s="664"/>
      <c r="J153" s="664"/>
      <c r="K153" s="677"/>
      <c r="L153" s="664">
        <v>2</v>
      </c>
      <c r="M153" s="665">
        <v>0</v>
      </c>
    </row>
    <row r="154" spans="1:13" ht="14.4" customHeight="1" x14ac:dyDescent="0.3">
      <c r="A154" s="660" t="s">
        <v>2170</v>
      </c>
      <c r="B154" s="661" t="s">
        <v>2030</v>
      </c>
      <c r="C154" s="661" t="s">
        <v>3188</v>
      </c>
      <c r="D154" s="661" t="s">
        <v>3189</v>
      </c>
      <c r="E154" s="661" t="s">
        <v>3190</v>
      </c>
      <c r="F154" s="664">
        <v>1</v>
      </c>
      <c r="G154" s="664">
        <v>334.1</v>
      </c>
      <c r="H154" s="677">
        <v>1</v>
      </c>
      <c r="I154" s="664"/>
      <c r="J154" s="664"/>
      <c r="K154" s="677">
        <v>0</v>
      </c>
      <c r="L154" s="664">
        <v>1</v>
      </c>
      <c r="M154" s="665">
        <v>334.1</v>
      </c>
    </row>
    <row r="155" spans="1:13" ht="14.4" customHeight="1" x14ac:dyDescent="0.3">
      <c r="A155" s="660" t="s">
        <v>2170</v>
      </c>
      <c r="B155" s="661" t="s">
        <v>2030</v>
      </c>
      <c r="C155" s="661" t="s">
        <v>2248</v>
      </c>
      <c r="D155" s="661" t="s">
        <v>2249</v>
      </c>
      <c r="E155" s="661" t="s">
        <v>2063</v>
      </c>
      <c r="F155" s="664"/>
      <c r="G155" s="664"/>
      <c r="H155" s="677">
        <v>0</v>
      </c>
      <c r="I155" s="664">
        <v>2</v>
      </c>
      <c r="J155" s="664">
        <v>133.63999999999999</v>
      </c>
      <c r="K155" s="677">
        <v>1</v>
      </c>
      <c r="L155" s="664">
        <v>2</v>
      </c>
      <c r="M155" s="665">
        <v>133.63999999999999</v>
      </c>
    </row>
    <row r="156" spans="1:13" ht="14.4" customHeight="1" thickBot="1" x14ac:dyDescent="0.35">
      <c r="A156" s="666" t="s">
        <v>2170</v>
      </c>
      <c r="B156" s="667" t="s">
        <v>2045</v>
      </c>
      <c r="C156" s="667" t="s">
        <v>2934</v>
      </c>
      <c r="D156" s="667" t="s">
        <v>2935</v>
      </c>
      <c r="E156" s="667" t="s">
        <v>2936</v>
      </c>
      <c r="F156" s="670"/>
      <c r="G156" s="670"/>
      <c r="H156" s="678">
        <v>0</v>
      </c>
      <c r="I156" s="670">
        <v>2</v>
      </c>
      <c r="J156" s="670">
        <v>127.5</v>
      </c>
      <c r="K156" s="678">
        <v>1</v>
      </c>
      <c r="L156" s="670">
        <v>2</v>
      </c>
      <c r="M156" s="671">
        <v>127.5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574</v>
      </c>
      <c r="B5" s="645" t="s">
        <v>575</v>
      </c>
      <c r="C5" s="646" t="s">
        <v>576</v>
      </c>
      <c r="D5" s="646" t="s">
        <v>576</v>
      </c>
      <c r="E5" s="646"/>
      <c r="F5" s="646" t="s">
        <v>576</v>
      </c>
      <c r="G5" s="646" t="s">
        <v>576</v>
      </c>
      <c r="H5" s="646" t="s">
        <v>576</v>
      </c>
      <c r="I5" s="647" t="s">
        <v>576</v>
      </c>
      <c r="J5" s="648" t="s">
        <v>74</v>
      </c>
    </row>
    <row r="6" spans="1:10" ht="14.4" customHeight="1" x14ac:dyDescent="0.3">
      <c r="A6" s="644" t="s">
        <v>574</v>
      </c>
      <c r="B6" s="645" t="s">
        <v>354</v>
      </c>
      <c r="C6" s="646">
        <v>108.41589999999999</v>
      </c>
      <c r="D6" s="646">
        <v>11.137840000000001</v>
      </c>
      <c r="E6" s="646"/>
      <c r="F6" s="646">
        <v>3.9580600000000001</v>
      </c>
      <c r="G6" s="646">
        <v>15.4999995117875</v>
      </c>
      <c r="H6" s="646">
        <v>-11.541939511787501</v>
      </c>
      <c r="I6" s="647">
        <v>0.25535871772060115</v>
      </c>
      <c r="J6" s="648" t="s">
        <v>1</v>
      </c>
    </row>
    <row r="7" spans="1:10" ht="14.4" customHeight="1" x14ac:dyDescent="0.3">
      <c r="A7" s="644" t="s">
        <v>574</v>
      </c>
      <c r="B7" s="645" t="s">
        <v>355</v>
      </c>
      <c r="C7" s="646" t="s">
        <v>576</v>
      </c>
      <c r="D7" s="646">
        <v>0</v>
      </c>
      <c r="E7" s="646"/>
      <c r="F7" s="646">
        <v>0</v>
      </c>
      <c r="G7" s="646">
        <v>1.6666666141706665</v>
      </c>
      <c r="H7" s="646">
        <v>-1.6666666141706665</v>
      </c>
      <c r="I7" s="647">
        <v>0</v>
      </c>
      <c r="J7" s="648" t="s">
        <v>1</v>
      </c>
    </row>
    <row r="8" spans="1:10" ht="14.4" customHeight="1" x14ac:dyDescent="0.3">
      <c r="A8" s="644" t="s">
        <v>574</v>
      </c>
      <c r="B8" s="645" t="s">
        <v>356</v>
      </c>
      <c r="C8" s="646">
        <v>13.054200000000002</v>
      </c>
      <c r="D8" s="646">
        <v>7.5618199999999991</v>
      </c>
      <c r="E8" s="646"/>
      <c r="F8" s="646">
        <v>5.0458400000000001</v>
      </c>
      <c r="G8" s="646">
        <v>14.533452758988499</v>
      </c>
      <c r="H8" s="646">
        <v>-9.4876127589884991</v>
      </c>
      <c r="I8" s="647">
        <v>0.34718797271896051</v>
      </c>
      <c r="J8" s="648" t="s">
        <v>1</v>
      </c>
    </row>
    <row r="9" spans="1:10" ht="14.4" customHeight="1" x14ac:dyDescent="0.3">
      <c r="A9" s="644" t="s">
        <v>574</v>
      </c>
      <c r="B9" s="645" t="s">
        <v>357</v>
      </c>
      <c r="C9" s="646">
        <v>0.61875999999999998</v>
      </c>
      <c r="D9" s="646">
        <v>0.15442</v>
      </c>
      <c r="E9" s="646"/>
      <c r="F9" s="646">
        <v>0.36884</v>
      </c>
      <c r="G9" s="646">
        <v>0.66666664566816658</v>
      </c>
      <c r="H9" s="646">
        <v>-0.29782664566816658</v>
      </c>
      <c r="I9" s="647">
        <v>0.55326001742644582</v>
      </c>
      <c r="J9" s="648" t="s">
        <v>1</v>
      </c>
    </row>
    <row r="10" spans="1:10" ht="14.4" customHeight="1" x14ac:dyDescent="0.3">
      <c r="A10" s="644" t="s">
        <v>574</v>
      </c>
      <c r="B10" s="645" t="s">
        <v>358</v>
      </c>
      <c r="C10" s="646">
        <v>90.473919999999993</v>
      </c>
      <c r="D10" s="646">
        <v>79.330159999999992</v>
      </c>
      <c r="E10" s="646"/>
      <c r="F10" s="646">
        <v>80.012429999999995</v>
      </c>
      <c r="G10" s="646">
        <v>139.1817821315357</v>
      </c>
      <c r="H10" s="646">
        <v>-59.169352131535703</v>
      </c>
      <c r="I10" s="647">
        <v>0.57487717698845908</v>
      </c>
      <c r="J10" s="648" t="s">
        <v>1</v>
      </c>
    </row>
    <row r="11" spans="1:10" ht="14.4" customHeight="1" x14ac:dyDescent="0.3">
      <c r="A11" s="644" t="s">
        <v>574</v>
      </c>
      <c r="B11" s="645" t="s">
        <v>359</v>
      </c>
      <c r="C11" s="646">
        <v>534.20667000000003</v>
      </c>
      <c r="D11" s="646">
        <v>661.15682000000095</v>
      </c>
      <c r="E11" s="646"/>
      <c r="F11" s="646">
        <v>601.85488000000009</v>
      </c>
      <c r="G11" s="646">
        <v>741.01838768664049</v>
      </c>
      <c r="H11" s="646">
        <v>-139.1635076866404</v>
      </c>
      <c r="I11" s="647">
        <v>0.81219965658195059</v>
      </c>
      <c r="J11" s="648" t="s">
        <v>1</v>
      </c>
    </row>
    <row r="12" spans="1:10" ht="14.4" customHeight="1" x14ac:dyDescent="0.3">
      <c r="A12" s="644" t="s">
        <v>574</v>
      </c>
      <c r="B12" s="645" t="s">
        <v>3319</v>
      </c>
      <c r="C12" s="646">
        <v>32.284999999999997</v>
      </c>
      <c r="D12" s="646" t="s">
        <v>576</v>
      </c>
      <c r="E12" s="646"/>
      <c r="F12" s="646" t="s">
        <v>576</v>
      </c>
      <c r="G12" s="646" t="s">
        <v>576</v>
      </c>
      <c r="H12" s="646" t="s">
        <v>576</v>
      </c>
      <c r="I12" s="647" t="s">
        <v>576</v>
      </c>
      <c r="J12" s="648" t="s">
        <v>1</v>
      </c>
    </row>
    <row r="13" spans="1:10" ht="14.4" customHeight="1" x14ac:dyDescent="0.3">
      <c r="A13" s="644" t="s">
        <v>574</v>
      </c>
      <c r="B13" s="645" t="s">
        <v>360</v>
      </c>
      <c r="C13" s="646">
        <v>15.9855</v>
      </c>
      <c r="D13" s="646">
        <v>19.016399999999997</v>
      </c>
      <c r="E13" s="646"/>
      <c r="F13" s="646">
        <v>22.512499999999999</v>
      </c>
      <c r="G13" s="646">
        <v>26.194056713923999</v>
      </c>
      <c r="H13" s="646">
        <v>-3.6815567139239995</v>
      </c>
      <c r="I13" s="647">
        <v>0.85945068554551185</v>
      </c>
      <c r="J13" s="648" t="s">
        <v>1</v>
      </c>
    </row>
    <row r="14" spans="1:10" ht="14.4" customHeight="1" x14ac:dyDescent="0.3">
      <c r="A14" s="644" t="s">
        <v>574</v>
      </c>
      <c r="B14" s="645" t="s">
        <v>361</v>
      </c>
      <c r="C14" s="646">
        <v>0</v>
      </c>
      <c r="D14" s="646">
        <v>4.8640999999999996</v>
      </c>
      <c r="E14" s="646"/>
      <c r="F14" s="646">
        <v>3.6073399999999998</v>
      </c>
      <c r="G14" s="646">
        <v>14.281537908689</v>
      </c>
      <c r="H14" s="646">
        <v>-10.674197908688999</v>
      </c>
      <c r="I14" s="647">
        <v>0.25258764308606191</v>
      </c>
      <c r="J14" s="648" t="s">
        <v>1</v>
      </c>
    </row>
    <row r="15" spans="1:10" ht="14.4" customHeight="1" x14ac:dyDescent="0.3">
      <c r="A15" s="644" t="s">
        <v>574</v>
      </c>
      <c r="B15" s="645" t="s">
        <v>362</v>
      </c>
      <c r="C15" s="646">
        <v>3.3197900000000002</v>
      </c>
      <c r="D15" s="646">
        <v>3.0910000000000002</v>
      </c>
      <c r="E15" s="646"/>
      <c r="F15" s="646">
        <v>8.1709999999999994</v>
      </c>
      <c r="G15" s="646">
        <v>12.54161124345533</v>
      </c>
      <c r="H15" s="646">
        <v>-4.3706112434553308</v>
      </c>
      <c r="I15" s="647">
        <v>0.65151118475817249</v>
      </c>
      <c r="J15" s="648" t="s">
        <v>1</v>
      </c>
    </row>
    <row r="16" spans="1:10" ht="14.4" customHeight="1" x14ac:dyDescent="0.3">
      <c r="A16" s="644" t="s">
        <v>574</v>
      </c>
      <c r="B16" s="645" t="s">
        <v>3320</v>
      </c>
      <c r="C16" s="646">
        <v>0</v>
      </c>
      <c r="D16" s="646" t="s">
        <v>576</v>
      </c>
      <c r="E16" s="646"/>
      <c r="F16" s="646" t="s">
        <v>576</v>
      </c>
      <c r="G16" s="646" t="s">
        <v>576</v>
      </c>
      <c r="H16" s="646" t="s">
        <v>576</v>
      </c>
      <c r="I16" s="647" t="s">
        <v>576</v>
      </c>
      <c r="J16" s="648" t="s">
        <v>1</v>
      </c>
    </row>
    <row r="17" spans="1:10" ht="14.4" customHeight="1" x14ac:dyDescent="0.3">
      <c r="A17" s="644" t="s">
        <v>574</v>
      </c>
      <c r="B17" s="645" t="s">
        <v>363</v>
      </c>
      <c r="C17" s="646">
        <v>13.498670000000001</v>
      </c>
      <c r="D17" s="646">
        <v>28.057500000000001</v>
      </c>
      <c r="E17" s="646"/>
      <c r="F17" s="646">
        <v>27.760499999999997</v>
      </c>
      <c r="G17" s="646">
        <v>40.501782509121</v>
      </c>
      <c r="H17" s="646">
        <v>-12.741282509121003</v>
      </c>
      <c r="I17" s="647">
        <v>0.68541427759996321</v>
      </c>
      <c r="J17" s="648" t="s">
        <v>1</v>
      </c>
    </row>
    <row r="18" spans="1:10" ht="14.4" customHeight="1" x14ac:dyDescent="0.3">
      <c r="A18" s="644" t="s">
        <v>574</v>
      </c>
      <c r="B18" s="645" t="s">
        <v>364</v>
      </c>
      <c r="C18" s="646">
        <v>25.732970000000002</v>
      </c>
      <c r="D18" s="646">
        <v>3.54305</v>
      </c>
      <c r="E18" s="646"/>
      <c r="F18" s="646">
        <v>17.562250000000002</v>
      </c>
      <c r="G18" s="646">
        <v>42.647525768236335</v>
      </c>
      <c r="H18" s="646">
        <v>-25.085275768236333</v>
      </c>
      <c r="I18" s="647">
        <v>0.41179997394081602</v>
      </c>
      <c r="J18" s="648" t="s">
        <v>1</v>
      </c>
    </row>
    <row r="19" spans="1:10" ht="14.4" customHeight="1" x14ac:dyDescent="0.3">
      <c r="A19" s="644" t="s">
        <v>574</v>
      </c>
      <c r="B19" s="645" t="s">
        <v>365</v>
      </c>
      <c r="C19" s="646" t="s">
        <v>576</v>
      </c>
      <c r="D19" s="646" t="s">
        <v>576</v>
      </c>
      <c r="E19" s="646"/>
      <c r="F19" s="646">
        <v>0</v>
      </c>
      <c r="G19" s="646">
        <v>0.83333330708533326</v>
      </c>
      <c r="H19" s="646">
        <v>-0.83333330708533326</v>
      </c>
      <c r="I19" s="647">
        <v>0</v>
      </c>
      <c r="J19" s="648" t="s">
        <v>1</v>
      </c>
    </row>
    <row r="20" spans="1:10" ht="14.4" customHeight="1" x14ac:dyDescent="0.3">
      <c r="A20" s="644" t="s">
        <v>574</v>
      </c>
      <c r="B20" s="645" t="s">
        <v>366</v>
      </c>
      <c r="C20" s="646" t="s">
        <v>576</v>
      </c>
      <c r="D20" s="646" t="s">
        <v>576</v>
      </c>
      <c r="E20" s="646"/>
      <c r="F20" s="646">
        <v>4.1921099999999996</v>
      </c>
      <c r="G20" s="646">
        <v>0</v>
      </c>
      <c r="H20" s="646">
        <v>4.1921099999999996</v>
      </c>
      <c r="I20" s="647" t="s">
        <v>576</v>
      </c>
      <c r="J20" s="648" t="s">
        <v>1</v>
      </c>
    </row>
    <row r="21" spans="1:10" ht="14.4" customHeight="1" x14ac:dyDescent="0.3">
      <c r="A21" s="644" t="s">
        <v>574</v>
      </c>
      <c r="B21" s="645" t="s">
        <v>368</v>
      </c>
      <c r="C21" s="646">
        <v>1179.81979</v>
      </c>
      <c r="D21" s="646">
        <v>1761.5135200000041</v>
      </c>
      <c r="E21" s="646"/>
      <c r="F21" s="646">
        <v>1458.8265200000019</v>
      </c>
      <c r="G21" s="646">
        <v>1911.6846139305815</v>
      </c>
      <c r="H21" s="646">
        <v>-452.85809393057957</v>
      </c>
      <c r="I21" s="647">
        <v>0.76311045732618732</v>
      </c>
      <c r="J21" s="648" t="s">
        <v>1</v>
      </c>
    </row>
    <row r="22" spans="1:10" ht="14.4" customHeight="1" x14ac:dyDescent="0.3">
      <c r="A22" s="644" t="s">
        <v>574</v>
      </c>
      <c r="B22" s="645" t="s">
        <v>577</v>
      </c>
      <c r="C22" s="646">
        <v>2017.4111699999999</v>
      </c>
      <c r="D22" s="646">
        <v>2579.4266300000049</v>
      </c>
      <c r="E22" s="646"/>
      <c r="F22" s="646">
        <v>2233.8722700000021</v>
      </c>
      <c r="G22" s="646">
        <v>2961.2514167298832</v>
      </c>
      <c r="H22" s="646">
        <v>-727.37914672988109</v>
      </c>
      <c r="I22" s="647">
        <v>0.75436764922408128</v>
      </c>
      <c r="J22" s="648" t="s">
        <v>578</v>
      </c>
    </row>
    <row r="24" spans="1:10" ht="14.4" customHeight="1" x14ac:dyDescent="0.3">
      <c r="A24" s="644" t="s">
        <v>574</v>
      </c>
      <c r="B24" s="645" t="s">
        <v>575</v>
      </c>
      <c r="C24" s="646" t="s">
        <v>576</v>
      </c>
      <c r="D24" s="646" t="s">
        <v>576</v>
      </c>
      <c r="E24" s="646"/>
      <c r="F24" s="646" t="s">
        <v>576</v>
      </c>
      <c r="G24" s="646" t="s">
        <v>576</v>
      </c>
      <c r="H24" s="646" t="s">
        <v>576</v>
      </c>
      <c r="I24" s="647" t="s">
        <v>576</v>
      </c>
      <c r="J24" s="648" t="s">
        <v>74</v>
      </c>
    </row>
    <row r="25" spans="1:10" ht="14.4" customHeight="1" x14ac:dyDescent="0.3">
      <c r="A25" s="644" t="s">
        <v>579</v>
      </c>
      <c r="B25" s="645" t="s">
        <v>580</v>
      </c>
      <c r="C25" s="646" t="s">
        <v>576</v>
      </c>
      <c r="D25" s="646" t="s">
        <v>576</v>
      </c>
      <c r="E25" s="646"/>
      <c r="F25" s="646" t="s">
        <v>576</v>
      </c>
      <c r="G25" s="646" t="s">
        <v>576</v>
      </c>
      <c r="H25" s="646" t="s">
        <v>576</v>
      </c>
      <c r="I25" s="647" t="s">
        <v>576</v>
      </c>
      <c r="J25" s="648" t="s">
        <v>0</v>
      </c>
    </row>
    <row r="26" spans="1:10" ht="14.4" customHeight="1" x14ac:dyDescent="0.3">
      <c r="A26" s="644" t="s">
        <v>579</v>
      </c>
      <c r="B26" s="645" t="s">
        <v>356</v>
      </c>
      <c r="C26" s="646">
        <v>2.7888099999999998</v>
      </c>
      <c r="D26" s="646">
        <v>0</v>
      </c>
      <c r="E26" s="646"/>
      <c r="F26" s="646">
        <v>0</v>
      </c>
      <c r="G26" s="646">
        <v>1.2062029261676666</v>
      </c>
      <c r="H26" s="646">
        <v>-1.2062029261676666</v>
      </c>
      <c r="I26" s="647">
        <v>0</v>
      </c>
      <c r="J26" s="648" t="s">
        <v>1</v>
      </c>
    </row>
    <row r="27" spans="1:10" ht="14.4" customHeight="1" x14ac:dyDescent="0.3">
      <c r="A27" s="644" t="s">
        <v>579</v>
      </c>
      <c r="B27" s="645" t="s">
        <v>358</v>
      </c>
      <c r="C27" s="646">
        <v>15.699680000000001</v>
      </c>
      <c r="D27" s="646">
        <v>14.25433</v>
      </c>
      <c r="E27" s="646"/>
      <c r="F27" s="646">
        <v>12.99053</v>
      </c>
      <c r="G27" s="646">
        <v>13.058487025467</v>
      </c>
      <c r="H27" s="646">
        <v>-6.7957025467000776E-2</v>
      </c>
      <c r="I27" s="647">
        <v>0.99479594953577166</v>
      </c>
      <c r="J27" s="648" t="s">
        <v>1</v>
      </c>
    </row>
    <row r="28" spans="1:10" ht="14.4" customHeight="1" x14ac:dyDescent="0.3">
      <c r="A28" s="644" t="s">
        <v>579</v>
      </c>
      <c r="B28" s="645" t="s">
        <v>359</v>
      </c>
      <c r="C28" s="646">
        <v>30.617049999999999</v>
      </c>
      <c r="D28" s="646">
        <v>32.846249999999998</v>
      </c>
      <c r="E28" s="646"/>
      <c r="F28" s="646">
        <v>54.752179999999996</v>
      </c>
      <c r="G28" s="646">
        <v>45.833331889694499</v>
      </c>
      <c r="H28" s="646">
        <v>8.9188481103054968</v>
      </c>
      <c r="I28" s="647">
        <v>1.194593055808602</v>
      </c>
      <c r="J28" s="648" t="s">
        <v>1</v>
      </c>
    </row>
    <row r="29" spans="1:10" ht="14.4" customHeight="1" x14ac:dyDescent="0.3">
      <c r="A29" s="644" t="s">
        <v>579</v>
      </c>
      <c r="B29" s="645" t="s">
        <v>360</v>
      </c>
      <c r="C29" s="646">
        <v>3.1379999999999999</v>
      </c>
      <c r="D29" s="646">
        <v>3.5484</v>
      </c>
      <c r="E29" s="646"/>
      <c r="F29" s="646">
        <v>6.6060999999999996</v>
      </c>
      <c r="G29" s="646">
        <v>6.4999997952656665</v>
      </c>
      <c r="H29" s="646">
        <v>0.10610020473433313</v>
      </c>
      <c r="I29" s="647">
        <v>1.0163231089348053</v>
      </c>
      <c r="J29" s="648" t="s">
        <v>1</v>
      </c>
    </row>
    <row r="30" spans="1:10" ht="14.4" customHeight="1" x14ac:dyDescent="0.3">
      <c r="A30" s="644" t="s">
        <v>579</v>
      </c>
      <c r="B30" s="645" t="s">
        <v>362</v>
      </c>
      <c r="C30" s="646">
        <v>0.42500000000000004</v>
      </c>
      <c r="D30" s="646">
        <v>0.46399999999999997</v>
      </c>
      <c r="E30" s="646"/>
      <c r="F30" s="646">
        <v>1.7730000000000001</v>
      </c>
      <c r="G30" s="646">
        <v>2.8333332440901664</v>
      </c>
      <c r="H30" s="646">
        <v>-1.0603332440901663</v>
      </c>
      <c r="I30" s="647">
        <v>0.62576472559243268</v>
      </c>
      <c r="J30" s="648" t="s">
        <v>1</v>
      </c>
    </row>
    <row r="31" spans="1:10" ht="14.4" customHeight="1" x14ac:dyDescent="0.3">
      <c r="A31" s="644" t="s">
        <v>579</v>
      </c>
      <c r="B31" s="645" t="s">
        <v>363</v>
      </c>
      <c r="C31" s="646">
        <v>3.0034000000000001</v>
      </c>
      <c r="D31" s="646">
        <v>0</v>
      </c>
      <c r="E31" s="646"/>
      <c r="F31" s="646">
        <v>6.1059999999999999</v>
      </c>
      <c r="G31" s="646">
        <v>4.833333181095</v>
      </c>
      <c r="H31" s="646">
        <v>1.2726668189049999</v>
      </c>
      <c r="I31" s="647">
        <v>1.2633103846188138</v>
      </c>
      <c r="J31" s="648" t="s">
        <v>1</v>
      </c>
    </row>
    <row r="32" spans="1:10" ht="14.4" customHeight="1" x14ac:dyDescent="0.3">
      <c r="A32" s="644" t="s">
        <v>579</v>
      </c>
      <c r="B32" s="645" t="s">
        <v>364</v>
      </c>
      <c r="C32" s="646">
        <v>1.26145</v>
      </c>
      <c r="D32" s="646">
        <v>2.6779000000000002</v>
      </c>
      <c r="E32" s="646"/>
      <c r="F32" s="646">
        <v>11.525659999999998</v>
      </c>
      <c r="G32" s="646">
        <v>10.6666663306925</v>
      </c>
      <c r="H32" s="646">
        <v>0.85899366930749821</v>
      </c>
      <c r="I32" s="647">
        <v>1.0805306590340986</v>
      </c>
      <c r="J32" s="648" t="s">
        <v>1</v>
      </c>
    </row>
    <row r="33" spans="1:10" ht="14.4" customHeight="1" x14ac:dyDescent="0.3">
      <c r="A33" s="644" t="s">
        <v>579</v>
      </c>
      <c r="B33" s="645" t="s">
        <v>366</v>
      </c>
      <c r="C33" s="646" t="s">
        <v>576</v>
      </c>
      <c r="D33" s="646" t="s">
        <v>576</v>
      </c>
      <c r="E33" s="646"/>
      <c r="F33" s="646">
        <v>3.5938499999999998</v>
      </c>
      <c r="G33" s="646">
        <v>0</v>
      </c>
      <c r="H33" s="646">
        <v>3.5938499999999998</v>
      </c>
      <c r="I33" s="647" t="s">
        <v>576</v>
      </c>
      <c r="J33" s="648" t="s">
        <v>1</v>
      </c>
    </row>
    <row r="34" spans="1:10" ht="14.4" customHeight="1" x14ac:dyDescent="0.3">
      <c r="A34" s="644" t="s">
        <v>579</v>
      </c>
      <c r="B34" s="645" t="s">
        <v>581</v>
      </c>
      <c r="C34" s="646">
        <v>56.933389999999989</v>
      </c>
      <c r="D34" s="646">
        <v>53.790879999999994</v>
      </c>
      <c r="E34" s="646"/>
      <c r="F34" s="646">
        <v>97.347319999999982</v>
      </c>
      <c r="G34" s="646">
        <v>84.931354392472514</v>
      </c>
      <c r="H34" s="646">
        <v>12.415965607527468</v>
      </c>
      <c r="I34" s="647">
        <v>1.1461882445692859</v>
      </c>
      <c r="J34" s="648" t="s">
        <v>582</v>
      </c>
    </row>
    <row r="35" spans="1:10" ht="14.4" customHeight="1" x14ac:dyDescent="0.3">
      <c r="A35" s="644" t="s">
        <v>576</v>
      </c>
      <c r="B35" s="645" t="s">
        <v>576</v>
      </c>
      <c r="C35" s="646" t="s">
        <v>576</v>
      </c>
      <c r="D35" s="646" t="s">
        <v>576</v>
      </c>
      <c r="E35" s="646"/>
      <c r="F35" s="646" t="s">
        <v>576</v>
      </c>
      <c r="G35" s="646" t="s">
        <v>576</v>
      </c>
      <c r="H35" s="646" t="s">
        <v>576</v>
      </c>
      <c r="I35" s="647" t="s">
        <v>576</v>
      </c>
      <c r="J35" s="648" t="s">
        <v>583</v>
      </c>
    </row>
    <row r="36" spans="1:10" ht="14.4" customHeight="1" x14ac:dyDescent="0.3">
      <c r="A36" s="644" t="s">
        <v>584</v>
      </c>
      <c r="B36" s="645" t="s">
        <v>585</v>
      </c>
      <c r="C36" s="646" t="s">
        <v>576</v>
      </c>
      <c r="D36" s="646" t="s">
        <v>576</v>
      </c>
      <c r="E36" s="646"/>
      <c r="F36" s="646" t="s">
        <v>576</v>
      </c>
      <c r="G36" s="646" t="s">
        <v>576</v>
      </c>
      <c r="H36" s="646" t="s">
        <v>576</v>
      </c>
      <c r="I36" s="647" t="s">
        <v>576</v>
      </c>
      <c r="J36" s="648" t="s">
        <v>0</v>
      </c>
    </row>
    <row r="37" spans="1:10" ht="14.4" customHeight="1" x14ac:dyDescent="0.3">
      <c r="A37" s="644" t="s">
        <v>584</v>
      </c>
      <c r="B37" s="645" t="s">
        <v>356</v>
      </c>
      <c r="C37" s="646">
        <v>1.6732800000000001</v>
      </c>
      <c r="D37" s="646">
        <v>1.6732100000000001</v>
      </c>
      <c r="E37" s="646"/>
      <c r="F37" s="646">
        <v>0.71021000000000001</v>
      </c>
      <c r="G37" s="646">
        <v>2.4999999212559998</v>
      </c>
      <c r="H37" s="646">
        <v>-1.7897899212559998</v>
      </c>
      <c r="I37" s="647">
        <v>0.28408400894796448</v>
      </c>
      <c r="J37" s="648" t="s">
        <v>1</v>
      </c>
    </row>
    <row r="38" spans="1:10" ht="14.4" customHeight="1" x14ac:dyDescent="0.3">
      <c r="A38" s="644" t="s">
        <v>584</v>
      </c>
      <c r="B38" s="645" t="s">
        <v>358</v>
      </c>
      <c r="C38" s="646">
        <v>19.215610000000002</v>
      </c>
      <c r="D38" s="646">
        <v>24.330550000000002</v>
      </c>
      <c r="E38" s="646"/>
      <c r="F38" s="646">
        <v>14.685549999999999</v>
      </c>
      <c r="G38" s="646">
        <v>34.552926879501001</v>
      </c>
      <c r="H38" s="646">
        <v>-19.867376879501002</v>
      </c>
      <c r="I38" s="647">
        <v>0.42501609346189434</v>
      </c>
      <c r="J38" s="648" t="s">
        <v>1</v>
      </c>
    </row>
    <row r="39" spans="1:10" ht="14.4" customHeight="1" x14ac:dyDescent="0.3">
      <c r="A39" s="644" t="s">
        <v>584</v>
      </c>
      <c r="B39" s="645" t="s">
        <v>359</v>
      </c>
      <c r="C39" s="646">
        <v>32.263980000000004</v>
      </c>
      <c r="D39" s="646">
        <v>28.522310000000001</v>
      </c>
      <c r="E39" s="646"/>
      <c r="F39" s="646">
        <v>25.278320000000001</v>
      </c>
      <c r="G39" s="646">
        <v>40.333332062930999</v>
      </c>
      <c r="H39" s="646">
        <v>-15.055012062930999</v>
      </c>
      <c r="I39" s="647">
        <v>0.62673522635221224</v>
      </c>
      <c r="J39" s="648" t="s">
        <v>1</v>
      </c>
    </row>
    <row r="40" spans="1:10" ht="14.4" customHeight="1" x14ac:dyDescent="0.3">
      <c r="A40" s="644" t="s">
        <v>584</v>
      </c>
      <c r="B40" s="645" t="s">
        <v>360</v>
      </c>
      <c r="C40" s="646">
        <v>4.0357000000000003</v>
      </c>
      <c r="D40" s="646">
        <v>4.085</v>
      </c>
      <c r="E40" s="646"/>
      <c r="F40" s="646">
        <v>5.7189999999999994</v>
      </c>
      <c r="G40" s="646">
        <v>5.8195714020915004</v>
      </c>
      <c r="H40" s="646">
        <v>-0.10057140209150095</v>
      </c>
      <c r="I40" s="647">
        <v>0.98271841770764146</v>
      </c>
      <c r="J40" s="648" t="s">
        <v>1</v>
      </c>
    </row>
    <row r="41" spans="1:10" ht="14.4" customHeight="1" x14ac:dyDescent="0.3">
      <c r="A41" s="644" t="s">
        <v>584</v>
      </c>
      <c r="B41" s="645" t="s">
        <v>362</v>
      </c>
      <c r="C41" s="646">
        <v>1.054</v>
      </c>
      <c r="D41" s="646">
        <v>0.74399999999999999</v>
      </c>
      <c r="E41" s="646"/>
      <c r="F41" s="646">
        <v>1.804</v>
      </c>
      <c r="G41" s="646">
        <v>3.7224079004364996</v>
      </c>
      <c r="H41" s="646">
        <v>-1.9184079004364996</v>
      </c>
      <c r="I41" s="647">
        <v>0.4846325411539284</v>
      </c>
      <c r="J41" s="648" t="s">
        <v>1</v>
      </c>
    </row>
    <row r="42" spans="1:10" ht="14.4" customHeight="1" x14ac:dyDescent="0.3">
      <c r="A42" s="644" t="s">
        <v>584</v>
      </c>
      <c r="B42" s="645" t="s">
        <v>363</v>
      </c>
      <c r="C42" s="646">
        <v>1.752</v>
      </c>
      <c r="D42" s="646">
        <v>3.875</v>
      </c>
      <c r="E42" s="646"/>
      <c r="F42" s="646">
        <v>2.84</v>
      </c>
      <c r="G42" s="646">
        <v>5.8398223841103336</v>
      </c>
      <c r="H42" s="646">
        <v>-2.9998223841103338</v>
      </c>
      <c r="I42" s="647">
        <v>0.48631616052697108</v>
      </c>
      <c r="J42" s="648" t="s">
        <v>1</v>
      </c>
    </row>
    <row r="43" spans="1:10" ht="14.4" customHeight="1" x14ac:dyDescent="0.3">
      <c r="A43" s="644" t="s">
        <v>584</v>
      </c>
      <c r="B43" s="645" t="s">
        <v>364</v>
      </c>
      <c r="C43" s="646">
        <v>3.53213</v>
      </c>
      <c r="D43" s="646">
        <v>0</v>
      </c>
      <c r="E43" s="646"/>
      <c r="F43" s="646">
        <v>2.6779000000000002</v>
      </c>
      <c r="G43" s="646">
        <v>12.986808939095502</v>
      </c>
      <c r="H43" s="646">
        <v>-10.308908939095502</v>
      </c>
      <c r="I43" s="647">
        <v>0.20620153977459754</v>
      </c>
      <c r="J43" s="648" t="s">
        <v>1</v>
      </c>
    </row>
    <row r="44" spans="1:10" ht="14.4" customHeight="1" x14ac:dyDescent="0.3">
      <c r="A44" s="644" t="s">
        <v>584</v>
      </c>
      <c r="B44" s="645" t="s">
        <v>366</v>
      </c>
      <c r="C44" s="646" t="s">
        <v>576</v>
      </c>
      <c r="D44" s="646" t="s">
        <v>576</v>
      </c>
      <c r="E44" s="646"/>
      <c r="F44" s="646">
        <v>4.1759999999999999E-2</v>
      </c>
      <c r="G44" s="646">
        <v>0</v>
      </c>
      <c r="H44" s="646">
        <v>4.1759999999999999E-2</v>
      </c>
      <c r="I44" s="647" t="s">
        <v>576</v>
      </c>
      <c r="J44" s="648" t="s">
        <v>1</v>
      </c>
    </row>
    <row r="45" spans="1:10" ht="14.4" customHeight="1" x14ac:dyDescent="0.3">
      <c r="A45" s="644" t="s">
        <v>584</v>
      </c>
      <c r="B45" s="645" t="s">
        <v>586</v>
      </c>
      <c r="C45" s="646">
        <v>63.526700000000012</v>
      </c>
      <c r="D45" s="646">
        <v>63.230070000000005</v>
      </c>
      <c r="E45" s="646"/>
      <c r="F45" s="646">
        <v>53.756740000000001</v>
      </c>
      <c r="G45" s="646">
        <v>105.75486948942182</v>
      </c>
      <c r="H45" s="646">
        <v>-51.998129489421821</v>
      </c>
      <c r="I45" s="647">
        <v>0.50831456045035395</v>
      </c>
      <c r="J45" s="648" t="s">
        <v>582</v>
      </c>
    </row>
    <row r="46" spans="1:10" ht="14.4" customHeight="1" x14ac:dyDescent="0.3">
      <c r="A46" s="644" t="s">
        <v>576</v>
      </c>
      <c r="B46" s="645" t="s">
        <v>576</v>
      </c>
      <c r="C46" s="646" t="s">
        <v>576</v>
      </c>
      <c r="D46" s="646" t="s">
        <v>576</v>
      </c>
      <c r="E46" s="646"/>
      <c r="F46" s="646" t="s">
        <v>576</v>
      </c>
      <c r="G46" s="646" t="s">
        <v>576</v>
      </c>
      <c r="H46" s="646" t="s">
        <v>576</v>
      </c>
      <c r="I46" s="647" t="s">
        <v>576</v>
      </c>
      <c r="J46" s="648" t="s">
        <v>583</v>
      </c>
    </row>
    <row r="47" spans="1:10" ht="14.4" customHeight="1" x14ac:dyDescent="0.3">
      <c r="A47" s="644" t="s">
        <v>587</v>
      </c>
      <c r="B47" s="645" t="s">
        <v>588</v>
      </c>
      <c r="C47" s="646" t="s">
        <v>576</v>
      </c>
      <c r="D47" s="646" t="s">
        <v>576</v>
      </c>
      <c r="E47" s="646"/>
      <c r="F47" s="646" t="s">
        <v>576</v>
      </c>
      <c r="G47" s="646" t="s">
        <v>576</v>
      </c>
      <c r="H47" s="646" t="s">
        <v>576</v>
      </c>
      <c r="I47" s="647" t="s">
        <v>576</v>
      </c>
      <c r="J47" s="648" t="s">
        <v>0</v>
      </c>
    </row>
    <row r="48" spans="1:10" ht="14.4" customHeight="1" x14ac:dyDescent="0.3">
      <c r="A48" s="644" t="s">
        <v>587</v>
      </c>
      <c r="B48" s="645" t="s">
        <v>356</v>
      </c>
      <c r="C48" s="646">
        <v>2.5182899999999999</v>
      </c>
      <c r="D48" s="646">
        <v>2.23095</v>
      </c>
      <c r="E48" s="646"/>
      <c r="F48" s="646">
        <v>0</v>
      </c>
      <c r="G48" s="646">
        <v>3.166666566924333</v>
      </c>
      <c r="H48" s="646">
        <v>-3.166666566924333</v>
      </c>
      <c r="I48" s="647">
        <v>0</v>
      </c>
      <c r="J48" s="648" t="s">
        <v>1</v>
      </c>
    </row>
    <row r="49" spans="1:10" ht="14.4" customHeight="1" x14ac:dyDescent="0.3">
      <c r="A49" s="644" t="s">
        <v>587</v>
      </c>
      <c r="B49" s="645" t="s">
        <v>357</v>
      </c>
      <c r="C49" s="646">
        <v>0</v>
      </c>
      <c r="D49" s="646">
        <v>0</v>
      </c>
      <c r="E49" s="646"/>
      <c r="F49" s="646" t="s">
        <v>576</v>
      </c>
      <c r="G49" s="646" t="s">
        <v>576</v>
      </c>
      <c r="H49" s="646" t="s">
        <v>576</v>
      </c>
      <c r="I49" s="647" t="s">
        <v>576</v>
      </c>
      <c r="J49" s="648" t="s">
        <v>1</v>
      </c>
    </row>
    <row r="50" spans="1:10" ht="14.4" customHeight="1" x14ac:dyDescent="0.3">
      <c r="A50" s="644" t="s">
        <v>587</v>
      </c>
      <c r="B50" s="645" t="s">
        <v>358</v>
      </c>
      <c r="C50" s="646">
        <v>4.3511199999999999</v>
      </c>
      <c r="D50" s="646">
        <v>15.541709999999998</v>
      </c>
      <c r="E50" s="646"/>
      <c r="F50" s="646">
        <v>11.931369999999999</v>
      </c>
      <c r="G50" s="646">
        <v>51.999998362126</v>
      </c>
      <c r="H50" s="646">
        <v>-40.068628362125999</v>
      </c>
      <c r="I50" s="647">
        <v>0.22944943030402415</v>
      </c>
      <c r="J50" s="648" t="s">
        <v>1</v>
      </c>
    </row>
    <row r="51" spans="1:10" ht="14.4" customHeight="1" x14ac:dyDescent="0.3">
      <c r="A51" s="644" t="s">
        <v>587</v>
      </c>
      <c r="B51" s="645" t="s">
        <v>359</v>
      </c>
      <c r="C51" s="646">
        <v>15.408200000000001</v>
      </c>
      <c r="D51" s="646">
        <v>24.960369999999998</v>
      </c>
      <c r="E51" s="646"/>
      <c r="F51" s="646">
        <v>32.254860000000001</v>
      </c>
      <c r="G51" s="646">
        <v>34.833332236167834</v>
      </c>
      <c r="H51" s="646">
        <v>-2.5784722361678334</v>
      </c>
      <c r="I51" s="647">
        <v>0.92597687127128836</v>
      </c>
      <c r="J51" s="648" t="s">
        <v>1</v>
      </c>
    </row>
    <row r="52" spans="1:10" ht="14.4" customHeight="1" x14ac:dyDescent="0.3">
      <c r="A52" s="644" t="s">
        <v>587</v>
      </c>
      <c r="B52" s="645" t="s">
        <v>360</v>
      </c>
      <c r="C52" s="646">
        <v>0</v>
      </c>
      <c r="D52" s="646">
        <v>3.2679999999999998</v>
      </c>
      <c r="E52" s="646"/>
      <c r="F52" s="646">
        <v>4.085</v>
      </c>
      <c r="G52" s="646">
        <v>5.8333331495973333</v>
      </c>
      <c r="H52" s="646">
        <v>-1.7483331495973333</v>
      </c>
      <c r="I52" s="647">
        <v>0.70028573634303426</v>
      </c>
      <c r="J52" s="648" t="s">
        <v>1</v>
      </c>
    </row>
    <row r="53" spans="1:10" ht="14.4" customHeight="1" x14ac:dyDescent="0.3">
      <c r="A53" s="644" t="s">
        <v>587</v>
      </c>
      <c r="B53" s="645" t="s">
        <v>361</v>
      </c>
      <c r="C53" s="646" t="s">
        <v>576</v>
      </c>
      <c r="D53" s="646">
        <v>0</v>
      </c>
      <c r="E53" s="646"/>
      <c r="F53" s="646">
        <v>0</v>
      </c>
      <c r="G53" s="646">
        <v>0.27427747556033333</v>
      </c>
      <c r="H53" s="646">
        <v>-0.27427747556033333</v>
      </c>
      <c r="I53" s="647">
        <v>0</v>
      </c>
      <c r="J53" s="648" t="s">
        <v>1</v>
      </c>
    </row>
    <row r="54" spans="1:10" ht="14.4" customHeight="1" x14ac:dyDescent="0.3">
      <c r="A54" s="644" t="s">
        <v>587</v>
      </c>
      <c r="B54" s="645" t="s">
        <v>362</v>
      </c>
      <c r="C54" s="646">
        <v>4.7E-2</v>
      </c>
      <c r="D54" s="646">
        <v>0.498</v>
      </c>
      <c r="E54" s="646"/>
      <c r="F54" s="646">
        <v>2.2349999999999999</v>
      </c>
      <c r="G54" s="646">
        <v>1.6751538711335001</v>
      </c>
      <c r="H54" s="646">
        <v>0.55984612886649976</v>
      </c>
      <c r="I54" s="647">
        <v>1.3342057935774445</v>
      </c>
      <c r="J54" s="648" t="s">
        <v>1</v>
      </c>
    </row>
    <row r="55" spans="1:10" ht="14.4" customHeight="1" x14ac:dyDescent="0.3">
      <c r="A55" s="644" t="s">
        <v>587</v>
      </c>
      <c r="B55" s="645" t="s">
        <v>363</v>
      </c>
      <c r="C55" s="646">
        <v>0</v>
      </c>
      <c r="D55" s="646">
        <v>4.66</v>
      </c>
      <c r="E55" s="646"/>
      <c r="F55" s="646">
        <v>3.55</v>
      </c>
      <c r="G55" s="646">
        <v>7.4999997637681668</v>
      </c>
      <c r="H55" s="646">
        <v>-3.949999763768167</v>
      </c>
      <c r="I55" s="647">
        <v>0.47333334824218726</v>
      </c>
      <c r="J55" s="648" t="s">
        <v>1</v>
      </c>
    </row>
    <row r="56" spans="1:10" ht="14.4" customHeight="1" x14ac:dyDescent="0.3">
      <c r="A56" s="644" t="s">
        <v>587</v>
      </c>
      <c r="B56" s="645" t="s">
        <v>364</v>
      </c>
      <c r="C56" s="646">
        <v>9.0824400000000001</v>
      </c>
      <c r="D56" s="646">
        <v>0</v>
      </c>
      <c r="E56" s="646"/>
      <c r="F56" s="646">
        <v>2.6778</v>
      </c>
      <c r="G56" s="646">
        <v>15.166666188953334</v>
      </c>
      <c r="H56" s="646">
        <v>-12.488866188953335</v>
      </c>
      <c r="I56" s="647">
        <v>0.1765582473193997</v>
      </c>
      <c r="J56" s="648" t="s">
        <v>1</v>
      </c>
    </row>
    <row r="57" spans="1:10" ht="14.4" customHeight="1" x14ac:dyDescent="0.3">
      <c r="A57" s="644" t="s">
        <v>587</v>
      </c>
      <c r="B57" s="645" t="s">
        <v>589</v>
      </c>
      <c r="C57" s="646">
        <v>31.407050000000005</v>
      </c>
      <c r="D57" s="646">
        <v>51.159030000000001</v>
      </c>
      <c r="E57" s="646"/>
      <c r="F57" s="646">
        <v>56.734029999999997</v>
      </c>
      <c r="G57" s="646">
        <v>120.44942761423084</v>
      </c>
      <c r="H57" s="646">
        <v>-63.715397614230845</v>
      </c>
      <c r="I57" s="647">
        <v>0.47101950688968647</v>
      </c>
      <c r="J57" s="648" t="s">
        <v>582</v>
      </c>
    </row>
    <row r="58" spans="1:10" ht="14.4" customHeight="1" x14ac:dyDescent="0.3">
      <c r="A58" s="644" t="s">
        <v>576</v>
      </c>
      <c r="B58" s="645" t="s">
        <v>576</v>
      </c>
      <c r="C58" s="646" t="s">
        <v>576</v>
      </c>
      <c r="D58" s="646" t="s">
        <v>576</v>
      </c>
      <c r="E58" s="646"/>
      <c r="F58" s="646" t="s">
        <v>576</v>
      </c>
      <c r="G58" s="646" t="s">
        <v>576</v>
      </c>
      <c r="H58" s="646" t="s">
        <v>576</v>
      </c>
      <c r="I58" s="647" t="s">
        <v>576</v>
      </c>
      <c r="J58" s="648" t="s">
        <v>583</v>
      </c>
    </row>
    <row r="59" spans="1:10" ht="14.4" customHeight="1" x14ac:dyDescent="0.3">
      <c r="A59" s="644" t="s">
        <v>590</v>
      </c>
      <c r="B59" s="645" t="s">
        <v>591</v>
      </c>
      <c r="C59" s="646" t="s">
        <v>576</v>
      </c>
      <c r="D59" s="646" t="s">
        <v>576</v>
      </c>
      <c r="E59" s="646"/>
      <c r="F59" s="646" t="s">
        <v>576</v>
      </c>
      <c r="G59" s="646" t="s">
        <v>576</v>
      </c>
      <c r="H59" s="646" t="s">
        <v>576</v>
      </c>
      <c r="I59" s="647" t="s">
        <v>576</v>
      </c>
      <c r="J59" s="648" t="s">
        <v>0</v>
      </c>
    </row>
    <row r="60" spans="1:10" ht="14.4" customHeight="1" x14ac:dyDescent="0.3">
      <c r="A60" s="644" t="s">
        <v>590</v>
      </c>
      <c r="B60" s="645" t="s">
        <v>358</v>
      </c>
      <c r="C60" s="646">
        <v>14.24827</v>
      </c>
      <c r="D60" s="646">
        <v>13.5745</v>
      </c>
      <c r="E60" s="646"/>
      <c r="F60" s="646">
        <v>18.503250000000001</v>
      </c>
      <c r="G60" s="646">
        <v>15.17204326819</v>
      </c>
      <c r="H60" s="646">
        <v>3.3312067318100009</v>
      </c>
      <c r="I60" s="647">
        <v>1.2195621692428384</v>
      </c>
      <c r="J60" s="648" t="s">
        <v>1</v>
      </c>
    </row>
    <row r="61" spans="1:10" ht="14.4" customHeight="1" x14ac:dyDescent="0.3">
      <c r="A61" s="644" t="s">
        <v>590</v>
      </c>
      <c r="B61" s="645" t="s">
        <v>359</v>
      </c>
      <c r="C61" s="646">
        <v>2.9722999999999997</v>
      </c>
      <c r="D61" s="646">
        <v>5.0891999999999999</v>
      </c>
      <c r="E61" s="646"/>
      <c r="F61" s="646">
        <v>3.3265000000000002</v>
      </c>
      <c r="G61" s="646">
        <v>6.8926526247543336</v>
      </c>
      <c r="H61" s="646">
        <v>-3.5661526247543334</v>
      </c>
      <c r="I61" s="647">
        <v>0.48261535595935573</v>
      </c>
      <c r="J61" s="648" t="s">
        <v>1</v>
      </c>
    </row>
    <row r="62" spans="1:10" ht="14.4" customHeight="1" x14ac:dyDescent="0.3">
      <c r="A62" s="644" t="s">
        <v>590</v>
      </c>
      <c r="B62" s="645" t="s">
        <v>361</v>
      </c>
      <c r="C62" s="646">
        <v>0</v>
      </c>
      <c r="D62" s="646">
        <v>4.8640999999999996</v>
      </c>
      <c r="E62" s="646"/>
      <c r="F62" s="646">
        <v>1.8042100000000001</v>
      </c>
      <c r="G62" s="646">
        <v>9.66666636219</v>
      </c>
      <c r="H62" s="646">
        <v>-7.8624563621899997</v>
      </c>
      <c r="I62" s="647">
        <v>0.18664241967188916</v>
      </c>
      <c r="J62" s="648" t="s">
        <v>1</v>
      </c>
    </row>
    <row r="63" spans="1:10" ht="14.4" customHeight="1" x14ac:dyDescent="0.3">
      <c r="A63" s="644" t="s">
        <v>590</v>
      </c>
      <c r="B63" s="645" t="s">
        <v>362</v>
      </c>
      <c r="C63" s="646">
        <v>0</v>
      </c>
      <c r="D63" s="646">
        <v>0</v>
      </c>
      <c r="E63" s="646"/>
      <c r="F63" s="646">
        <v>0</v>
      </c>
      <c r="G63" s="646">
        <v>0.83333330708533326</v>
      </c>
      <c r="H63" s="646">
        <v>-0.83333330708533326</v>
      </c>
      <c r="I63" s="647">
        <v>0</v>
      </c>
      <c r="J63" s="648" t="s">
        <v>1</v>
      </c>
    </row>
    <row r="64" spans="1:10" ht="14.4" customHeight="1" x14ac:dyDescent="0.3">
      <c r="A64" s="644" t="s">
        <v>590</v>
      </c>
      <c r="B64" s="645" t="s">
        <v>363</v>
      </c>
      <c r="C64" s="646">
        <v>2.11327</v>
      </c>
      <c r="D64" s="646">
        <v>5.6325000000000003</v>
      </c>
      <c r="E64" s="646"/>
      <c r="F64" s="646">
        <v>2.2641</v>
      </c>
      <c r="G64" s="646">
        <v>5.4999998267633332</v>
      </c>
      <c r="H64" s="646">
        <v>-3.2358998267633332</v>
      </c>
      <c r="I64" s="647">
        <v>0.41165455842066612</v>
      </c>
      <c r="J64" s="648" t="s">
        <v>1</v>
      </c>
    </row>
    <row r="65" spans="1:10" ht="14.4" customHeight="1" x14ac:dyDescent="0.3">
      <c r="A65" s="644" t="s">
        <v>590</v>
      </c>
      <c r="B65" s="645" t="s">
        <v>592</v>
      </c>
      <c r="C65" s="646">
        <v>19.333839999999999</v>
      </c>
      <c r="D65" s="646">
        <v>29.160299999999999</v>
      </c>
      <c r="E65" s="646"/>
      <c r="F65" s="646">
        <v>25.898060000000001</v>
      </c>
      <c r="G65" s="646">
        <v>38.064695388983004</v>
      </c>
      <c r="H65" s="646">
        <v>-12.166635388983003</v>
      </c>
      <c r="I65" s="647">
        <v>0.68036955859879622</v>
      </c>
      <c r="J65" s="648" t="s">
        <v>582</v>
      </c>
    </row>
    <row r="66" spans="1:10" ht="14.4" customHeight="1" x14ac:dyDescent="0.3">
      <c r="A66" s="644" t="s">
        <v>576</v>
      </c>
      <c r="B66" s="645" t="s">
        <v>576</v>
      </c>
      <c r="C66" s="646" t="s">
        <v>576</v>
      </c>
      <c r="D66" s="646" t="s">
        <v>576</v>
      </c>
      <c r="E66" s="646"/>
      <c r="F66" s="646" t="s">
        <v>576</v>
      </c>
      <c r="G66" s="646" t="s">
        <v>576</v>
      </c>
      <c r="H66" s="646" t="s">
        <v>576</v>
      </c>
      <c r="I66" s="647" t="s">
        <v>576</v>
      </c>
      <c r="J66" s="648" t="s">
        <v>583</v>
      </c>
    </row>
    <row r="67" spans="1:10" ht="14.4" customHeight="1" x14ac:dyDescent="0.3">
      <c r="A67" s="644" t="s">
        <v>593</v>
      </c>
      <c r="B67" s="645" t="s">
        <v>594</v>
      </c>
      <c r="C67" s="646" t="s">
        <v>576</v>
      </c>
      <c r="D67" s="646" t="s">
        <v>576</v>
      </c>
      <c r="E67" s="646"/>
      <c r="F67" s="646" t="s">
        <v>576</v>
      </c>
      <c r="G67" s="646" t="s">
        <v>576</v>
      </c>
      <c r="H67" s="646" t="s">
        <v>576</v>
      </c>
      <c r="I67" s="647" t="s">
        <v>576</v>
      </c>
      <c r="J67" s="648" t="s">
        <v>0</v>
      </c>
    </row>
    <row r="68" spans="1:10" ht="14.4" customHeight="1" x14ac:dyDescent="0.3">
      <c r="A68" s="644" t="s">
        <v>593</v>
      </c>
      <c r="B68" s="645" t="s">
        <v>356</v>
      </c>
      <c r="C68" s="646">
        <v>5.8003600000000004</v>
      </c>
      <c r="D68" s="646">
        <v>3.0935999999999999</v>
      </c>
      <c r="E68" s="646"/>
      <c r="F68" s="646">
        <v>4.3356300000000001</v>
      </c>
      <c r="G68" s="646">
        <v>6.9999997795168332</v>
      </c>
      <c r="H68" s="646">
        <v>-2.6643697795168331</v>
      </c>
      <c r="I68" s="647">
        <v>0.61937573379456046</v>
      </c>
      <c r="J68" s="648" t="s">
        <v>1</v>
      </c>
    </row>
    <row r="69" spans="1:10" ht="14.4" customHeight="1" x14ac:dyDescent="0.3">
      <c r="A69" s="644" t="s">
        <v>593</v>
      </c>
      <c r="B69" s="645" t="s">
        <v>357</v>
      </c>
      <c r="C69" s="646">
        <v>0.61875999999999998</v>
      </c>
      <c r="D69" s="646">
        <v>0.15442</v>
      </c>
      <c r="E69" s="646"/>
      <c r="F69" s="646">
        <v>0.36884</v>
      </c>
      <c r="G69" s="646">
        <v>0.61919541635849995</v>
      </c>
      <c r="H69" s="646">
        <v>-0.25035541635849995</v>
      </c>
      <c r="I69" s="647">
        <v>0.59567624413170739</v>
      </c>
      <c r="J69" s="648" t="s">
        <v>1</v>
      </c>
    </row>
    <row r="70" spans="1:10" ht="14.4" customHeight="1" x14ac:dyDescent="0.3">
      <c r="A70" s="644" t="s">
        <v>593</v>
      </c>
      <c r="B70" s="645" t="s">
        <v>358</v>
      </c>
      <c r="C70" s="646">
        <v>24.214359999999999</v>
      </c>
      <c r="D70" s="646">
        <v>11.49222</v>
      </c>
      <c r="E70" s="646"/>
      <c r="F70" s="646">
        <v>21.32488</v>
      </c>
      <c r="G70" s="646">
        <v>21.578136886414999</v>
      </c>
      <c r="H70" s="646">
        <v>-0.25325688641499866</v>
      </c>
      <c r="I70" s="647">
        <v>0.98826326444455725</v>
      </c>
      <c r="J70" s="648" t="s">
        <v>1</v>
      </c>
    </row>
    <row r="71" spans="1:10" ht="14.4" customHeight="1" x14ac:dyDescent="0.3">
      <c r="A71" s="644" t="s">
        <v>593</v>
      </c>
      <c r="B71" s="645" t="s">
        <v>359</v>
      </c>
      <c r="C71" s="646">
        <v>75.780699999999996</v>
      </c>
      <c r="D71" s="646">
        <v>81.389929999999993</v>
      </c>
      <c r="E71" s="646"/>
      <c r="F71" s="646">
        <v>81.540240000000011</v>
      </c>
      <c r="G71" s="646">
        <v>109.50714105447916</v>
      </c>
      <c r="H71" s="646">
        <v>-27.966901054479152</v>
      </c>
      <c r="I71" s="647">
        <v>0.74461116612873879</v>
      </c>
      <c r="J71" s="648" t="s">
        <v>1</v>
      </c>
    </row>
    <row r="72" spans="1:10" ht="14.4" customHeight="1" x14ac:dyDescent="0.3">
      <c r="A72" s="644" t="s">
        <v>593</v>
      </c>
      <c r="B72" s="645" t="s">
        <v>360</v>
      </c>
      <c r="C72" s="646">
        <v>6.5128000000000004</v>
      </c>
      <c r="D72" s="646">
        <v>8.1150000000000002</v>
      </c>
      <c r="E72" s="646"/>
      <c r="F72" s="646">
        <v>6.1024000000000003</v>
      </c>
      <c r="G72" s="646">
        <v>8.0411523669695004</v>
      </c>
      <c r="H72" s="646">
        <v>-1.9387523669695002</v>
      </c>
      <c r="I72" s="647">
        <v>0.75889620311968231</v>
      </c>
      <c r="J72" s="648" t="s">
        <v>1</v>
      </c>
    </row>
    <row r="73" spans="1:10" ht="14.4" customHeight="1" x14ac:dyDescent="0.3">
      <c r="A73" s="644" t="s">
        <v>593</v>
      </c>
      <c r="B73" s="645" t="s">
        <v>361</v>
      </c>
      <c r="C73" s="646">
        <v>0</v>
      </c>
      <c r="D73" s="646">
        <v>0</v>
      </c>
      <c r="E73" s="646"/>
      <c r="F73" s="646">
        <v>0</v>
      </c>
      <c r="G73" s="646">
        <v>0.9999999685023333</v>
      </c>
      <c r="H73" s="646">
        <v>-0.9999999685023333</v>
      </c>
      <c r="I73" s="647">
        <v>0</v>
      </c>
      <c r="J73" s="648" t="s">
        <v>1</v>
      </c>
    </row>
    <row r="74" spans="1:10" ht="14.4" customHeight="1" x14ac:dyDescent="0.3">
      <c r="A74" s="644" t="s">
        <v>593</v>
      </c>
      <c r="B74" s="645" t="s">
        <v>362</v>
      </c>
      <c r="C74" s="646">
        <v>1.79379</v>
      </c>
      <c r="D74" s="646">
        <v>1.385</v>
      </c>
      <c r="E74" s="646"/>
      <c r="F74" s="646">
        <v>2.359</v>
      </c>
      <c r="G74" s="646">
        <v>2.9449860649398332</v>
      </c>
      <c r="H74" s="646">
        <v>-0.58598606493983318</v>
      </c>
      <c r="I74" s="647">
        <v>0.80102246597496041</v>
      </c>
      <c r="J74" s="648" t="s">
        <v>1</v>
      </c>
    </row>
    <row r="75" spans="1:10" ht="14.4" customHeight="1" x14ac:dyDescent="0.3">
      <c r="A75" s="644" t="s">
        <v>593</v>
      </c>
      <c r="B75" s="645" t="s">
        <v>363</v>
      </c>
      <c r="C75" s="646">
        <v>6.6300000000000008</v>
      </c>
      <c r="D75" s="646">
        <v>13.89</v>
      </c>
      <c r="E75" s="646"/>
      <c r="F75" s="646">
        <v>13.000399999999999</v>
      </c>
      <c r="G75" s="646">
        <v>15.995294046298833</v>
      </c>
      <c r="H75" s="646">
        <v>-2.9948940462988336</v>
      </c>
      <c r="I75" s="647">
        <v>0.81276405187488099</v>
      </c>
      <c r="J75" s="648" t="s">
        <v>1</v>
      </c>
    </row>
    <row r="76" spans="1:10" ht="14.4" customHeight="1" x14ac:dyDescent="0.3">
      <c r="A76" s="644" t="s">
        <v>593</v>
      </c>
      <c r="B76" s="645" t="s">
        <v>364</v>
      </c>
      <c r="C76" s="646">
        <v>11.856949999999999</v>
      </c>
      <c r="D76" s="646">
        <v>0</v>
      </c>
      <c r="E76" s="646"/>
      <c r="F76" s="646">
        <v>0</v>
      </c>
      <c r="G76" s="646">
        <v>3.3333332283413331</v>
      </c>
      <c r="H76" s="646">
        <v>-3.3333332283413331</v>
      </c>
      <c r="I76" s="647">
        <v>0</v>
      </c>
      <c r="J76" s="648" t="s">
        <v>1</v>
      </c>
    </row>
    <row r="77" spans="1:10" ht="14.4" customHeight="1" x14ac:dyDescent="0.3">
      <c r="A77" s="644" t="s">
        <v>593</v>
      </c>
      <c r="B77" s="645" t="s">
        <v>366</v>
      </c>
      <c r="C77" s="646" t="s">
        <v>576</v>
      </c>
      <c r="D77" s="646" t="s">
        <v>576</v>
      </c>
      <c r="E77" s="646"/>
      <c r="F77" s="646">
        <v>0.4173</v>
      </c>
      <c r="G77" s="646">
        <v>0</v>
      </c>
      <c r="H77" s="646">
        <v>0.4173</v>
      </c>
      <c r="I77" s="647" t="s">
        <v>576</v>
      </c>
      <c r="J77" s="648" t="s">
        <v>1</v>
      </c>
    </row>
    <row r="78" spans="1:10" ht="14.4" customHeight="1" x14ac:dyDescent="0.3">
      <c r="A78" s="644" t="s">
        <v>593</v>
      </c>
      <c r="B78" s="645" t="s">
        <v>595</v>
      </c>
      <c r="C78" s="646">
        <v>133.20771999999999</v>
      </c>
      <c r="D78" s="646">
        <v>119.52016999999999</v>
      </c>
      <c r="E78" s="646"/>
      <c r="F78" s="646">
        <v>129.44869</v>
      </c>
      <c r="G78" s="646">
        <v>170.01923881182128</v>
      </c>
      <c r="H78" s="646">
        <v>-40.570548811821283</v>
      </c>
      <c r="I78" s="647">
        <v>0.76137671774471882</v>
      </c>
      <c r="J78" s="648" t="s">
        <v>582</v>
      </c>
    </row>
    <row r="79" spans="1:10" ht="14.4" customHeight="1" x14ac:dyDescent="0.3">
      <c r="A79" s="644" t="s">
        <v>576</v>
      </c>
      <c r="B79" s="645" t="s">
        <v>576</v>
      </c>
      <c r="C79" s="646" t="s">
        <v>576</v>
      </c>
      <c r="D79" s="646" t="s">
        <v>576</v>
      </c>
      <c r="E79" s="646"/>
      <c r="F79" s="646" t="s">
        <v>576</v>
      </c>
      <c r="G79" s="646" t="s">
        <v>576</v>
      </c>
      <c r="H79" s="646" t="s">
        <v>576</v>
      </c>
      <c r="I79" s="647" t="s">
        <v>576</v>
      </c>
      <c r="J79" s="648" t="s">
        <v>583</v>
      </c>
    </row>
    <row r="80" spans="1:10" ht="14.4" customHeight="1" x14ac:dyDescent="0.3">
      <c r="A80" s="644" t="s">
        <v>596</v>
      </c>
      <c r="B80" s="645" t="s">
        <v>597</v>
      </c>
      <c r="C80" s="646" t="s">
        <v>576</v>
      </c>
      <c r="D80" s="646" t="s">
        <v>576</v>
      </c>
      <c r="E80" s="646"/>
      <c r="F80" s="646" t="s">
        <v>576</v>
      </c>
      <c r="G80" s="646" t="s">
        <v>576</v>
      </c>
      <c r="H80" s="646" t="s">
        <v>576</v>
      </c>
      <c r="I80" s="647" t="s">
        <v>576</v>
      </c>
      <c r="J80" s="648" t="s">
        <v>0</v>
      </c>
    </row>
    <row r="81" spans="1:10" ht="14.4" customHeight="1" x14ac:dyDescent="0.3">
      <c r="A81" s="644" t="s">
        <v>596</v>
      </c>
      <c r="B81" s="645" t="s">
        <v>354</v>
      </c>
      <c r="C81" s="646">
        <v>108.41589999999999</v>
      </c>
      <c r="D81" s="646">
        <v>11.137840000000001</v>
      </c>
      <c r="E81" s="646"/>
      <c r="F81" s="646">
        <v>3.9580600000000001</v>
      </c>
      <c r="G81" s="646">
        <v>15.4999995117875</v>
      </c>
      <c r="H81" s="646">
        <v>-11.541939511787501</v>
      </c>
      <c r="I81" s="647">
        <v>0.25535871772060115</v>
      </c>
      <c r="J81" s="648" t="s">
        <v>1</v>
      </c>
    </row>
    <row r="82" spans="1:10" ht="14.4" customHeight="1" x14ac:dyDescent="0.3">
      <c r="A82" s="644" t="s">
        <v>596</v>
      </c>
      <c r="B82" s="645" t="s">
        <v>355</v>
      </c>
      <c r="C82" s="646" t="s">
        <v>576</v>
      </c>
      <c r="D82" s="646">
        <v>0</v>
      </c>
      <c r="E82" s="646"/>
      <c r="F82" s="646">
        <v>0</v>
      </c>
      <c r="G82" s="646">
        <v>1.6666666141706665</v>
      </c>
      <c r="H82" s="646">
        <v>-1.6666666141706665</v>
      </c>
      <c r="I82" s="647">
        <v>0</v>
      </c>
      <c r="J82" s="648" t="s">
        <v>1</v>
      </c>
    </row>
    <row r="83" spans="1:10" ht="14.4" customHeight="1" x14ac:dyDescent="0.3">
      <c r="A83" s="644" t="s">
        <v>596</v>
      </c>
      <c r="B83" s="645" t="s">
        <v>358</v>
      </c>
      <c r="C83" s="646">
        <v>12.62988</v>
      </c>
      <c r="D83" s="646">
        <v>0</v>
      </c>
      <c r="E83" s="646"/>
      <c r="F83" s="646">
        <v>0</v>
      </c>
      <c r="G83" s="646">
        <v>1.3669911849616667</v>
      </c>
      <c r="H83" s="646">
        <v>-1.3669911849616667</v>
      </c>
      <c r="I83" s="647">
        <v>0</v>
      </c>
      <c r="J83" s="648" t="s">
        <v>1</v>
      </c>
    </row>
    <row r="84" spans="1:10" ht="14.4" customHeight="1" x14ac:dyDescent="0.3">
      <c r="A84" s="644" t="s">
        <v>596</v>
      </c>
      <c r="B84" s="645" t="s">
        <v>359</v>
      </c>
      <c r="C84" s="646">
        <v>373.86394000000001</v>
      </c>
      <c r="D84" s="646">
        <v>464.639960000001</v>
      </c>
      <c r="E84" s="646"/>
      <c r="F84" s="646">
        <v>384.81064000000003</v>
      </c>
      <c r="G84" s="646">
        <v>469.25560368731664</v>
      </c>
      <c r="H84" s="646">
        <v>-84.444963687316601</v>
      </c>
      <c r="I84" s="647">
        <v>0.82004484757610785</v>
      </c>
      <c r="J84" s="648" t="s">
        <v>1</v>
      </c>
    </row>
    <row r="85" spans="1:10" ht="14.4" customHeight="1" x14ac:dyDescent="0.3">
      <c r="A85" s="644" t="s">
        <v>596</v>
      </c>
      <c r="B85" s="645" t="s">
        <v>3319</v>
      </c>
      <c r="C85" s="646">
        <v>32.284999999999997</v>
      </c>
      <c r="D85" s="646" t="s">
        <v>576</v>
      </c>
      <c r="E85" s="646"/>
      <c r="F85" s="646" t="s">
        <v>576</v>
      </c>
      <c r="G85" s="646" t="s">
        <v>576</v>
      </c>
      <c r="H85" s="646" t="s">
        <v>576</v>
      </c>
      <c r="I85" s="647" t="s">
        <v>576</v>
      </c>
      <c r="J85" s="648" t="s">
        <v>1</v>
      </c>
    </row>
    <row r="86" spans="1:10" ht="14.4" customHeight="1" x14ac:dyDescent="0.3">
      <c r="A86" s="644" t="s">
        <v>596</v>
      </c>
      <c r="B86" s="645" t="s">
        <v>360</v>
      </c>
      <c r="C86" s="646">
        <v>0</v>
      </c>
      <c r="D86" s="646" t="s">
        <v>576</v>
      </c>
      <c r="E86" s="646"/>
      <c r="F86" s="646" t="s">
        <v>576</v>
      </c>
      <c r="G86" s="646" t="s">
        <v>576</v>
      </c>
      <c r="H86" s="646" t="s">
        <v>576</v>
      </c>
      <c r="I86" s="647" t="s">
        <v>576</v>
      </c>
      <c r="J86" s="648" t="s">
        <v>1</v>
      </c>
    </row>
    <row r="87" spans="1:10" ht="14.4" customHeight="1" x14ac:dyDescent="0.3">
      <c r="A87" s="644" t="s">
        <v>596</v>
      </c>
      <c r="B87" s="645" t="s">
        <v>361</v>
      </c>
      <c r="C87" s="646">
        <v>0</v>
      </c>
      <c r="D87" s="646">
        <v>0</v>
      </c>
      <c r="E87" s="646"/>
      <c r="F87" s="646">
        <v>1.8031299999999999</v>
      </c>
      <c r="G87" s="646">
        <v>3.340594102436333</v>
      </c>
      <c r="H87" s="646">
        <v>-1.5374641024363331</v>
      </c>
      <c r="I87" s="647">
        <v>0.53976327105557564</v>
      </c>
      <c r="J87" s="648" t="s">
        <v>1</v>
      </c>
    </row>
    <row r="88" spans="1:10" ht="14.4" customHeight="1" x14ac:dyDescent="0.3">
      <c r="A88" s="644" t="s">
        <v>596</v>
      </c>
      <c r="B88" s="645" t="s">
        <v>362</v>
      </c>
      <c r="C88" s="646">
        <v>0</v>
      </c>
      <c r="D88" s="646" t="s">
        <v>576</v>
      </c>
      <c r="E88" s="646"/>
      <c r="F88" s="646" t="s">
        <v>576</v>
      </c>
      <c r="G88" s="646" t="s">
        <v>576</v>
      </c>
      <c r="H88" s="646" t="s">
        <v>576</v>
      </c>
      <c r="I88" s="647" t="s">
        <v>576</v>
      </c>
      <c r="J88" s="648" t="s">
        <v>1</v>
      </c>
    </row>
    <row r="89" spans="1:10" ht="14.4" customHeight="1" x14ac:dyDescent="0.3">
      <c r="A89" s="644" t="s">
        <v>596</v>
      </c>
      <c r="B89" s="645" t="s">
        <v>3320</v>
      </c>
      <c r="C89" s="646">
        <v>0</v>
      </c>
      <c r="D89" s="646" t="s">
        <v>576</v>
      </c>
      <c r="E89" s="646"/>
      <c r="F89" s="646" t="s">
        <v>576</v>
      </c>
      <c r="G89" s="646" t="s">
        <v>576</v>
      </c>
      <c r="H89" s="646" t="s">
        <v>576</v>
      </c>
      <c r="I89" s="647" t="s">
        <v>576</v>
      </c>
      <c r="J89" s="648" t="s">
        <v>1</v>
      </c>
    </row>
    <row r="90" spans="1:10" ht="14.4" customHeight="1" x14ac:dyDescent="0.3">
      <c r="A90" s="644" t="s">
        <v>596</v>
      </c>
      <c r="B90" s="645" t="s">
        <v>363</v>
      </c>
      <c r="C90" s="646">
        <v>0</v>
      </c>
      <c r="D90" s="646">
        <v>0</v>
      </c>
      <c r="E90" s="646"/>
      <c r="F90" s="646" t="s">
        <v>576</v>
      </c>
      <c r="G90" s="646" t="s">
        <v>576</v>
      </c>
      <c r="H90" s="646" t="s">
        <v>576</v>
      </c>
      <c r="I90" s="647" t="s">
        <v>576</v>
      </c>
      <c r="J90" s="648" t="s">
        <v>1</v>
      </c>
    </row>
    <row r="91" spans="1:10" ht="14.4" customHeight="1" x14ac:dyDescent="0.3">
      <c r="A91" s="644" t="s">
        <v>596</v>
      </c>
      <c r="B91" s="645" t="s">
        <v>364</v>
      </c>
      <c r="C91" s="646">
        <v>0</v>
      </c>
      <c r="D91" s="646">
        <v>0.86514999999999997</v>
      </c>
      <c r="E91" s="646"/>
      <c r="F91" s="646">
        <v>0.68089</v>
      </c>
      <c r="G91" s="646">
        <v>0.49405108115366669</v>
      </c>
      <c r="H91" s="646">
        <v>0.1868389188463333</v>
      </c>
      <c r="I91" s="647">
        <v>1.3781773301862688</v>
      </c>
      <c r="J91" s="648" t="s">
        <v>1</v>
      </c>
    </row>
    <row r="92" spans="1:10" ht="14.4" customHeight="1" x14ac:dyDescent="0.3">
      <c r="A92" s="644" t="s">
        <v>596</v>
      </c>
      <c r="B92" s="645" t="s">
        <v>365</v>
      </c>
      <c r="C92" s="646" t="s">
        <v>576</v>
      </c>
      <c r="D92" s="646" t="s">
        <v>576</v>
      </c>
      <c r="E92" s="646"/>
      <c r="F92" s="646">
        <v>0</v>
      </c>
      <c r="G92" s="646">
        <v>0.83333330708533326</v>
      </c>
      <c r="H92" s="646">
        <v>-0.83333330708533326</v>
      </c>
      <c r="I92" s="647">
        <v>0</v>
      </c>
      <c r="J92" s="648" t="s">
        <v>1</v>
      </c>
    </row>
    <row r="93" spans="1:10" ht="14.4" customHeight="1" x14ac:dyDescent="0.3">
      <c r="A93" s="644" t="s">
        <v>596</v>
      </c>
      <c r="B93" s="645" t="s">
        <v>368</v>
      </c>
      <c r="C93" s="646">
        <v>1179.81979</v>
      </c>
      <c r="D93" s="646">
        <v>1673.1192200000041</v>
      </c>
      <c r="E93" s="646"/>
      <c r="F93" s="646">
        <v>1426.9457800000018</v>
      </c>
      <c r="G93" s="646">
        <v>1847.6666084696499</v>
      </c>
      <c r="H93" s="646">
        <v>-420.72082846964804</v>
      </c>
      <c r="I93" s="647">
        <v>0.77229613473498082</v>
      </c>
      <c r="J93" s="648" t="s">
        <v>1</v>
      </c>
    </row>
    <row r="94" spans="1:10" ht="14.4" customHeight="1" x14ac:dyDescent="0.3">
      <c r="A94" s="644" t="s">
        <v>596</v>
      </c>
      <c r="B94" s="645" t="s">
        <v>598</v>
      </c>
      <c r="C94" s="646">
        <v>1707.01451</v>
      </c>
      <c r="D94" s="646">
        <v>2149.762170000005</v>
      </c>
      <c r="E94" s="646"/>
      <c r="F94" s="646">
        <v>1818.1985000000018</v>
      </c>
      <c r="G94" s="646">
        <v>2340.1238479585618</v>
      </c>
      <c r="H94" s="646">
        <v>-521.92534795856</v>
      </c>
      <c r="I94" s="647">
        <v>0.77696678386749973</v>
      </c>
      <c r="J94" s="648" t="s">
        <v>582</v>
      </c>
    </row>
    <row r="95" spans="1:10" ht="14.4" customHeight="1" x14ac:dyDescent="0.3">
      <c r="A95" s="644" t="s">
        <v>576</v>
      </c>
      <c r="B95" s="645" t="s">
        <v>576</v>
      </c>
      <c r="C95" s="646" t="s">
        <v>576</v>
      </c>
      <c r="D95" s="646" t="s">
        <v>576</v>
      </c>
      <c r="E95" s="646"/>
      <c r="F95" s="646" t="s">
        <v>576</v>
      </c>
      <c r="G95" s="646" t="s">
        <v>576</v>
      </c>
      <c r="H95" s="646" t="s">
        <v>576</v>
      </c>
      <c r="I95" s="647" t="s">
        <v>576</v>
      </c>
      <c r="J95" s="648" t="s">
        <v>583</v>
      </c>
    </row>
    <row r="96" spans="1:10" ht="14.4" customHeight="1" x14ac:dyDescent="0.3">
      <c r="A96" s="644" t="s">
        <v>599</v>
      </c>
      <c r="B96" s="645" t="s">
        <v>600</v>
      </c>
      <c r="C96" s="646" t="s">
        <v>576</v>
      </c>
      <c r="D96" s="646" t="s">
        <v>576</v>
      </c>
      <c r="E96" s="646"/>
      <c r="F96" s="646" t="s">
        <v>576</v>
      </c>
      <c r="G96" s="646" t="s">
        <v>576</v>
      </c>
      <c r="H96" s="646" t="s">
        <v>576</v>
      </c>
      <c r="I96" s="647" t="s">
        <v>576</v>
      </c>
      <c r="J96" s="648" t="s">
        <v>0</v>
      </c>
    </row>
    <row r="97" spans="1:10" ht="14.4" customHeight="1" x14ac:dyDescent="0.3">
      <c r="A97" s="644" t="s">
        <v>599</v>
      </c>
      <c r="B97" s="645" t="s">
        <v>359</v>
      </c>
      <c r="C97" s="646">
        <v>0</v>
      </c>
      <c r="D97" s="646">
        <v>19.111799999999999</v>
      </c>
      <c r="E97" s="646"/>
      <c r="F97" s="646">
        <v>0</v>
      </c>
      <c r="G97" s="646">
        <v>14.240759855445168</v>
      </c>
      <c r="H97" s="646">
        <v>-14.240759855445168</v>
      </c>
      <c r="I97" s="647">
        <v>0</v>
      </c>
      <c r="J97" s="648" t="s">
        <v>1</v>
      </c>
    </row>
    <row r="98" spans="1:10" ht="14.4" customHeight="1" x14ac:dyDescent="0.3">
      <c r="A98" s="644" t="s">
        <v>599</v>
      </c>
      <c r="B98" s="645" t="s">
        <v>362</v>
      </c>
      <c r="C98" s="646">
        <v>0</v>
      </c>
      <c r="D98" s="646" t="s">
        <v>576</v>
      </c>
      <c r="E98" s="646"/>
      <c r="F98" s="646" t="s">
        <v>576</v>
      </c>
      <c r="G98" s="646" t="s">
        <v>576</v>
      </c>
      <c r="H98" s="646" t="s">
        <v>576</v>
      </c>
      <c r="I98" s="647" t="s">
        <v>576</v>
      </c>
      <c r="J98" s="648" t="s">
        <v>1</v>
      </c>
    </row>
    <row r="99" spans="1:10" ht="14.4" customHeight="1" x14ac:dyDescent="0.3">
      <c r="A99" s="644" t="s">
        <v>599</v>
      </c>
      <c r="B99" s="645" t="s">
        <v>363</v>
      </c>
      <c r="C99" s="646">
        <v>0</v>
      </c>
      <c r="D99" s="646" t="s">
        <v>576</v>
      </c>
      <c r="E99" s="646"/>
      <c r="F99" s="646" t="s">
        <v>576</v>
      </c>
      <c r="G99" s="646" t="s">
        <v>576</v>
      </c>
      <c r="H99" s="646" t="s">
        <v>576</v>
      </c>
      <c r="I99" s="647" t="s">
        <v>576</v>
      </c>
      <c r="J99" s="648" t="s">
        <v>1</v>
      </c>
    </row>
    <row r="100" spans="1:10" ht="14.4" customHeight="1" x14ac:dyDescent="0.3">
      <c r="A100" s="644" t="s">
        <v>599</v>
      </c>
      <c r="B100" s="645" t="s">
        <v>368</v>
      </c>
      <c r="C100" s="646">
        <v>0</v>
      </c>
      <c r="D100" s="646">
        <v>88.394300000000001</v>
      </c>
      <c r="E100" s="646"/>
      <c r="F100" s="646">
        <v>31.880739999999999</v>
      </c>
      <c r="G100" s="646">
        <v>64.018005460931661</v>
      </c>
      <c r="H100" s="646">
        <v>-32.137265460931658</v>
      </c>
      <c r="I100" s="647">
        <v>0.49799645850347357</v>
      </c>
      <c r="J100" s="648" t="s">
        <v>1</v>
      </c>
    </row>
    <row r="101" spans="1:10" ht="14.4" customHeight="1" x14ac:dyDescent="0.3">
      <c r="A101" s="644" t="s">
        <v>599</v>
      </c>
      <c r="B101" s="645" t="s">
        <v>601</v>
      </c>
      <c r="C101" s="646">
        <v>0</v>
      </c>
      <c r="D101" s="646">
        <v>107.5061</v>
      </c>
      <c r="E101" s="646"/>
      <c r="F101" s="646">
        <v>31.880739999999999</v>
      </c>
      <c r="G101" s="646">
        <v>78.258765316376824</v>
      </c>
      <c r="H101" s="646">
        <v>-46.378025316376821</v>
      </c>
      <c r="I101" s="647">
        <v>0.40737596448290087</v>
      </c>
      <c r="J101" s="648" t="s">
        <v>582</v>
      </c>
    </row>
    <row r="102" spans="1:10" ht="14.4" customHeight="1" x14ac:dyDescent="0.3">
      <c r="A102" s="644" t="s">
        <v>576</v>
      </c>
      <c r="B102" s="645" t="s">
        <v>576</v>
      </c>
      <c r="C102" s="646" t="s">
        <v>576</v>
      </c>
      <c r="D102" s="646" t="s">
        <v>576</v>
      </c>
      <c r="E102" s="646"/>
      <c r="F102" s="646" t="s">
        <v>576</v>
      </c>
      <c r="G102" s="646" t="s">
        <v>576</v>
      </c>
      <c r="H102" s="646" t="s">
        <v>576</v>
      </c>
      <c r="I102" s="647" t="s">
        <v>576</v>
      </c>
      <c r="J102" s="648" t="s">
        <v>583</v>
      </c>
    </row>
    <row r="103" spans="1:10" ht="14.4" customHeight="1" x14ac:dyDescent="0.3">
      <c r="A103" s="644" t="s">
        <v>602</v>
      </c>
      <c r="B103" s="645" t="s">
        <v>603</v>
      </c>
      <c r="C103" s="646" t="s">
        <v>576</v>
      </c>
      <c r="D103" s="646" t="s">
        <v>576</v>
      </c>
      <c r="E103" s="646"/>
      <c r="F103" s="646" t="s">
        <v>576</v>
      </c>
      <c r="G103" s="646" t="s">
        <v>576</v>
      </c>
      <c r="H103" s="646" t="s">
        <v>576</v>
      </c>
      <c r="I103" s="647" t="s">
        <v>576</v>
      </c>
      <c r="J103" s="648" t="s">
        <v>0</v>
      </c>
    </row>
    <row r="104" spans="1:10" ht="14.4" customHeight="1" x14ac:dyDescent="0.3">
      <c r="A104" s="644" t="s">
        <v>602</v>
      </c>
      <c r="B104" s="645" t="s">
        <v>356</v>
      </c>
      <c r="C104" s="646">
        <v>0.27345999999999998</v>
      </c>
      <c r="D104" s="646">
        <v>0.56406000000000001</v>
      </c>
      <c r="E104" s="646"/>
      <c r="F104" s="646">
        <v>0</v>
      </c>
      <c r="G104" s="646">
        <v>0.66058356512366667</v>
      </c>
      <c r="H104" s="646">
        <v>-0.66058356512366667</v>
      </c>
      <c r="I104" s="647">
        <v>0</v>
      </c>
      <c r="J104" s="648" t="s">
        <v>1</v>
      </c>
    </row>
    <row r="105" spans="1:10" ht="14.4" customHeight="1" x14ac:dyDescent="0.3">
      <c r="A105" s="644" t="s">
        <v>602</v>
      </c>
      <c r="B105" s="645" t="s">
        <v>357</v>
      </c>
      <c r="C105" s="646" t="s">
        <v>576</v>
      </c>
      <c r="D105" s="646">
        <v>0</v>
      </c>
      <c r="E105" s="646"/>
      <c r="F105" s="646">
        <v>0</v>
      </c>
      <c r="G105" s="646">
        <v>4.7471229309666664E-2</v>
      </c>
      <c r="H105" s="646">
        <v>-4.7471229309666664E-2</v>
      </c>
      <c r="I105" s="647">
        <v>0</v>
      </c>
      <c r="J105" s="648" t="s">
        <v>1</v>
      </c>
    </row>
    <row r="106" spans="1:10" ht="14.4" customHeight="1" x14ac:dyDescent="0.3">
      <c r="A106" s="644" t="s">
        <v>602</v>
      </c>
      <c r="B106" s="645" t="s">
        <v>358</v>
      </c>
      <c r="C106" s="646">
        <v>0.115</v>
      </c>
      <c r="D106" s="646">
        <v>0.13685</v>
      </c>
      <c r="E106" s="646"/>
      <c r="F106" s="646">
        <v>0.57684999999999997</v>
      </c>
      <c r="G106" s="646">
        <v>1.4531985248749999</v>
      </c>
      <c r="H106" s="646">
        <v>-0.87634852487499992</v>
      </c>
      <c r="I106" s="647">
        <v>0.39695195812947787</v>
      </c>
      <c r="J106" s="648" t="s">
        <v>1</v>
      </c>
    </row>
    <row r="107" spans="1:10" ht="14.4" customHeight="1" x14ac:dyDescent="0.3">
      <c r="A107" s="644" t="s">
        <v>602</v>
      </c>
      <c r="B107" s="645" t="s">
        <v>359</v>
      </c>
      <c r="C107" s="646">
        <v>3.3005</v>
      </c>
      <c r="D107" s="646">
        <v>4.5970000000000004</v>
      </c>
      <c r="E107" s="646"/>
      <c r="F107" s="646">
        <v>19.892139999999998</v>
      </c>
      <c r="G107" s="646">
        <v>20.122234275851834</v>
      </c>
      <c r="H107" s="646">
        <v>-0.23009427585183673</v>
      </c>
      <c r="I107" s="647">
        <v>0.98856517259974619</v>
      </c>
      <c r="J107" s="648" t="s">
        <v>1</v>
      </c>
    </row>
    <row r="108" spans="1:10" ht="14.4" customHeight="1" x14ac:dyDescent="0.3">
      <c r="A108" s="644" t="s">
        <v>602</v>
      </c>
      <c r="B108" s="645" t="s">
        <v>360</v>
      </c>
      <c r="C108" s="646">
        <v>2.2989999999999999</v>
      </c>
      <c r="D108" s="646">
        <v>0</v>
      </c>
      <c r="E108" s="646"/>
      <c r="F108" s="646" t="s">
        <v>576</v>
      </c>
      <c r="G108" s="646" t="s">
        <v>576</v>
      </c>
      <c r="H108" s="646" t="s">
        <v>576</v>
      </c>
      <c r="I108" s="647" t="s">
        <v>576</v>
      </c>
      <c r="J108" s="648" t="s">
        <v>1</v>
      </c>
    </row>
    <row r="109" spans="1:10" ht="14.4" customHeight="1" x14ac:dyDescent="0.3">
      <c r="A109" s="644" t="s">
        <v>602</v>
      </c>
      <c r="B109" s="645" t="s">
        <v>362</v>
      </c>
      <c r="C109" s="646" t="s">
        <v>576</v>
      </c>
      <c r="D109" s="646">
        <v>0</v>
      </c>
      <c r="E109" s="646"/>
      <c r="F109" s="646">
        <v>0</v>
      </c>
      <c r="G109" s="646">
        <v>0.53239685576999995</v>
      </c>
      <c r="H109" s="646">
        <v>-0.53239685576999995</v>
      </c>
      <c r="I109" s="647">
        <v>0</v>
      </c>
      <c r="J109" s="648" t="s">
        <v>1</v>
      </c>
    </row>
    <row r="110" spans="1:10" ht="14.4" customHeight="1" x14ac:dyDescent="0.3">
      <c r="A110" s="644" t="s">
        <v>602</v>
      </c>
      <c r="B110" s="645" t="s">
        <v>363</v>
      </c>
      <c r="C110" s="646" t="s">
        <v>576</v>
      </c>
      <c r="D110" s="646" t="s">
        <v>576</v>
      </c>
      <c r="E110" s="646"/>
      <c r="F110" s="646">
        <v>0</v>
      </c>
      <c r="G110" s="646">
        <v>0.83333330708533326</v>
      </c>
      <c r="H110" s="646">
        <v>-0.83333330708533326</v>
      </c>
      <c r="I110" s="647">
        <v>0</v>
      </c>
      <c r="J110" s="648" t="s">
        <v>1</v>
      </c>
    </row>
    <row r="111" spans="1:10" ht="14.4" customHeight="1" x14ac:dyDescent="0.3">
      <c r="A111" s="644" t="s">
        <v>602</v>
      </c>
      <c r="B111" s="645" t="s">
        <v>366</v>
      </c>
      <c r="C111" s="646" t="s">
        <v>576</v>
      </c>
      <c r="D111" s="646" t="s">
        <v>576</v>
      </c>
      <c r="E111" s="646"/>
      <c r="F111" s="646">
        <v>0.13919999999999999</v>
      </c>
      <c r="G111" s="646">
        <v>0</v>
      </c>
      <c r="H111" s="646">
        <v>0.13919999999999999</v>
      </c>
      <c r="I111" s="647" t="s">
        <v>576</v>
      </c>
      <c r="J111" s="648" t="s">
        <v>1</v>
      </c>
    </row>
    <row r="112" spans="1:10" ht="14.4" customHeight="1" x14ac:dyDescent="0.3">
      <c r="A112" s="644" t="s">
        <v>602</v>
      </c>
      <c r="B112" s="645" t="s">
        <v>368</v>
      </c>
      <c r="C112" s="646" t="s">
        <v>576</v>
      </c>
      <c r="D112" s="646">
        <v>0</v>
      </c>
      <c r="E112" s="646"/>
      <c r="F112" s="646" t="s">
        <v>576</v>
      </c>
      <c r="G112" s="646" t="s">
        <v>576</v>
      </c>
      <c r="H112" s="646" t="s">
        <v>576</v>
      </c>
      <c r="I112" s="647" t="s">
        <v>576</v>
      </c>
      <c r="J112" s="648" t="s">
        <v>1</v>
      </c>
    </row>
    <row r="113" spans="1:10" ht="14.4" customHeight="1" x14ac:dyDescent="0.3">
      <c r="A113" s="644" t="s">
        <v>602</v>
      </c>
      <c r="B113" s="645" t="s">
        <v>604</v>
      </c>
      <c r="C113" s="646">
        <v>5.9879599999999993</v>
      </c>
      <c r="D113" s="646">
        <v>5.2979100000000008</v>
      </c>
      <c r="E113" s="646"/>
      <c r="F113" s="646">
        <v>20.608189999999997</v>
      </c>
      <c r="G113" s="646">
        <v>23.649217758015499</v>
      </c>
      <c r="H113" s="646">
        <v>-3.0410277580155025</v>
      </c>
      <c r="I113" s="647">
        <v>0.87141106360759868</v>
      </c>
      <c r="J113" s="648" t="s">
        <v>582</v>
      </c>
    </row>
    <row r="114" spans="1:10" ht="14.4" customHeight="1" x14ac:dyDescent="0.3">
      <c r="A114" s="644" t="s">
        <v>576</v>
      </c>
      <c r="B114" s="645" t="s">
        <v>576</v>
      </c>
      <c r="C114" s="646" t="s">
        <v>576</v>
      </c>
      <c r="D114" s="646" t="s">
        <v>576</v>
      </c>
      <c r="E114" s="646"/>
      <c r="F114" s="646" t="s">
        <v>576</v>
      </c>
      <c r="G114" s="646" t="s">
        <v>576</v>
      </c>
      <c r="H114" s="646" t="s">
        <v>576</v>
      </c>
      <c r="I114" s="647" t="s">
        <v>576</v>
      </c>
      <c r="J114" s="648" t="s">
        <v>583</v>
      </c>
    </row>
    <row r="115" spans="1:10" ht="14.4" customHeight="1" x14ac:dyDescent="0.3">
      <c r="A115" s="644" t="s">
        <v>574</v>
      </c>
      <c r="B115" s="645" t="s">
        <v>577</v>
      </c>
      <c r="C115" s="646">
        <v>2017.4111699999999</v>
      </c>
      <c r="D115" s="646">
        <v>2579.4266300000054</v>
      </c>
      <c r="E115" s="646"/>
      <c r="F115" s="646">
        <v>2233.8722700000021</v>
      </c>
      <c r="G115" s="646">
        <v>2961.2514167298837</v>
      </c>
      <c r="H115" s="646">
        <v>-727.37914672988154</v>
      </c>
      <c r="I115" s="647">
        <v>0.75436764922408106</v>
      </c>
      <c r="J115" s="648" t="s">
        <v>578</v>
      </c>
    </row>
  </sheetData>
  <mergeCells count="3">
    <mergeCell ref="A1:I1"/>
    <mergeCell ref="F3:I3"/>
    <mergeCell ref="C4:D4"/>
  </mergeCells>
  <conditionalFormatting sqref="F23 F116:F65537">
    <cfRule type="cellIs" dxfId="38" priority="18" stopIfTrue="1" operator="greaterThan">
      <formula>1</formula>
    </cfRule>
  </conditionalFormatting>
  <conditionalFormatting sqref="H5:H22">
    <cfRule type="expression" dxfId="37" priority="14">
      <formula>$H5&gt;0</formula>
    </cfRule>
  </conditionalFormatting>
  <conditionalFormatting sqref="I5:I22">
    <cfRule type="expression" dxfId="36" priority="15">
      <formula>$I5&gt;1</formula>
    </cfRule>
  </conditionalFormatting>
  <conditionalFormatting sqref="B5:B22">
    <cfRule type="expression" dxfId="35" priority="11">
      <formula>OR($J5="NS",$J5="SumaNS",$J5="Účet")</formula>
    </cfRule>
  </conditionalFormatting>
  <conditionalFormatting sqref="F5:I22 B5:D22">
    <cfRule type="expression" dxfId="34" priority="17">
      <formula>AND($J5&lt;&gt;"",$J5&lt;&gt;"mezeraKL")</formula>
    </cfRule>
  </conditionalFormatting>
  <conditionalFormatting sqref="B5:D22 F5:I22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2" priority="13">
      <formula>OR($J5="SumaNS",$J5="NS")</formula>
    </cfRule>
  </conditionalFormatting>
  <conditionalFormatting sqref="A5:A22">
    <cfRule type="expression" dxfId="31" priority="9">
      <formula>AND($J5&lt;&gt;"mezeraKL",$J5&lt;&gt;"")</formula>
    </cfRule>
  </conditionalFormatting>
  <conditionalFormatting sqref="A5:A22">
    <cfRule type="expression" dxfId="30" priority="10">
      <formula>AND($J5&lt;&gt;"",$J5&lt;&gt;"mezeraKL")</formula>
    </cfRule>
  </conditionalFormatting>
  <conditionalFormatting sqref="H24:H115">
    <cfRule type="expression" dxfId="29" priority="5">
      <formula>$H24&gt;0</formula>
    </cfRule>
  </conditionalFormatting>
  <conditionalFormatting sqref="A24:A115">
    <cfRule type="expression" dxfId="28" priority="2">
      <formula>AND($J24&lt;&gt;"mezeraKL",$J24&lt;&gt;"")</formula>
    </cfRule>
  </conditionalFormatting>
  <conditionalFormatting sqref="I24:I115">
    <cfRule type="expression" dxfId="27" priority="6">
      <formula>$I24&gt;1</formula>
    </cfRule>
  </conditionalFormatting>
  <conditionalFormatting sqref="B24:B115">
    <cfRule type="expression" dxfId="26" priority="1">
      <formula>OR($J24="NS",$J24="SumaNS",$J24="Účet")</formula>
    </cfRule>
  </conditionalFormatting>
  <conditionalFormatting sqref="A24:D115 F24:I115">
    <cfRule type="expression" dxfId="25" priority="8">
      <formula>AND($J24&lt;&gt;"",$J24&lt;&gt;"mezeraKL")</formula>
    </cfRule>
  </conditionalFormatting>
  <conditionalFormatting sqref="B24:D115 F24:I115">
    <cfRule type="expression" dxfId="24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115 F24:I115">
    <cfRule type="expression" dxfId="23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3854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14.702420774126461</v>
      </c>
      <c r="J3" s="207">
        <f>SUBTOTAL(9,J5:J1048576)</f>
        <v>151939</v>
      </c>
      <c r="K3" s="208">
        <f>SUBTOTAL(9,K5:K1048576)</f>
        <v>2233871.1100000003</v>
      </c>
    </row>
    <row r="4" spans="1:11" s="338" customFormat="1" ht="14.4" customHeight="1" thickBot="1" x14ac:dyDescent="0.35">
      <c r="A4" s="750" t="s">
        <v>4</v>
      </c>
      <c r="B4" s="751" t="s">
        <v>5</v>
      </c>
      <c r="C4" s="751" t="s">
        <v>0</v>
      </c>
      <c r="D4" s="751" t="s">
        <v>6</v>
      </c>
      <c r="E4" s="751" t="s">
        <v>7</v>
      </c>
      <c r="F4" s="751" t="s">
        <v>1</v>
      </c>
      <c r="G4" s="751" t="s">
        <v>90</v>
      </c>
      <c r="H4" s="651" t="s">
        <v>11</v>
      </c>
      <c r="I4" s="652" t="s">
        <v>185</v>
      </c>
      <c r="J4" s="652" t="s">
        <v>13</v>
      </c>
      <c r="K4" s="653" t="s">
        <v>202</v>
      </c>
    </row>
    <row r="5" spans="1:11" ht="14.4" customHeight="1" x14ac:dyDescent="0.3">
      <c r="A5" s="733" t="s">
        <v>574</v>
      </c>
      <c r="B5" s="734" t="s">
        <v>1905</v>
      </c>
      <c r="C5" s="737" t="s">
        <v>579</v>
      </c>
      <c r="D5" s="752" t="s">
        <v>1906</v>
      </c>
      <c r="E5" s="737" t="s">
        <v>3829</v>
      </c>
      <c r="F5" s="752" t="s">
        <v>3830</v>
      </c>
      <c r="G5" s="737" t="s">
        <v>3321</v>
      </c>
      <c r="H5" s="737" t="s">
        <v>3322</v>
      </c>
      <c r="I5" s="229">
        <v>27.37</v>
      </c>
      <c r="J5" s="229">
        <v>22</v>
      </c>
      <c r="K5" s="747">
        <v>602.14</v>
      </c>
    </row>
    <row r="6" spans="1:11" ht="14.4" customHeight="1" x14ac:dyDescent="0.3">
      <c r="A6" s="660" t="s">
        <v>574</v>
      </c>
      <c r="B6" s="661" t="s">
        <v>1905</v>
      </c>
      <c r="C6" s="662" t="s">
        <v>579</v>
      </c>
      <c r="D6" s="663" t="s">
        <v>1906</v>
      </c>
      <c r="E6" s="662" t="s">
        <v>3829</v>
      </c>
      <c r="F6" s="663" t="s">
        <v>3830</v>
      </c>
      <c r="G6" s="662" t="s">
        <v>3323</v>
      </c>
      <c r="H6" s="662" t="s">
        <v>3324</v>
      </c>
      <c r="I6" s="664">
        <v>2.06</v>
      </c>
      <c r="J6" s="664">
        <v>50</v>
      </c>
      <c r="K6" s="665">
        <v>102.99</v>
      </c>
    </row>
    <row r="7" spans="1:11" ht="14.4" customHeight="1" x14ac:dyDescent="0.3">
      <c r="A7" s="660" t="s">
        <v>574</v>
      </c>
      <c r="B7" s="661" t="s">
        <v>1905</v>
      </c>
      <c r="C7" s="662" t="s">
        <v>579</v>
      </c>
      <c r="D7" s="663" t="s">
        <v>1906</v>
      </c>
      <c r="E7" s="662" t="s">
        <v>3829</v>
      </c>
      <c r="F7" s="663" t="s">
        <v>3830</v>
      </c>
      <c r="G7" s="662" t="s">
        <v>3325</v>
      </c>
      <c r="H7" s="662" t="s">
        <v>3326</v>
      </c>
      <c r="I7" s="664">
        <v>22.15</v>
      </c>
      <c r="J7" s="664">
        <v>25</v>
      </c>
      <c r="K7" s="665">
        <v>553.75</v>
      </c>
    </row>
    <row r="8" spans="1:11" ht="14.4" customHeight="1" x14ac:dyDescent="0.3">
      <c r="A8" s="660" t="s">
        <v>574</v>
      </c>
      <c r="B8" s="661" t="s">
        <v>1905</v>
      </c>
      <c r="C8" s="662" t="s">
        <v>579</v>
      </c>
      <c r="D8" s="663" t="s">
        <v>1906</v>
      </c>
      <c r="E8" s="662" t="s">
        <v>3829</v>
      </c>
      <c r="F8" s="663" t="s">
        <v>3830</v>
      </c>
      <c r="G8" s="662" t="s">
        <v>3327</v>
      </c>
      <c r="H8" s="662" t="s">
        <v>3328</v>
      </c>
      <c r="I8" s="664">
        <v>8.58</v>
      </c>
      <c r="J8" s="664">
        <v>24</v>
      </c>
      <c r="K8" s="665">
        <v>205.92</v>
      </c>
    </row>
    <row r="9" spans="1:11" ht="14.4" customHeight="1" x14ac:dyDescent="0.3">
      <c r="A9" s="660" t="s">
        <v>574</v>
      </c>
      <c r="B9" s="661" t="s">
        <v>1905</v>
      </c>
      <c r="C9" s="662" t="s">
        <v>579</v>
      </c>
      <c r="D9" s="663" t="s">
        <v>1906</v>
      </c>
      <c r="E9" s="662" t="s">
        <v>3829</v>
      </c>
      <c r="F9" s="663" t="s">
        <v>3830</v>
      </c>
      <c r="G9" s="662" t="s">
        <v>3329</v>
      </c>
      <c r="H9" s="662" t="s">
        <v>3330</v>
      </c>
      <c r="I9" s="664">
        <v>27.94</v>
      </c>
      <c r="J9" s="664">
        <v>8</v>
      </c>
      <c r="K9" s="665">
        <v>223.51999999999998</v>
      </c>
    </row>
    <row r="10" spans="1:11" ht="14.4" customHeight="1" x14ac:dyDescent="0.3">
      <c r="A10" s="660" t="s">
        <v>574</v>
      </c>
      <c r="B10" s="661" t="s">
        <v>1905</v>
      </c>
      <c r="C10" s="662" t="s">
        <v>579</v>
      </c>
      <c r="D10" s="663" t="s">
        <v>1906</v>
      </c>
      <c r="E10" s="662" t="s">
        <v>3829</v>
      </c>
      <c r="F10" s="663" t="s">
        <v>3830</v>
      </c>
      <c r="G10" s="662" t="s">
        <v>3331</v>
      </c>
      <c r="H10" s="662" t="s">
        <v>3332</v>
      </c>
      <c r="I10" s="664">
        <v>0.59</v>
      </c>
      <c r="J10" s="664">
        <v>5000</v>
      </c>
      <c r="K10" s="665">
        <v>2950</v>
      </c>
    </row>
    <row r="11" spans="1:11" ht="14.4" customHeight="1" x14ac:dyDescent="0.3">
      <c r="A11" s="660" t="s">
        <v>574</v>
      </c>
      <c r="B11" s="661" t="s">
        <v>1905</v>
      </c>
      <c r="C11" s="662" t="s">
        <v>579</v>
      </c>
      <c r="D11" s="663" t="s">
        <v>1906</v>
      </c>
      <c r="E11" s="662" t="s">
        <v>3829</v>
      </c>
      <c r="F11" s="663" t="s">
        <v>3830</v>
      </c>
      <c r="G11" s="662" t="s">
        <v>3333</v>
      </c>
      <c r="H11" s="662" t="s">
        <v>3334</v>
      </c>
      <c r="I11" s="664">
        <v>3.08</v>
      </c>
      <c r="J11" s="664">
        <v>100</v>
      </c>
      <c r="K11" s="665">
        <v>308</v>
      </c>
    </row>
    <row r="12" spans="1:11" ht="14.4" customHeight="1" x14ac:dyDescent="0.3">
      <c r="A12" s="660" t="s">
        <v>574</v>
      </c>
      <c r="B12" s="661" t="s">
        <v>1905</v>
      </c>
      <c r="C12" s="662" t="s">
        <v>579</v>
      </c>
      <c r="D12" s="663" t="s">
        <v>1906</v>
      </c>
      <c r="E12" s="662" t="s">
        <v>3829</v>
      </c>
      <c r="F12" s="663" t="s">
        <v>3830</v>
      </c>
      <c r="G12" s="662" t="s">
        <v>3335</v>
      </c>
      <c r="H12" s="662" t="s">
        <v>3336</v>
      </c>
      <c r="I12" s="664">
        <v>98.38</v>
      </c>
      <c r="J12" s="664">
        <v>2</v>
      </c>
      <c r="K12" s="665">
        <v>196.76</v>
      </c>
    </row>
    <row r="13" spans="1:11" ht="14.4" customHeight="1" x14ac:dyDescent="0.3">
      <c r="A13" s="660" t="s">
        <v>574</v>
      </c>
      <c r="B13" s="661" t="s">
        <v>1905</v>
      </c>
      <c r="C13" s="662" t="s">
        <v>579</v>
      </c>
      <c r="D13" s="663" t="s">
        <v>1906</v>
      </c>
      <c r="E13" s="662" t="s">
        <v>3829</v>
      </c>
      <c r="F13" s="663" t="s">
        <v>3830</v>
      </c>
      <c r="G13" s="662" t="s">
        <v>3337</v>
      </c>
      <c r="H13" s="662" t="s">
        <v>3338</v>
      </c>
      <c r="I13" s="664">
        <v>8.01</v>
      </c>
      <c r="J13" s="664">
        <v>150</v>
      </c>
      <c r="K13" s="665">
        <v>1201.5</v>
      </c>
    </row>
    <row r="14" spans="1:11" ht="14.4" customHeight="1" x14ac:dyDescent="0.3">
      <c r="A14" s="660" t="s">
        <v>574</v>
      </c>
      <c r="B14" s="661" t="s">
        <v>1905</v>
      </c>
      <c r="C14" s="662" t="s">
        <v>579</v>
      </c>
      <c r="D14" s="663" t="s">
        <v>1906</v>
      </c>
      <c r="E14" s="662" t="s">
        <v>3829</v>
      </c>
      <c r="F14" s="663" t="s">
        <v>3830</v>
      </c>
      <c r="G14" s="662" t="s">
        <v>3339</v>
      </c>
      <c r="H14" s="662" t="s">
        <v>3340</v>
      </c>
      <c r="I14" s="664">
        <v>1.59</v>
      </c>
      <c r="J14" s="664">
        <v>900</v>
      </c>
      <c r="K14" s="665">
        <v>1431</v>
      </c>
    </row>
    <row r="15" spans="1:11" ht="14.4" customHeight="1" x14ac:dyDescent="0.3">
      <c r="A15" s="660" t="s">
        <v>574</v>
      </c>
      <c r="B15" s="661" t="s">
        <v>1905</v>
      </c>
      <c r="C15" s="662" t="s">
        <v>579</v>
      </c>
      <c r="D15" s="663" t="s">
        <v>1906</v>
      </c>
      <c r="E15" s="662" t="s">
        <v>3829</v>
      </c>
      <c r="F15" s="663" t="s">
        <v>3830</v>
      </c>
      <c r="G15" s="662" t="s">
        <v>3341</v>
      </c>
      <c r="H15" s="662" t="s">
        <v>3342</v>
      </c>
      <c r="I15" s="664">
        <v>1.52</v>
      </c>
      <c r="J15" s="664">
        <v>50</v>
      </c>
      <c r="K15" s="665">
        <v>76</v>
      </c>
    </row>
    <row r="16" spans="1:11" ht="14.4" customHeight="1" x14ac:dyDescent="0.3">
      <c r="A16" s="660" t="s">
        <v>574</v>
      </c>
      <c r="B16" s="661" t="s">
        <v>1905</v>
      </c>
      <c r="C16" s="662" t="s">
        <v>579</v>
      </c>
      <c r="D16" s="663" t="s">
        <v>1906</v>
      </c>
      <c r="E16" s="662" t="s">
        <v>3829</v>
      </c>
      <c r="F16" s="663" t="s">
        <v>3830</v>
      </c>
      <c r="G16" s="662" t="s">
        <v>3343</v>
      </c>
      <c r="H16" s="662" t="s">
        <v>3344</v>
      </c>
      <c r="I16" s="664">
        <v>35.32</v>
      </c>
      <c r="J16" s="664">
        <v>100</v>
      </c>
      <c r="K16" s="665">
        <v>3531.65</v>
      </c>
    </row>
    <row r="17" spans="1:11" ht="14.4" customHeight="1" x14ac:dyDescent="0.3">
      <c r="A17" s="660" t="s">
        <v>574</v>
      </c>
      <c r="B17" s="661" t="s">
        <v>1905</v>
      </c>
      <c r="C17" s="662" t="s">
        <v>579</v>
      </c>
      <c r="D17" s="663" t="s">
        <v>1906</v>
      </c>
      <c r="E17" s="662" t="s">
        <v>3829</v>
      </c>
      <c r="F17" s="663" t="s">
        <v>3830</v>
      </c>
      <c r="G17" s="662" t="s">
        <v>3345</v>
      </c>
      <c r="H17" s="662" t="s">
        <v>3346</v>
      </c>
      <c r="I17" s="664">
        <v>43</v>
      </c>
      <c r="J17" s="664">
        <v>10</v>
      </c>
      <c r="K17" s="665">
        <v>430</v>
      </c>
    </row>
    <row r="18" spans="1:11" ht="14.4" customHeight="1" x14ac:dyDescent="0.3">
      <c r="A18" s="660" t="s">
        <v>574</v>
      </c>
      <c r="B18" s="661" t="s">
        <v>1905</v>
      </c>
      <c r="C18" s="662" t="s">
        <v>579</v>
      </c>
      <c r="D18" s="663" t="s">
        <v>1906</v>
      </c>
      <c r="E18" s="662" t="s">
        <v>3829</v>
      </c>
      <c r="F18" s="663" t="s">
        <v>3830</v>
      </c>
      <c r="G18" s="662" t="s">
        <v>3347</v>
      </c>
      <c r="H18" s="662" t="s">
        <v>3348</v>
      </c>
      <c r="I18" s="664">
        <v>314.8</v>
      </c>
      <c r="J18" s="664">
        <v>1</v>
      </c>
      <c r="K18" s="665">
        <v>314.8</v>
      </c>
    </row>
    <row r="19" spans="1:11" ht="14.4" customHeight="1" x14ac:dyDescent="0.3">
      <c r="A19" s="660" t="s">
        <v>574</v>
      </c>
      <c r="B19" s="661" t="s">
        <v>1905</v>
      </c>
      <c r="C19" s="662" t="s">
        <v>579</v>
      </c>
      <c r="D19" s="663" t="s">
        <v>1906</v>
      </c>
      <c r="E19" s="662" t="s">
        <v>3829</v>
      </c>
      <c r="F19" s="663" t="s">
        <v>3830</v>
      </c>
      <c r="G19" s="662" t="s">
        <v>3349</v>
      </c>
      <c r="H19" s="662" t="s">
        <v>3350</v>
      </c>
      <c r="I19" s="664">
        <v>8.6300000000000008</v>
      </c>
      <c r="J19" s="664">
        <v>100</v>
      </c>
      <c r="K19" s="665">
        <v>862.5</v>
      </c>
    </row>
    <row r="20" spans="1:11" ht="14.4" customHeight="1" x14ac:dyDescent="0.3">
      <c r="A20" s="660" t="s">
        <v>574</v>
      </c>
      <c r="B20" s="661" t="s">
        <v>1905</v>
      </c>
      <c r="C20" s="662" t="s">
        <v>579</v>
      </c>
      <c r="D20" s="663" t="s">
        <v>1906</v>
      </c>
      <c r="E20" s="662" t="s">
        <v>3831</v>
      </c>
      <c r="F20" s="663" t="s">
        <v>3832</v>
      </c>
      <c r="G20" s="662" t="s">
        <v>3351</v>
      </c>
      <c r="H20" s="662" t="s">
        <v>3352</v>
      </c>
      <c r="I20" s="664">
        <v>5.2</v>
      </c>
      <c r="J20" s="664">
        <v>440</v>
      </c>
      <c r="K20" s="665">
        <v>2288</v>
      </c>
    </row>
    <row r="21" spans="1:11" ht="14.4" customHeight="1" x14ac:dyDescent="0.3">
      <c r="A21" s="660" t="s">
        <v>574</v>
      </c>
      <c r="B21" s="661" t="s">
        <v>1905</v>
      </c>
      <c r="C21" s="662" t="s">
        <v>579</v>
      </c>
      <c r="D21" s="663" t="s">
        <v>1906</v>
      </c>
      <c r="E21" s="662" t="s">
        <v>3831</v>
      </c>
      <c r="F21" s="663" t="s">
        <v>3832</v>
      </c>
      <c r="G21" s="662" t="s">
        <v>3353</v>
      </c>
      <c r="H21" s="662" t="s">
        <v>3354</v>
      </c>
      <c r="I21" s="664">
        <v>37.51</v>
      </c>
      <c r="J21" s="664">
        <v>3</v>
      </c>
      <c r="K21" s="665">
        <v>112.53</v>
      </c>
    </row>
    <row r="22" spans="1:11" ht="14.4" customHeight="1" x14ac:dyDescent="0.3">
      <c r="A22" s="660" t="s">
        <v>574</v>
      </c>
      <c r="B22" s="661" t="s">
        <v>1905</v>
      </c>
      <c r="C22" s="662" t="s">
        <v>579</v>
      </c>
      <c r="D22" s="663" t="s">
        <v>1906</v>
      </c>
      <c r="E22" s="662" t="s">
        <v>3831</v>
      </c>
      <c r="F22" s="663" t="s">
        <v>3832</v>
      </c>
      <c r="G22" s="662" t="s">
        <v>3355</v>
      </c>
      <c r="H22" s="662" t="s">
        <v>3356</v>
      </c>
      <c r="I22" s="664">
        <v>2.86</v>
      </c>
      <c r="J22" s="664">
        <v>20</v>
      </c>
      <c r="K22" s="665">
        <v>57.2</v>
      </c>
    </row>
    <row r="23" spans="1:11" ht="14.4" customHeight="1" x14ac:dyDescent="0.3">
      <c r="A23" s="660" t="s">
        <v>574</v>
      </c>
      <c r="B23" s="661" t="s">
        <v>1905</v>
      </c>
      <c r="C23" s="662" t="s">
        <v>579</v>
      </c>
      <c r="D23" s="663" t="s">
        <v>1906</v>
      </c>
      <c r="E23" s="662" t="s">
        <v>3831</v>
      </c>
      <c r="F23" s="663" t="s">
        <v>3832</v>
      </c>
      <c r="G23" s="662" t="s">
        <v>3357</v>
      </c>
      <c r="H23" s="662" t="s">
        <v>3358</v>
      </c>
      <c r="I23" s="664">
        <v>11.14</v>
      </c>
      <c r="J23" s="664">
        <v>100</v>
      </c>
      <c r="K23" s="665">
        <v>1114</v>
      </c>
    </row>
    <row r="24" spans="1:11" ht="14.4" customHeight="1" x14ac:dyDescent="0.3">
      <c r="A24" s="660" t="s">
        <v>574</v>
      </c>
      <c r="B24" s="661" t="s">
        <v>1905</v>
      </c>
      <c r="C24" s="662" t="s">
        <v>579</v>
      </c>
      <c r="D24" s="663" t="s">
        <v>1906</v>
      </c>
      <c r="E24" s="662" t="s">
        <v>3831</v>
      </c>
      <c r="F24" s="663" t="s">
        <v>3832</v>
      </c>
      <c r="G24" s="662" t="s">
        <v>3359</v>
      </c>
      <c r="H24" s="662" t="s">
        <v>3360</v>
      </c>
      <c r="I24" s="664">
        <v>1.0900000000000001</v>
      </c>
      <c r="J24" s="664">
        <v>2200</v>
      </c>
      <c r="K24" s="665">
        <v>2398</v>
      </c>
    </row>
    <row r="25" spans="1:11" ht="14.4" customHeight="1" x14ac:dyDescent="0.3">
      <c r="A25" s="660" t="s">
        <v>574</v>
      </c>
      <c r="B25" s="661" t="s">
        <v>1905</v>
      </c>
      <c r="C25" s="662" t="s">
        <v>579</v>
      </c>
      <c r="D25" s="663" t="s">
        <v>1906</v>
      </c>
      <c r="E25" s="662" t="s">
        <v>3831</v>
      </c>
      <c r="F25" s="663" t="s">
        <v>3832</v>
      </c>
      <c r="G25" s="662" t="s">
        <v>3361</v>
      </c>
      <c r="H25" s="662" t="s">
        <v>3362</v>
      </c>
      <c r="I25" s="664">
        <v>1.6749999999999998</v>
      </c>
      <c r="J25" s="664">
        <v>1800</v>
      </c>
      <c r="K25" s="665">
        <v>3016</v>
      </c>
    </row>
    <row r="26" spans="1:11" ht="14.4" customHeight="1" x14ac:dyDescent="0.3">
      <c r="A26" s="660" t="s">
        <v>574</v>
      </c>
      <c r="B26" s="661" t="s">
        <v>1905</v>
      </c>
      <c r="C26" s="662" t="s">
        <v>579</v>
      </c>
      <c r="D26" s="663" t="s">
        <v>1906</v>
      </c>
      <c r="E26" s="662" t="s">
        <v>3831</v>
      </c>
      <c r="F26" s="663" t="s">
        <v>3832</v>
      </c>
      <c r="G26" s="662" t="s">
        <v>3363</v>
      </c>
      <c r="H26" s="662" t="s">
        <v>3364</v>
      </c>
      <c r="I26" s="664">
        <v>0.48</v>
      </c>
      <c r="J26" s="664">
        <v>700</v>
      </c>
      <c r="K26" s="665">
        <v>336</v>
      </c>
    </row>
    <row r="27" spans="1:11" ht="14.4" customHeight="1" x14ac:dyDescent="0.3">
      <c r="A27" s="660" t="s">
        <v>574</v>
      </c>
      <c r="B27" s="661" t="s">
        <v>1905</v>
      </c>
      <c r="C27" s="662" t="s">
        <v>579</v>
      </c>
      <c r="D27" s="663" t="s">
        <v>1906</v>
      </c>
      <c r="E27" s="662" t="s">
        <v>3831</v>
      </c>
      <c r="F27" s="663" t="s">
        <v>3832</v>
      </c>
      <c r="G27" s="662" t="s">
        <v>3365</v>
      </c>
      <c r="H27" s="662" t="s">
        <v>3366</v>
      </c>
      <c r="I27" s="664">
        <v>0.67</v>
      </c>
      <c r="J27" s="664">
        <v>1200</v>
      </c>
      <c r="K27" s="665">
        <v>804</v>
      </c>
    </row>
    <row r="28" spans="1:11" ht="14.4" customHeight="1" x14ac:dyDescent="0.3">
      <c r="A28" s="660" t="s">
        <v>574</v>
      </c>
      <c r="B28" s="661" t="s">
        <v>1905</v>
      </c>
      <c r="C28" s="662" t="s">
        <v>579</v>
      </c>
      <c r="D28" s="663" t="s">
        <v>1906</v>
      </c>
      <c r="E28" s="662" t="s">
        <v>3831</v>
      </c>
      <c r="F28" s="663" t="s">
        <v>3832</v>
      </c>
      <c r="G28" s="662" t="s">
        <v>3367</v>
      </c>
      <c r="H28" s="662" t="s">
        <v>3368</v>
      </c>
      <c r="I28" s="664">
        <v>3.13</v>
      </c>
      <c r="J28" s="664">
        <v>50</v>
      </c>
      <c r="K28" s="665">
        <v>156.5</v>
      </c>
    </row>
    <row r="29" spans="1:11" ht="14.4" customHeight="1" x14ac:dyDescent="0.3">
      <c r="A29" s="660" t="s">
        <v>574</v>
      </c>
      <c r="B29" s="661" t="s">
        <v>1905</v>
      </c>
      <c r="C29" s="662" t="s">
        <v>579</v>
      </c>
      <c r="D29" s="663" t="s">
        <v>1906</v>
      </c>
      <c r="E29" s="662" t="s">
        <v>3831</v>
      </c>
      <c r="F29" s="663" t="s">
        <v>3832</v>
      </c>
      <c r="G29" s="662" t="s">
        <v>3369</v>
      </c>
      <c r="H29" s="662" t="s">
        <v>3370</v>
      </c>
      <c r="I29" s="664">
        <v>6.29</v>
      </c>
      <c r="J29" s="664">
        <v>60</v>
      </c>
      <c r="K29" s="665">
        <v>377.40000000000003</v>
      </c>
    </row>
    <row r="30" spans="1:11" ht="14.4" customHeight="1" x14ac:dyDescent="0.3">
      <c r="A30" s="660" t="s">
        <v>574</v>
      </c>
      <c r="B30" s="661" t="s">
        <v>1905</v>
      </c>
      <c r="C30" s="662" t="s">
        <v>579</v>
      </c>
      <c r="D30" s="663" t="s">
        <v>1906</v>
      </c>
      <c r="E30" s="662" t="s">
        <v>3831</v>
      </c>
      <c r="F30" s="663" t="s">
        <v>3832</v>
      </c>
      <c r="G30" s="662" t="s">
        <v>3371</v>
      </c>
      <c r="H30" s="662" t="s">
        <v>3372</v>
      </c>
      <c r="I30" s="664">
        <v>6.2350000000000003</v>
      </c>
      <c r="J30" s="664">
        <v>60</v>
      </c>
      <c r="K30" s="665">
        <v>374.3</v>
      </c>
    </row>
    <row r="31" spans="1:11" ht="14.4" customHeight="1" x14ac:dyDescent="0.3">
      <c r="A31" s="660" t="s">
        <v>574</v>
      </c>
      <c r="B31" s="661" t="s">
        <v>1905</v>
      </c>
      <c r="C31" s="662" t="s">
        <v>579</v>
      </c>
      <c r="D31" s="663" t="s">
        <v>1906</v>
      </c>
      <c r="E31" s="662" t="s">
        <v>3831</v>
      </c>
      <c r="F31" s="663" t="s">
        <v>3832</v>
      </c>
      <c r="G31" s="662" t="s">
        <v>3373</v>
      </c>
      <c r="H31" s="662" t="s">
        <v>3374</v>
      </c>
      <c r="I31" s="664">
        <v>81.739999999999995</v>
      </c>
      <c r="J31" s="664">
        <v>45</v>
      </c>
      <c r="K31" s="665">
        <v>3678.3</v>
      </c>
    </row>
    <row r="32" spans="1:11" ht="14.4" customHeight="1" x14ac:dyDescent="0.3">
      <c r="A32" s="660" t="s">
        <v>574</v>
      </c>
      <c r="B32" s="661" t="s">
        <v>1905</v>
      </c>
      <c r="C32" s="662" t="s">
        <v>579</v>
      </c>
      <c r="D32" s="663" t="s">
        <v>1906</v>
      </c>
      <c r="E32" s="662" t="s">
        <v>3831</v>
      </c>
      <c r="F32" s="663" t="s">
        <v>3832</v>
      </c>
      <c r="G32" s="662" t="s">
        <v>3375</v>
      </c>
      <c r="H32" s="662" t="s">
        <v>3376</v>
      </c>
      <c r="I32" s="664">
        <v>5.56</v>
      </c>
      <c r="J32" s="664">
        <v>130</v>
      </c>
      <c r="K32" s="665">
        <v>722.8</v>
      </c>
    </row>
    <row r="33" spans="1:11" ht="14.4" customHeight="1" x14ac:dyDescent="0.3">
      <c r="A33" s="660" t="s">
        <v>574</v>
      </c>
      <c r="B33" s="661" t="s">
        <v>1905</v>
      </c>
      <c r="C33" s="662" t="s">
        <v>579</v>
      </c>
      <c r="D33" s="663" t="s">
        <v>1906</v>
      </c>
      <c r="E33" s="662" t="s">
        <v>3831</v>
      </c>
      <c r="F33" s="663" t="s">
        <v>3832</v>
      </c>
      <c r="G33" s="662" t="s">
        <v>3377</v>
      </c>
      <c r="H33" s="662" t="s">
        <v>3378</v>
      </c>
      <c r="I33" s="664">
        <v>9.68</v>
      </c>
      <c r="J33" s="664">
        <v>10</v>
      </c>
      <c r="K33" s="665">
        <v>96.8</v>
      </c>
    </row>
    <row r="34" spans="1:11" ht="14.4" customHeight="1" x14ac:dyDescent="0.3">
      <c r="A34" s="660" t="s">
        <v>574</v>
      </c>
      <c r="B34" s="661" t="s">
        <v>1905</v>
      </c>
      <c r="C34" s="662" t="s">
        <v>579</v>
      </c>
      <c r="D34" s="663" t="s">
        <v>1906</v>
      </c>
      <c r="E34" s="662" t="s">
        <v>3831</v>
      </c>
      <c r="F34" s="663" t="s">
        <v>3832</v>
      </c>
      <c r="G34" s="662" t="s">
        <v>3379</v>
      </c>
      <c r="H34" s="662" t="s">
        <v>3380</v>
      </c>
      <c r="I34" s="664">
        <v>59.72</v>
      </c>
      <c r="J34" s="664">
        <v>15</v>
      </c>
      <c r="K34" s="665">
        <v>895.79000000000008</v>
      </c>
    </row>
    <row r="35" spans="1:11" ht="14.4" customHeight="1" x14ac:dyDescent="0.3">
      <c r="A35" s="660" t="s">
        <v>574</v>
      </c>
      <c r="B35" s="661" t="s">
        <v>1905</v>
      </c>
      <c r="C35" s="662" t="s">
        <v>579</v>
      </c>
      <c r="D35" s="663" t="s">
        <v>1906</v>
      </c>
      <c r="E35" s="662" t="s">
        <v>3831</v>
      </c>
      <c r="F35" s="663" t="s">
        <v>3832</v>
      </c>
      <c r="G35" s="662" t="s">
        <v>3381</v>
      </c>
      <c r="H35" s="662" t="s">
        <v>3382</v>
      </c>
      <c r="I35" s="664">
        <v>1.9750000000000001</v>
      </c>
      <c r="J35" s="664">
        <v>200</v>
      </c>
      <c r="K35" s="665">
        <v>395</v>
      </c>
    </row>
    <row r="36" spans="1:11" ht="14.4" customHeight="1" x14ac:dyDescent="0.3">
      <c r="A36" s="660" t="s">
        <v>574</v>
      </c>
      <c r="B36" s="661" t="s">
        <v>1905</v>
      </c>
      <c r="C36" s="662" t="s">
        <v>579</v>
      </c>
      <c r="D36" s="663" t="s">
        <v>1906</v>
      </c>
      <c r="E36" s="662" t="s">
        <v>3831</v>
      </c>
      <c r="F36" s="663" t="s">
        <v>3832</v>
      </c>
      <c r="G36" s="662" t="s">
        <v>3383</v>
      </c>
      <c r="H36" s="662" t="s">
        <v>3384</v>
      </c>
      <c r="I36" s="664">
        <v>1.93</v>
      </c>
      <c r="J36" s="664">
        <v>50</v>
      </c>
      <c r="K36" s="665">
        <v>96.5</v>
      </c>
    </row>
    <row r="37" spans="1:11" ht="14.4" customHeight="1" x14ac:dyDescent="0.3">
      <c r="A37" s="660" t="s">
        <v>574</v>
      </c>
      <c r="B37" s="661" t="s">
        <v>1905</v>
      </c>
      <c r="C37" s="662" t="s">
        <v>579</v>
      </c>
      <c r="D37" s="663" t="s">
        <v>1906</v>
      </c>
      <c r="E37" s="662" t="s">
        <v>3831</v>
      </c>
      <c r="F37" s="663" t="s">
        <v>3832</v>
      </c>
      <c r="G37" s="662" t="s">
        <v>3385</v>
      </c>
      <c r="H37" s="662" t="s">
        <v>3386</v>
      </c>
      <c r="I37" s="664">
        <v>3</v>
      </c>
      <c r="J37" s="664">
        <v>50</v>
      </c>
      <c r="K37" s="665">
        <v>150</v>
      </c>
    </row>
    <row r="38" spans="1:11" ht="14.4" customHeight="1" x14ac:dyDescent="0.3">
      <c r="A38" s="660" t="s">
        <v>574</v>
      </c>
      <c r="B38" s="661" t="s">
        <v>1905</v>
      </c>
      <c r="C38" s="662" t="s">
        <v>579</v>
      </c>
      <c r="D38" s="663" t="s">
        <v>1906</v>
      </c>
      <c r="E38" s="662" t="s">
        <v>3831</v>
      </c>
      <c r="F38" s="663" t="s">
        <v>3832</v>
      </c>
      <c r="G38" s="662" t="s">
        <v>3387</v>
      </c>
      <c r="H38" s="662" t="s">
        <v>3388</v>
      </c>
      <c r="I38" s="664">
        <v>0.01</v>
      </c>
      <c r="J38" s="664">
        <v>500</v>
      </c>
      <c r="K38" s="665">
        <v>5</v>
      </c>
    </row>
    <row r="39" spans="1:11" ht="14.4" customHeight="1" x14ac:dyDescent="0.3">
      <c r="A39" s="660" t="s">
        <v>574</v>
      </c>
      <c r="B39" s="661" t="s">
        <v>1905</v>
      </c>
      <c r="C39" s="662" t="s">
        <v>579</v>
      </c>
      <c r="D39" s="663" t="s">
        <v>1906</v>
      </c>
      <c r="E39" s="662" t="s">
        <v>3831</v>
      </c>
      <c r="F39" s="663" t="s">
        <v>3832</v>
      </c>
      <c r="G39" s="662" t="s">
        <v>3389</v>
      </c>
      <c r="H39" s="662" t="s">
        <v>3390</v>
      </c>
      <c r="I39" s="664">
        <v>2.0499999999999998</v>
      </c>
      <c r="J39" s="664">
        <v>100</v>
      </c>
      <c r="K39" s="665">
        <v>205</v>
      </c>
    </row>
    <row r="40" spans="1:11" ht="14.4" customHeight="1" x14ac:dyDescent="0.3">
      <c r="A40" s="660" t="s">
        <v>574</v>
      </c>
      <c r="B40" s="661" t="s">
        <v>1905</v>
      </c>
      <c r="C40" s="662" t="s">
        <v>579</v>
      </c>
      <c r="D40" s="663" t="s">
        <v>1906</v>
      </c>
      <c r="E40" s="662" t="s">
        <v>3831</v>
      </c>
      <c r="F40" s="663" t="s">
        <v>3832</v>
      </c>
      <c r="G40" s="662" t="s">
        <v>3391</v>
      </c>
      <c r="H40" s="662" t="s">
        <v>3392</v>
      </c>
      <c r="I40" s="664">
        <v>2.16</v>
      </c>
      <c r="J40" s="664">
        <v>50</v>
      </c>
      <c r="K40" s="665">
        <v>108</v>
      </c>
    </row>
    <row r="41" spans="1:11" ht="14.4" customHeight="1" x14ac:dyDescent="0.3">
      <c r="A41" s="660" t="s">
        <v>574</v>
      </c>
      <c r="B41" s="661" t="s">
        <v>1905</v>
      </c>
      <c r="C41" s="662" t="s">
        <v>579</v>
      </c>
      <c r="D41" s="663" t="s">
        <v>1906</v>
      </c>
      <c r="E41" s="662" t="s">
        <v>3831</v>
      </c>
      <c r="F41" s="663" t="s">
        <v>3832</v>
      </c>
      <c r="G41" s="662" t="s">
        <v>3393</v>
      </c>
      <c r="H41" s="662" t="s">
        <v>3394</v>
      </c>
      <c r="I41" s="664">
        <v>2.5149999999999997</v>
      </c>
      <c r="J41" s="664">
        <v>150</v>
      </c>
      <c r="K41" s="665">
        <v>377.5</v>
      </c>
    </row>
    <row r="42" spans="1:11" ht="14.4" customHeight="1" x14ac:dyDescent="0.3">
      <c r="A42" s="660" t="s">
        <v>574</v>
      </c>
      <c r="B42" s="661" t="s">
        <v>1905</v>
      </c>
      <c r="C42" s="662" t="s">
        <v>579</v>
      </c>
      <c r="D42" s="663" t="s">
        <v>1906</v>
      </c>
      <c r="E42" s="662" t="s">
        <v>3831</v>
      </c>
      <c r="F42" s="663" t="s">
        <v>3832</v>
      </c>
      <c r="G42" s="662" t="s">
        <v>3395</v>
      </c>
      <c r="H42" s="662" t="s">
        <v>3396</v>
      </c>
      <c r="I42" s="664">
        <v>2.1800000000000002</v>
      </c>
      <c r="J42" s="664">
        <v>1500</v>
      </c>
      <c r="K42" s="665">
        <v>3270</v>
      </c>
    </row>
    <row r="43" spans="1:11" ht="14.4" customHeight="1" x14ac:dyDescent="0.3">
      <c r="A43" s="660" t="s">
        <v>574</v>
      </c>
      <c r="B43" s="661" t="s">
        <v>1905</v>
      </c>
      <c r="C43" s="662" t="s">
        <v>579</v>
      </c>
      <c r="D43" s="663" t="s">
        <v>1906</v>
      </c>
      <c r="E43" s="662" t="s">
        <v>3831</v>
      </c>
      <c r="F43" s="663" t="s">
        <v>3832</v>
      </c>
      <c r="G43" s="662" t="s">
        <v>3397</v>
      </c>
      <c r="H43" s="662" t="s">
        <v>3398</v>
      </c>
      <c r="I43" s="664">
        <v>33.28</v>
      </c>
      <c r="J43" s="664">
        <v>40</v>
      </c>
      <c r="K43" s="665">
        <v>1331.2</v>
      </c>
    </row>
    <row r="44" spans="1:11" ht="14.4" customHeight="1" x14ac:dyDescent="0.3">
      <c r="A44" s="660" t="s">
        <v>574</v>
      </c>
      <c r="B44" s="661" t="s">
        <v>1905</v>
      </c>
      <c r="C44" s="662" t="s">
        <v>579</v>
      </c>
      <c r="D44" s="663" t="s">
        <v>1906</v>
      </c>
      <c r="E44" s="662" t="s">
        <v>3831</v>
      </c>
      <c r="F44" s="663" t="s">
        <v>3832</v>
      </c>
      <c r="G44" s="662" t="s">
        <v>3399</v>
      </c>
      <c r="H44" s="662" t="s">
        <v>3400</v>
      </c>
      <c r="I44" s="664">
        <v>6.05</v>
      </c>
      <c r="J44" s="664">
        <v>20</v>
      </c>
      <c r="K44" s="665">
        <v>121</v>
      </c>
    </row>
    <row r="45" spans="1:11" ht="14.4" customHeight="1" x14ac:dyDescent="0.3">
      <c r="A45" s="660" t="s">
        <v>574</v>
      </c>
      <c r="B45" s="661" t="s">
        <v>1905</v>
      </c>
      <c r="C45" s="662" t="s">
        <v>579</v>
      </c>
      <c r="D45" s="663" t="s">
        <v>1906</v>
      </c>
      <c r="E45" s="662" t="s">
        <v>3831</v>
      </c>
      <c r="F45" s="663" t="s">
        <v>3832</v>
      </c>
      <c r="G45" s="662" t="s">
        <v>3401</v>
      </c>
      <c r="H45" s="662" t="s">
        <v>3402</v>
      </c>
      <c r="I45" s="664">
        <v>2.06</v>
      </c>
      <c r="J45" s="664">
        <v>20</v>
      </c>
      <c r="K45" s="665">
        <v>41.2</v>
      </c>
    </row>
    <row r="46" spans="1:11" ht="14.4" customHeight="1" x14ac:dyDescent="0.3">
      <c r="A46" s="660" t="s">
        <v>574</v>
      </c>
      <c r="B46" s="661" t="s">
        <v>1905</v>
      </c>
      <c r="C46" s="662" t="s">
        <v>579</v>
      </c>
      <c r="D46" s="663" t="s">
        <v>1906</v>
      </c>
      <c r="E46" s="662" t="s">
        <v>3831</v>
      </c>
      <c r="F46" s="663" t="s">
        <v>3832</v>
      </c>
      <c r="G46" s="662" t="s">
        <v>3403</v>
      </c>
      <c r="H46" s="662" t="s">
        <v>3404</v>
      </c>
      <c r="I46" s="664">
        <v>127.05</v>
      </c>
      <c r="J46" s="664">
        <v>1</v>
      </c>
      <c r="K46" s="665">
        <v>127.05</v>
      </c>
    </row>
    <row r="47" spans="1:11" ht="14.4" customHeight="1" x14ac:dyDescent="0.3">
      <c r="A47" s="660" t="s">
        <v>574</v>
      </c>
      <c r="B47" s="661" t="s">
        <v>1905</v>
      </c>
      <c r="C47" s="662" t="s">
        <v>579</v>
      </c>
      <c r="D47" s="663" t="s">
        <v>1906</v>
      </c>
      <c r="E47" s="662" t="s">
        <v>3831</v>
      </c>
      <c r="F47" s="663" t="s">
        <v>3832</v>
      </c>
      <c r="G47" s="662" t="s">
        <v>3405</v>
      </c>
      <c r="H47" s="662" t="s">
        <v>3406</v>
      </c>
      <c r="I47" s="664">
        <v>17.98</v>
      </c>
      <c r="J47" s="664">
        <v>100</v>
      </c>
      <c r="K47" s="665">
        <v>1798</v>
      </c>
    </row>
    <row r="48" spans="1:11" ht="14.4" customHeight="1" x14ac:dyDescent="0.3">
      <c r="A48" s="660" t="s">
        <v>574</v>
      </c>
      <c r="B48" s="661" t="s">
        <v>1905</v>
      </c>
      <c r="C48" s="662" t="s">
        <v>579</v>
      </c>
      <c r="D48" s="663" t="s">
        <v>1906</v>
      </c>
      <c r="E48" s="662" t="s">
        <v>3831</v>
      </c>
      <c r="F48" s="663" t="s">
        <v>3832</v>
      </c>
      <c r="G48" s="662" t="s">
        <v>3407</v>
      </c>
      <c r="H48" s="662" t="s">
        <v>3408</v>
      </c>
      <c r="I48" s="664">
        <v>17.98</v>
      </c>
      <c r="J48" s="664">
        <v>150</v>
      </c>
      <c r="K48" s="665">
        <v>2697</v>
      </c>
    </row>
    <row r="49" spans="1:11" ht="14.4" customHeight="1" x14ac:dyDescent="0.3">
      <c r="A49" s="660" t="s">
        <v>574</v>
      </c>
      <c r="B49" s="661" t="s">
        <v>1905</v>
      </c>
      <c r="C49" s="662" t="s">
        <v>579</v>
      </c>
      <c r="D49" s="663" t="s">
        <v>1906</v>
      </c>
      <c r="E49" s="662" t="s">
        <v>3831</v>
      </c>
      <c r="F49" s="663" t="s">
        <v>3832</v>
      </c>
      <c r="G49" s="662" t="s">
        <v>3409</v>
      </c>
      <c r="H49" s="662" t="s">
        <v>3410</v>
      </c>
      <c r="I49" s="664">
        <v>12.1</v>
      </c>
      <c r="J49" s="664">
        <v>35</v>
      </c>
      <c r="K49" s="665">
        <v>423.5</v>
      </c>
    </row>
    <row r="50" spans="1:11" ht="14.4" customHeight="1" x14ac:dyDescent="0.3">
      <c r="A50" s="660" t="s">
        <v>574</v>
      </c>
      <c r="B50" s="661" t="s">
        <v>1905</v>
      </c>
      <c r="C50" s="662" t="s">
        <v>579</v>
      </c>
      <c r="D50" s="663" t="s">
        <v>1906</v>
      </c>
      <c r="E50" s="662" t="s">
        <v>3831</v>
      </c>
      <c r="F50" s="663" t="s">
        <v>3832</v>
      </c>
      <c r="G50" s="662" t="s">
        <v>3411</v>
      </c>
      <c r="H50" s="662" t="s">
        <v>3412</v>
      </c>
      <c r="I50" s="664">
        <v>2.52</v>
      </c>
      <c r="J50" s="664">
        <v>50</v>
      </c>
      <c r="K50" s="665">
        <v>126</v>
      </c>
    </row>
    <row r="51" spans="1:11" ht="14.4" customHeight="1" x14ac:dyDescent="0.3">
      <c r="A51" s="660" t="s">
        <v>574</v>
      </c>
      <c r="B51" s="661" t="s">
        <v>1905</v>
      </c>
      <c r="C51" s="662" t="s">
        <v>579</v>
      </c>
      <c r="D51" s="663" t="s">
        <v>1906</v>
      </c>
      <c r="E51" s="662" t="s">
        <v>3831</v>
      </c>
      <c r="F51" s="663" t="s">
        <v>3832</v>
      </c>
      <c r="G51" s="662" t="s">
        <v>3413</v>
      </c>
      <c r="H51" s="662" t="s">
        <v>3414</v>
      </c>
      <c r="I51" s="664">
        <v>1.93</v>
      </c>
      <c r="J51" s="664">
        <v>100</v>
      </c>
      <c r="K51" s="665">
        <v>193</v>
      </c>
    </row>
    <row r="52" spans="1:11" ht="14.4" customHeight="1" x14ac:dyDescent="0.3">
      <c r="A52" s="660" t="s">
        <v>574</v>
      </c>
      <c r="B52" s="661" t="s">
        <v>1905</v>
      </c>
      <c r="C52" s="662" t="s">
        <v>579</v>
      </c>
      <c r="D52" s="663" t="s">
        <v>1906</v>
      </c>
      <c r="E52" s="662" t="s">
        <v>3831</v>
      </c>
      <c r="F52" s="663" t="s">
        <v>3832</v>
      </c>
      <c r="G52" s="662" t="s">
        <v>3415</v>
      </c>
      <c r="H52" s="662" t="s">
        <v>3416</v>
      </c>
      <c r="I52" s="664">
        <v>5.2050000000000001</v>
      </c>
      <c r="J52" s="664">
        <v>60</v>
      </c>
      <c r="K52" s="665">
        <v>312.5</v>
      </c>
    </row>
    <row r="53" spans="1:11" ht="14.4" customHeight="1" x14ac:dyDescent="0.3">
      <c r="A53" s="660" t="s">
        <v>574</v>
      </c>
      <c r="B53" s="661" t="s">
        <v>1905</v>
      </c>
      <c r="C53" s="662" t="s">
        <v>579</v>
      </c>
      <c r="D53" s="663" t="s">
        <v>1906</v>
      </c>
      <c r="E53" s="662" t="s">
        <v>3831</v>
      </c>
      <c r="F53" s="663" t="s">
        <v>3832</v>
      </c>
      <c r="G53" s="662" t="s">
        <v>3417</v>
      </c>
      <c r="H53" s="662" t="s">
        <v>3418</v>
      </c>
      <c r="I53" s="664">
        <v>13.2</v>
      </c>
      <c r="J53" s="664">
        <v>30</v>
      </c>
      <c r="K53" s="665">
        <v>396</v>
      </c>
    </row>
    <row r="54" spans="1:11" ht="14.4" customHeight="1" x14ac:dyDescent="0.3">
      <c r="A54" s="660" t="s">
        <v>574</v>
      </c>
      <c r="B54" s="661" t="s">
        <v>1905</v>
      </c>
      <c r="C54" s="662" t="s">
        <v>579</v>
      </c>
      <c r="D54" s="663" t="s">
        <v>1906</v>
      </c>
      <c r="E54" s="662" t="s">
        <v>3831</v>
      </c>
      <c r="F54" s="663" t="s">
        <v>3832</v>
      </c>
      <c r="G54" s="662" t="s">
        <v>3419</v>
      </c>
      <c r="H54" s="662" t="s">
        <v>3420</v>
      </c>
      <c r="I54" s="664">
        <v>13.2</v>
      </c>
      <c r="J54" s="664">
        <v>50</v>
      </c>
      <c r="K54" s="665">
        <v>660</v>
      </c>
    </row>
    <row r="55" spans="1:11" ht="14.4" customHeight="1" x14ac:dyDescent="0.3">
      <c r="A55" s="660" t="s">
        <v>574</v>
      </c>
      <c r="B55" s="661" t="s">
        <v>1905</v>
      </c>
      <c r="C55" s="662" t="s">
        <v>579</v>
      </c>
      <c r="D55" s="663" t="s">
        <v>1906</v>
      </c>
      <c r="E55" s="662" t="s">
        <v>3831</v>
      </c>
      <c r="F55" s="663" t="s">
        <v>3832</v>
      </c>
      <c r="G55" s="662" t="s">
        <v>3421</v>
      </c>
      <c r="H55" s="662" t="s">
        <v>3422</v>
      </c>
      <c r="I55" s="664">
        <v>1.56</v>
      </c>
      <c r="J55" s="664">
        <v>150</v>
      </c>
      <c r="K55" s="665">
        <v>234</v>
      </c>
    </row>
    <row r="56" spans="1:11" ht="14.4" customHeight="1" x14ac:dyDescent="0.3">
      <c r="A56" s="660" t="s">
        <v>574</v>
      </c>
      <c r="B56" s="661" t="s">
        <v>1905</v>
      </c>
      <c r="C56" s="662" t="s">
        <v>579</v>
      </c>
      <c r="D56" s="663" t="s">
        <v>1906</v>
      </c>
      <c r="E56" s="662" t="s">
        <v>3831</v>
      </c>
      <c r="F56" s="663" t="s">
        <v>3832</v>
      </c>
      <c r="G56" s="662" t="s">
        <v>3423</v>
      </c>
      <c r="H56" s="662" t="s">
        <v>3424</v>
      </c>
      <c r="I56" s="664">
        <v>21.234999999999999</v>
      </c>
      <c r="J56" s="664">
        <v>20</v>
      </c>
      <c r="K56" s="665">
        <v>424.70000000000005</v>
      </c>
    </row>
    <row r="57" spans="1:11" ht="14.4" customHeight="1" x14ac:dyDescent="0.3">
      <c r="A57" s="660" t="s">
        <v>574</v>
      </c>
      <c r="B57" s="661" t="s">
        <v>1905</v>
      </c>
      <c r="C57" s="662" t="s">
        <v>579</v>
      </c>
      <c r="D57" s="663" t="s">
        <v>1906</v>
      </c>
      <c r="E57" s="662" t="s">
        <v>3831</v>
      </c>
      <c r="F57" s="663" t="s">
        <v>3832</v>
      </c>
      <c r="G57" s="662" t="s">
        <v>3425</v>
      </c>
      <c r="H57" s="662" t="s">
        <v>3426</v>
      </c>
      <c r="I57" s="664">
        <v>21.24</v>
      </c>
      <c r="J57" s="664">
        <v>10</v>
      </c>
      <c r="K57" s="665">
        <v>212.4</v>
      </c>
    </row>
    <row r="58" spans="1:11" ht="14.4" customHeight="1" x14ac:dyDescent="0.3">
      <c r="A58" s="660" t="s">
        <v>574</v>
      </c>
      <c r="B58" s="661" t="s">
        <v>1905</v>
      </c>
      <c r="C58" s="662" t="s">
        <v>579</v>
      </c>
      <c r="D58" s="663" t="s">
        <v>1906</v>
      </c>
      <c r="E58" s="662" t="s">
        <v>3831</v>
      </c>
      <c r="F58" s="663" t="s">
        <v>3832</v>
      </c>
      <c r="G58" s="662" t="s">
        <v>3427</v>
      </c>
      <c r="H58" s="662" t="s">
        <v>3428</v>
      </c>
      <c r="I58" s="664">
        <v>10.53</v>
      </c>
      <c r="J58" s="664">
        <v>30</v>
      </c>
      <c r="K58" s="665">
        <v>315.89999999999998</v>
      </c>
    </row>
    <row r="59" spans="1:11" ht="14.4" customHeight="1" x14ac:dyDescent="0.3">
      <c r="A59" s="660" t="s">
        <v>574</v>
      </c>
      <c r="B59" s="661" t="s">
        <v>1905</v>
      </c>
      <c r="C59" s="662" t="s">
        <v>579</v>
      </c>
      <c r="D59" s="663" t="s">
        <v>1906</v>
      </c>
      <c r="E59" s="662" t="s">
        <v>3831</v>
      </c>
      <c r="F59" s="663" t="s">
        <v>3832</v>
      </c>
      <c r="G59" s="662" t="s">
        <v>3429</v>
      </c>
      <c r="H59" s="662" t="s">
        <v>3430</v>
      </c>
      <c r="I59" s="664">
        <v>6.66</v>
      </c>
      <c r="J59" s="664">
        <v>4</v>
      </c>
      <c r="K59" s="665">
        <v>26.64</v>
      </c>
    </row>
    <row r="60" spans="1:11" ht="14.4" customHeight="1" x14ac:dyDescent="0.3">
      <c r="A60" s="660" t="s">
        <v>574</v>
      </c>
      <c r="B60" s="661" t="s">
        <v>1905</v>
      </c>
      <c r="C60" s="662" t="s">
        <v>579</v>
      </c>
      <c r="D60" s="663" t="s">
        <v>1906</v>
      </c>
      <c r="E60" s="662" t="s">
        <v>3831</v>
      </c>
      <c r="F60" s="663" t="s">
        <v>3832</v>
      </c>
      <c r="G60" s="662" t="s">
        <v>3431</v>
      </c>
      <c r="H60" s="662" t="s">
        <v>3432</v>
      </c>
      <c r="I60" s="664">
        <v>0.47499999999999998</v>
      </c>
      <c r="J60" s="664">
        <v>700</v>
      </c>
      <c r="K60" s="665">
        <v>334</v>
      </c>
    </row>
    <row r="61" spans="1:11" ht="14.4" customHeight="1" x14ac:dyDescent="0.3">
      <c r="A61" s="660" t="s">
        <v>574</v>
      </c>
      <c r="B61" s="661" t="s">
        <v>1905</v>
      </c>
      <c r="C61" s="662" t="s">
        <v>579</v>
      </c>
      <c r="D61" s="663" t="s">
        <v>1906</v>
      </c>
      <c r="E61" s="662" t="s">
        <v>3831</v>
      </c>
      <c r="F61" s="663" t="s">
        <v>3832</v>
      </c>
      <c r="G61" s="662" t="s">
        <v>3433</v>
      </c>
      <c r="H61" s="662" t="s">
        <v>3434</v>
      </c>
      <c r="I61" s="664">
        <v>4.03</v>
      </c>
      <c r="J61" s="664">
        <v>150</v>
      </c>
      <c r="K61" s="665">
        <v>604.5</v>
      </c>
    </row>
    <row r="62" spans="1:11" ht="14.4" customHeight="1" x14ac:dyDescent="0.3">
      <c r="A62" s="660" t="s">
        <v>574</v>
      </c>
      <c r="B62" s="661" t="s">
        <v>1905</v>
      </c>
      <c r="C62" s="662" t="s">
        <v>579</v>
      </c>
      <c r="D62" s="663" t="s">
        <v>1906</v>
      </c>
      <c r="E62" s="662" t="s">
        <v>3831</v>
      </c>
      <c r="F62" s="663" t="s">
        <v>3832</v>
      </c>
      <c r="G62" s="662" t="s">
        <v>3435</v>
      </c>
      <c r="H62" s="662" t="s">
        <v>3436</v>
      </c>
      <c r="I62" s="664">
        <v>2.6</v>
      </c>
      <c r="J62" s="664">
        <v>100</v>
      </c>
      <c r="K62" s="665">
        <v>260</v>
      </c>
    </row>
    <row r="63" spans="1:11" ht="14.4" customHeight="1" x14ac:dyDescent="0.3">
      <c r="A63" s="660" t="s">
        <v>574</v>
      </c>
      <c r="B63" s="661" t="s">
        <v>1905</v>
      </c>
      <c r="C63" s="662" t="s">
        <v>579</v>
      </c>
      <c r="D63" s="663" t="s">
        <v>1906</v>
      </c>
      <c r="E63" s="662" t="s">
        <v>3831</v>
      </c>
      <c r="F63" s="663" t="s">
        <v>3832</v>
      </c>
      <c r="G63" s="662" t="s">
        <v>3437</v>
      </c>
      <c r="H63" s="662" t="s">
        <v>3438</v>
      </c>
      <c r="I63" s="664">
        <v>159.48500000000001</v>
      </c>
      <c r="J63" s="664">
        <v>26</v>
      </c>
      <c r="K63" s="665">
        <v>4149.75</v>
      </c>
    </row>
    <row r="64" spans="1:11" ht="14.4" customHeight="1" x14ac:dyDescent="0.3">
      <c r="A64" s="660" t="s">
        <v>574</v>
      </c>
      <c r="B64" s="661" t="s">
        <v>1905</v>
      </c>
      <c r="C64" s="662" t="s">
        <v>579</v>
      </c>
      <c r="D64" s="663" t="s">
        <v>1906</v>
      </c>
      <c r="E64" s="662" t="s">
        <v>3831</v>
      </c>
      <c r="F64" s="663" t="s">
        <v>3832</v>
      </c>
      <c r="G64" s="662" t="s">
        <v>3439</v>
      </c>
      <c r="H64" s="662" t="s">
        <v>3440</v>
      </c>
      <c r="I64" s="664">
        <v>189</v>
      </c>
      <c r="J64" s="664">
        <v>1</v>
      </c>
      <c r="K64" s="665">
        <v>189</v>
      </c>
    </row>
    <row r="65" spans="1:11" ht="14.4" customHeight="1" x14ac:dyDescent="0.3">
      <c r="A65" s="660" t="s">
        <v>574</v>
      </c>
      <c r="B65" s="661" t="s">
        <v>1905</v>
      </c>
      <c r="C65" s="662" t="s">
        <v>579</v>
      </c>
      <c r="D65" s="663" t="s">
        <v>1906</v>
      </c>
      <c r="E65" s="662" t="s">
        <v>3831</v>
      </c>
      <c r="F65" s="663" t="s">
        <v>3832</v>
      </c>
      <c r="G65" s="662" t="s">
        <v>3441</v>
      </c>
      <c r="H65" s="662" t="s">
        <v>3442</v>
      </c>
      <c r="I65" s="664">
        <v>1072.06</v>
      </c>
      <c r="J65" s="664">
        <v>5</v>
      </c>
      <c r="K65" s="665">
        <v>5360.3</v>
      </c>
    </row>
    <row r="66" spans="1:11" ht="14.4" customHeight="1" x14ac:dyDescent="0.3">
      <c r="A66" s="660" t="s">
        <v>574</v>
      </c>
      <c r="B66" s="661" t="s">
        <v>1905</v>
      </c>
      <c r="C66" s="662" t="s">
        <v>579</v>
      </c>
      <c r="D66" s="663" t="s">
        <v>1906</v>
      </c>
      <c r="E66" s="662" t="s">
        <v>3831</v>
      </c>
      <c r="F66" s="663" t="s">
        <v>3832</v>
      </c>
      <c r="G66" s="662" t="s">
        <v>3443</v>
      </c>
      <c r="H66" s="662" t="s">
        <v>3444</v>
      </c>
      <c r="I66" s="664">
        <v>168.19</v>
      </c>
      <c r="J66" s="664">
        <v>10</v>
      </c>
      <c r="K66" s="665">
        <v>1681.9</v>
      </c>
    </row>
    <row r="67" spans="1:11" ht="14.4" customHeight="1" x14ac:dyDescent="0.3">
      <c r="A67" s="660" t="s">
        <v>574</v>
      </c>
      <c r="B67" s="661" t="s">
        <v>1905</v>
      </c>
      <c r="C67" s="662" t="s">
        <v>579</v>
      </c>
      <c r="D67" s="663" t="s">
        <v>1906</v>
      </c>
      <c r="E67" s="662" t="s">
        <v>3831</v>
      </c>
      <c r="F67" s="663" t="s">
        <v>3832</v>
      </c>
      <c r="G67" s="662" t="s">
        <v>3445</v>
      </c>
      <c r="H67" s="662" t="s">
        <v>3446</v>
      </c>
      <c r="I67" s="664">
        <v>618.08000000000004</v>
      </c>
      <c r="J67" s="664">
        <v>1</v>
      </c>
      <c r="K67" s="665">
        <v>618.08000000000004</v>
      </c>
    </row>
    <row r="68" spans="1:11" ht="14.4" customHeight="1" x14ac:dyDescent="0.3">
      <c r="A68" s="660" t="s">
        <v>574</v>
      </c>
      <c r="B68" s="661" t="s">
        <v>1905</v>
      </c>
      <c r="C68" s="662" t="s">
        <v>579</v>
      </c>
      <c r="D68" s="663" t="s">
        <v>1906</v>
      </c>
      <c r="E68" s="662" t="s">
        <v>3831</v>
      </c>
      <c r="F68" s="663" t="s">
        <v>3832</v>
      </c>
      <c r="G68" s="662" t="s">
        <v>3447</v>
      </c>
      <c r="H68" s="662" t="s">
        <v>3448</v>
      </c>
      <c r="I68" s="664">
        <v>168.19</v>
      </c>
      <c r="J68" s="664">
        <v>10</v>
      </c>
      <c r="K68" s="665">
        <v>1681.9</v>
      </c>
    </row>
    <row r="69" spans="1:11" ht="14.4" customHeight="1" x14ac:dyDescent="0.3">
      <c r="A69" s="660" t="s">
        <v>574</v>
      </c>
      <c r="B69" s="661" t="s">
        <v>1905</v>
      </c>
      <c r="C69" s="662" t="s">
        <v>579</v>
      </c>
      <c r="D69" s="663" t="s">
        <v>1906</v>
      </c>
      <c r="E69" s="662" t="s">
        <v>3831</v>
      </c>
      <c r="F69" s="663" t="s">
        <v>3832</v>
      </c>
      <c r="G69" s="662" t="s">
        <v>3449</v>
      </c>
      <c r="H69" s="662" t="s">
        <v>3450</v>
      </c>
      <c r="I69" s="664">
        <v>168.19</v>
      </c>
      <c r="J69" s="664">
        <v>10</v>
      </c>
      <c r="K69" s="665">
        <v>1681.9</v>
      </c>
    </row>
    <row r="70" spans="1:11" ht="14.4" customHeight="1" x14ac:dyDescent="0.3">
      <c r="A70" s="660" t="s">
        <v>574</v>
      </c>
      <c r="B70" s="661" t="s">
        <v>1905</v>
      </c>
      <c r="C70" s="662" t="s">
        <v>579</v>
      </c>
      <c r="D70" s="663" t="s">
        <v>1906</v>
      </c>
      <c r="E70" s="662" t="s">
        <v>3831</v>
      </c>
      <c r="F70" s="663" t="s">
        <v>3832</v>
      </c>
      <c r="G70" s="662" t="s">
        <v>3451</v>
      </c>
      <c r="H70" s="662" t="s">
        <v>3452</v>
      </c>
      <c r="I70" s="664">
        <v>9.6</v>
      </c>
      <c r="J70" s="664">
        <v>201</v>
      </c>
      <c r="K70" s="665">
        <v>1929.6</v>
      </c>
    </row>
    <row r="71" spans="1:11" ht="14.4" customHeight="1" x14ac:dyDescent="0.3">
      <c r="A71" s="660" t="s">
        <v>574</v>
      </c>
      <c r="B71" s="661" t="s">
        <v>1905</v>
      </c>
      <c r="C71" s="662" t="s">
        <v>579</v>
      </c>
      <c r="D71" s="663" t="s">
        <v>1906</v>
      </c>
      <c r="E71" s="662" t="s">
        <v>3831</v>
      </c>
      <c r="F71" s="663" t="s">
        <v>3832</v>
      </c>
      <c r="G71" s="662" t="s">
        <v>3453</v>
      </c>
      <c r="H71" s="662" t="s">
        <v>3454</v>
      </c>
      <c r="I71" s="664">
        <v>9.1999999999999993</v>
      </c>
      <c r="J71" s="664">
        <v>200</v>
      </c>
      <c r="K71" s="665">
        <v>1840</v>
      </c>
    </row>
    <row r="72" spans="1:11" ht="14.4" customHeight="1" x14ac:dyDescent="0.3">
      <c r="A72" s="660" t="s">
        <v>574</v>
      </c>
      <c r="B72" s="661" t="s">
        <v>1905</v>
      </c>
      <c r="C72" s="662" t="s">
        <v>579</v>
      </c>
      <c r="D72" s="663" t="s">
        <v>1906</v>
      </c>
      <c r="E72" s="662" t="s">
        <v>3831</v>
      </c>
      <c r="F72" s="663" t="s">
        <v>3832</v>
      </c>
      <c r="G72" s="662" t="s">
        <v>3455</v>
      </c>
      <c r="H72" s="662" t="s">
        <v>3456</v>
      </c>
      <c r="I72" s="664">
        <v>172.5</v>
      </c>
      <c r="J72" s="664">
        <v>1</v>
      </c>
      <c r="K72" s="665">
        <v>172.5</v>
      </c>
    </row>
    <row r="73" spans="1:11" ht="14.4" customHeight="1" x14ac:dyDescent="0.3">
      <c r="A73" s="660" t="s">
        <v>574</v>
      </c>
      <c r="B73" s="661" t="s">
        <v>1905</v>
      </c>
      <c r="C73" s="662" t="s">
        <v>579</v>
      </c>
      <c r="D73" s="663" t="s">
        <v>1906</v>
      </c>
      <c r="E73" s="662" t="s">
        <v>3831</v>
      </c>
      <c r="F73" s="663" t="s">
        <v>3832</v>
      </c>
      <c r="G73" s="662" t="s">
        <v>3457</v>
      </c>
      <c r="H73" s="662" t="s">
        <v>3458</v>
      </c>
      <c r="I73" s="664">
        <v>75.459999999999994</v>
      </c>
      <c r="J73" s="664">
        <v>30</v>
      </c>
      <c r="K73" s="665">
        <v>2263.94</v>
      </c>
    </row>
    <row r="74" spans="1:11" ht="14.4" customHeight="1" x14ac:dyDescent="0.3">
      <c r="A74" s="660" t="s">
        <v>574</v>
      </c>
      <c r="B74" s="661" t="s">
        <v>1905</v>
      </c>
      <c r="C74" s="662" t="s">
        <v>579</v>
      </c>
      <c r="D74" s="663" t="s">
        <v>1906</v>
      </c>
      <c r="E74" s="662" t="s">
        <v>3831</v>
      </c>
      <c r="F74" s="663" t="s">
        <v>3832</v>
      </c>
      <c r="G74" s="662" t="s">
        <v>3459</v>
      </c>
      <c r="H74" s="662" t="s">
        <v>3460</v>
      </c>
      <c r="I74" s="664">
        <v>37.75</v>
      </c>
      <c r="J74" s="664">
        <v>40</v>
      </c>
      <c r="K74" s="665">
        <v>1510.1</v>
      </c>
    </row>
    <row r="75" spans="1:11" ht="14.4" customHeight="1" x14ac:dyDescent="0.3">
      <c r="A75" s="660" t="s">
        <v>574</v>
      </c>
      <c r="B75" s="661" t="s">
        <v>1905</v>
      </c>
      <c r="C75" s="662" t="s">
        <v>579</v>
      </c>
      <c r="D75" s="663" t="s">
        <v>1906</v>
      </c>
      <c r="E75" s="662" t="s">
        <v>3833</v>
      </c>
      <c r="F75" s="663" t="s">
        <v>3834</v>
      </c>
      <c r="G75" s="662" t="s">
        <v>3461</v>
      </c>
      <c r="H75" s="662" t="s">
        <v>3462</v>
      </c>
      <c r="I75" s="664">
        <v>442.39</v>
      </c>
      <c r="J75" s="664">
        <v>20</v>
      </c>
      <c r="K75" s="665">
        <v>8847.76</v>
      </c>
    </row>
    <row r="76" spans="1:11" ht="14.4" customHeight="1" x14ac:dyDescent="0.3">
      <c r="A76" s="660" t="s">
        <v>574</v>
      </c>
      <c r="B76" s="661" t="s">
        <v>1905</v>
      </c>
      <c r="C76" s="662" t="s">
        <v>579</v>
      </c>
      <c r="D76" s="663" t="s">
        <v>1906</v>
      </c>
      <c r="E76" s="662" t="s">
        <v>3833</v>
      </c>
      <c r="F76" s="663" t="s">
        <v>3834</v>
      </c>
      <c r="G76" s="662" t="s">
        <v>3463</v>
      </c>
      <c r="H76" s="662" t="s">
        <v>3464</v>
      </c>
      <c r="I76" s="664">
        <v>267.79000000000002</v>
      </c>
      <c r="J76" s="664">
        <v>10</v>
      </c>
      <c r="K76" s="665">
        <v>2677.9</v>
      </c>
    </row>
    <row r="77" spans="1:11" ht="14.4" customHeight="1" x14ac:dyDescent="0.3">
      <c r="A77" s="660" t="s">
        <v>574</v>
      </c>
      <c r="B77" s="661" t="s">
        <v>1905</v>
      </c>
      <c r="C77" s="662" t="s">
        <v>579</v>
      </c>
      <c r="D77" s="663" t="s">
        <v>1906</v>
      </c>
      <c r="E77" s="662" t="s">
        <v>3835</v>
      </c>
      <c r="F77" s="663" t="s">
        <v>3836</v>
      </c>
      <c r="G77" s="662" t="s">
        <v>3465</v>
      </c>
      <c r="H77" s="662" t="s">
        <v>3466</v>
      </c>
      <c r="I77" s="664">
        <v>8.17</v>
      </c>
      <c r="J77" s="664">
        <v>800</v>
      </c>
      <c r="K77" s="665">
        <v>6536</v>
      </c>
    </row>
    <row r="78" spans="1:11" ht="14.4" customHeight="1" x14ac:dyDescent="0.3">
      <c r="A78" s="660" t="s">
        <v>574</v>
      </c>
      <c r="B78" s="661" t="s">
        <v>1905</v>
      </c>
      <c r="C78" s="662" t="s">
        <v>579</v>
      </c>
      <c r="D78" s="663" t="s">
        <v>1906</v>
      </c>
      <c r="E78" s="662" t="s">
        <v>3835</v>
      </c>
      <c r="F78" s="663" t="s">
        <v>3836</v>
      </c>
      <c r="G78" s="662" t="s">
        <v>3467</v>
      </c>
      <c r="H78" s="662" t="s">
        <v>3468</v>
      </c>
      <c r="I78" s="664">
        <v>7.01</v>
      </c>
      <c r="J78" s="664">
        <v>10</v>
      </c>
      <c r="K78" s="665">
        <v>70.099999999999994</v>
      </c>
    </row>
    <row r="79" spans="1:11" ht="14.4" customHeight="1" x14ac:dyDescent="0.3">
      <c r="A79" s="660" t="s">
        <v>574</v>
      </c>
      <c r="B79" s="661" t="s">
        <v>1905</v>
      </c>
      <c r="C79" s="662" t="s">
        <v>579</v>
      </c>
      <c r="D79" s="663" t="s">
        <v>1906</v>
      </c>
      <c r="E79" s="662" t="s">
        <v>3837</v>
      </c>
      <c r="F79" s="663" t="s">
        <v>3838</v>
      </c>
      <c r="G79" s="662" t="s">
        <v>3469</v>
      </c>
      <c r="H79" s="662" t="s">
        <v>3470</v>
      </c>
      <c r="I79" s="664">
        <v>0.3</v>
      </c>
      <c r="J79" s="664">
        <v>300</v>
      </c>
      <c r="K79" s="665">
        <v>90</v>
      </c>
    </row>
    <row r="80" spans="1:11" ht="14.4" customHeight="1" x14ac:dyDescent="0.3">
      <c r="A80" s="660" t="s">
        <v>574</v>
      </c>
      <c r="B80" s="661" t="s">
        <v>1905</v>
      </c>
      <c r="C80" s="662" t="s">
        <v>579</v>
      </c>
      <c r="D80" s="663" t="s">
        <v>1906</v>
      </c>
      <c r="E80" s="662" t="s">
        <v>3837</v>
      </c>
      <c r="F80" s="663" t="s">
        <v>3838</v>
      </c>
      <c r="G80" s="662" t="s">
        <v>3471</v>
      </c>
      <c r="H80" s="662" t="s">
        <v>3472</v>
      </c>
      <c r="I80" s="664">
        <v>0.48</v>
      </c>
      <c r="J80" s="664">
        <v>400</v>
      </c>
      <c r="K80" s="665">
        <v>192</v>
      </c>
    </row>
    <row r="81" spans="1:11" ht="14.4" customHeight="1" x14ac:dyDescent="0.3">
      <c r="A81" s="660" t="s">
        <v>574</v>
      </c>
      <c r="B81" s="661" t="s">
        <v>1905</v>
      </c>
      <c r="C81" s="662" t="s">
        <v>579</v>
      </c>
      <c r="D81" s="663" t="s">
        <v>1906</v>
      </c>
      <c r="E81" s="662" t="s">
        <v>3837</v>
      </c>
      <c r="F81" s="663" t="s">
        <v>3838</v>
      </c>
      <c r="G81" s="662" t="s">
        <v>3473</v>
      </c>
      <c r="H81" s="662" t="s">
        <v>3474</v>
      </c>
      <c r="I81" s="664">
        <v>0.48</v>
      </c>
      <c r="J81" s="664">
        <v>2000</v>
      </c>
      <c r="K81" s="665">
        <v>960</v>
      </c>
    </row>
    <row r="82" spans="1:11" ht="14.4" customHeight="1" x14ac:dyDescent="0.3">
      <c r="A82" s="660" t="s">
        <v>574</v>
      </c>
      <c r="B82" s="661" t="s">
        <v>1905</v>
      </c>
      <c r="C82" s="662" t="s">
        <v>579</v>
      </c>
      <c r="D82" s="663" t="s">
        <v>1906</v>
      </c>
      <c r="E82" s="662" t="s">
        <v>3837</v>
      </c>
      <c r="F82" s="663" t="s">
        <v>3838</v>
      </c>
      <c r="G82" s="662" t="s">
        <v>3475</v>
      </c>
      <c r="H82" s="662" t="s">
        <v>3476</v>
      </c>
      <c r="I82" s="664">
        <v>1.7749999999999999</v>
      </c>
      <c r="J82" s="664">
        <v>300</v>
      </c>
      <c r="K82" s="665">
        <v>531</v>
      </c>
    </row>
    <row r="83" spans="1:11" ht="14.4" customHeight="1" x14ac:dyDescent="0.3">
      <c r="A83" s="660" t="s">
        <v>574</v>
      </c>
      <c r="B83" s="661" t="s">
        <v>1905</v>
      </c>
      <c r="C83" s="662" t="s">
        <v>579</v>
      </c>
      <c r="D83" s="663" t="s">
        <v>1906</v>
      </c>
      <c r="E83" s="662" t="s">
        <v>3839</v>
      </c>
      <c r="F83" s="663" t="s">
        <v>3840</v>
      </c>
      <c r="G83" s="662" t="s">
        <v>3477</v>
      </c>
      <c r="H83" s="662" t="s">
        <v>3478</v>
      </c>
      <c r="I83" s="664">
        <v>0.71</v>
      </c>
      <c r="J83" s="664">
        <v>6600</v>
      </c>
      <c r="K83" s="665">
        <v>4686</v>
      </c>
    </row>
    <row r="84" spans="1:11" ht="14.4" customHeight="1" x14ac:dyDescent="0.3">
      <c r="A84" s="660" t="s">
        <v>574</v>
      </c>
      <c r="B84" s="661" t="s">
        <v>1905</v>
      </c>
      <c r="C84" s="662" t="s">
        <v>579</v>
      </c>
      <c r="D84" s="663" t="s">
        <v>1906</v>
      </c>
      <c r="E84" s="662" t="s">
        <v>3839</v>
      </c>
      <c r="F84" s="663" t="s">
        <v>3840</v>
      </c>
      <c r="G84" s="662" t="s">
        <v>3479</v>
      </c>
      <c r="H84" s="662" t="s">
        <v>3480</v>
      </c>
      <c r="I84" s="664">
        <v>0.71</v>
      </c>
      <c r="J84" s="664">
        <v>2000</v>
      </c>
      <c r="K84" s="665">
        <v>1420</v>
      </c>
    </row>
    <row r="85" spans="1:11" ht="14.4" customHeight="1" x14ac:dyDescent="0.3">
      <c r="A85" s="660" t="s">
        <v>574</v>
      </c>
      <c r="B85" s="661" t="s">
        <v>1905</v>
      </c>
      <c r="C85" s="662" t="s">
        <v>579</v>
      </c>
      <c r="D85" s="663" t="s">
        <v>1906</v>
      </c>
      <c r="E85" s="662" t="s">
        <v>3841</v>
      </c>
      <c r="F85" s="663" t="s">
        <v>3842</v>
      </c>
      <c r="G85" s="662" t="s">
        <v>3481</v>
      </c>
      <c r="H85" s="662" t="s">
        <v>3482</v>
      </c>
      <c r="I85" s="664">
        <v>11.98</v>
      </c>
      <c r="J85" s="664">
        <v>300</v>
      </c>
      <c r="K85" s="665">
        <v>3593.85</v>
      </c>
    </row>
    <row r="86" spans="1:11" ht="14.4" customHeight="1" x14ac:dyDescent="0.3">
      <c r="A86" s="660" t="s">
        <v>574</v>
      </c>
      <c r="B86" s="661" t="s">
        <v>1905</v>
      </c>
      <c r="C86" s="662" t="s">
        <v>584</v>
      </c>
      <c r="D86" s="663" t="s">
        <v>1907</v>
      </c>
      <c r="E86" s="662" t="s">
        <v>3829</v>
      </c>
      <c r="F86" s="663" t="s">
        <v>3830</v>
      </c>
      <c r="G86" s="662" t="s">
        <v>3483</v>
      </c>
      <c r="H86" s="662" t="s">
        <v>3484</v>
      </c>
      <c r="I86" s="664">
        <v>0.39</v>
      </c>
      <c r="J86" s="664">
        <v>1000</v>
      </c>
      <c r="K86" s="665">
        <v>390</v>
      </c>
    </row>
    <row r="87" spans="1:11" ht="14.4" customHeight="1" x14ac:dyDescent="0.3">
      <c r="A87" s="660" t="s">
        <v>574</v>
      </c>
      <c r="B87" s="661" t="s">
        <v>1905</v>
      </c>
      <c r="C87" s="662" t="s">
        <v>584</v>
      </c>
      <c r="D87" s="663" t="s">
        <v>1907</v>
      </c>
      <c r="E87" s="662" t="s">
        <v>3829</v>
      </c>
      <c r="F87" s="663" t="s">
        <v>3830</v>
      </c>
      <c r="G87" s="662" t="s">
        <v>3485</v>
      </c>
      <c r="H87" s="662" t="s">
        <v>3486</v>
      </c>
      <c r="I87" s="664">
        <v>2.39</v>
      </c>
      <c r="J87" s="664">
        <v>60</v>
      </c>
      <c r="K87" s="665">
        <v>143.4</v>
      </c>
    </row>
    <row r="88" spans="1:11" ht="14.4" customHeight="1" x14ac:dyDescent="0.3">
      <c r="A88" s="660" t="s">
        <v>574</v>
      </c>
      <c r="B88" s="661" t="s">
        <v>1905</v>
      </c>
      <c r="C88" s="662" t="s">
        <v>584</v>
      </c>
      <c r="D88" s="663" t="s">
        <v>1907</v>
      </c>
      <c r="E88" s="662" t="s">
        <v>3829</v>
      </c>
      <c r="F88" s="663" t="s">
        <v>3830</v>
      </c>
      <c r="G88" s="662" t="s">
        <v>3487</v>
      </c>
      <c r="H88" s="662" t="s">
        <v>3488</v>
      </c>
      <c r="I88" s="664">
        <v>3.78</v>
      </c>
      <c r="J88" s="664">
        <v>40</v>
      </c>
      <c r="K88" s="665">
        <v>151.19999999999999</v>
      </c>
    </row>
    <row r="89" spans="1:11" ht="14.4" customHeight="1" x14ac:dyDescent="0.3">
      <c r="A89" s="660" t="s">
        <v>574</v>
      </c>
      <c r="B89" s="661" t="s">
        <v>1905</v>
      </c>
      <c r="C89" s="662" t="s">
        <v>584</v>
      </c>
      <c r="D89" s="663" t="s">
        <v>1907</v>
      </c>
      <c r="E89" s="662" t="s">
        <v>3829</v>
      </c>
      <c r="F89" s="663" t="s">
        <v>3830</v>
      </c>
      <c r="G89" s="662" t="s">
        <v>3489</v>
      </c>
      <c r="H89" s="662" t="s">
        <v>3490</v>
      </c>
      <c r="I89" s="664">
        <v>8.1999999999999993</v>
      </c>
      <c r="J89" s="664">
        <v>20</v>
      </c>
      <c r="K89" s="665">
        <v>164</v>
      </c>
    </row>
    <row r="90" spans="1:11" ht="14.4" customHeight="1" x14ac:dyDescent="0.3">
      <c r="A90" s="660" t="s">
        <v>574</v>
      </c>
      <c r="B90" s="661" t="s">
        <v>1905</v>
      </c>
      <c r="C90" s="662" t="s">
        <v>584</v>
      </c>
      <c r="D90" s="663" t="s">
        <v>1907</v>
      </c>
      <c r="E90" s="662" t="s">
        <v>3829</v>
      </c>
      <c r="F90" s="663" t="s">
        <v>3830</v>
      </c>
      <c r="G90" s="662" t="s">
        <v>3491</v>
      </c>
      <c r="H90" s="662" t="s">
        <v>3492</v>
      </c>
      <c r="I90" s="664">
        <v>3.01</v>
      </c>
      <c r="J90" s="664">
        <v>800</v>
      </c>
      <c r="K90" s="665">
        <v>2408</v>
      </c>
    </row>
    <row r="91" spans="1:11" ht="14.4" customHeight="1" x14ac:dyDescent="0.3">
      <c r="A91" s="660" t="s">
        <v>574</v>
      </c>
      <c r="B91" s="661" t="s">
        <v>1905</v>
      </c>
      <c r="C91" s="662" t="s">
        <v>584</v>
      </c>
      <c r="D91" s="663" t="s">
        <v>1907</v>
      </c>
      <c r="E91" s="662" t="s">
        <v>3829</v>
      </c>
      <c r="F91" s="663" t="s">
        <v>3830</v>
      </c>
      <c r="G91" s="662" t="s">
        <v>3493</v>
      </c>
      <c r="H91" s="662" t="s">
        <v>3494</v>
      </c>
      <c r="I91" s="664">
        <v>0.88</v>
      </c>
      <c r="J91" s="664">
        <v>2000</v>
      </c>
      <c r="K91" s="665">
        <v>1760</v>
      </c>
    </row>
    <row r="92" spans="1:11" ht="14.4" customHeight="1" x14ac:dyDescent="0.3">
      <c r="A92" s="660" t="s">
        <v>574</v>
      </c>
      <c r="B92" s="661" t="s">
        <v>1905</v>
      </c>
      <c r="C92" s="662" t="s">
        <v>584</v>
      </c>
      <c r="D92" s="663" t="s">
        <v>1907</v>
      </c>
      <c r="E92" s="662" t="s">
        <v>3829</v>
      </c>
      <c r="F92" s="663" t="s">
        <v>3830</v>
      </c>
      <c r="G92" s="662" t="s">
        <v>3495</v>
      </c>
      <c r="H92" s="662" t="s">
        <v>3496</v>
      </c>
      <c r="I92" s="664">
        <v>61.52</v>
      </c>
      <c r="J92" s="664">
        <v>20</v>
      </c>
      <c r="K92" s="665">
        <v>1230.5</v>
      </c>
    </row>
    <row r="93" spans="1:11" ht="14.4" customHeight="1" x14ac:dyDescent="0.3">
      <c r="A93" s="660" t="s">
        <v>574</v>
      </c>
      <c r="B93" s="661" t="s">
        <v>1905</v>
      </c>
      <c r="C93" s="662" t="s">
        <v>584</v>
      </c>
      <c r="D93" s="663" t="s">
        <v>1907</v>
      </c>
      <c r="E93" s="662" t="s">
        <v>3829</v>
      </c>
      <c r="F93" s="663" t="s">
        <v>3830</v>
      </c>
      <c r="G93" s="662" t="s">
        <v>3497</v>
      </c>
      <c r="H93" s="662" t="s">
        <v>3498</v>
      </c>
      <c r="I93" s="664">
        <v>2.74</v>
      </c>
      <c r="J93" s="664">
        <v>150</v>
      </c>
      <c r="K93" s="665">
        <v>410.8</v>
      </c>
    </row>
    <row r="94" spans="1:11" ht="14.4" customHeight="1" x14ac:dyDescent="0.3">
      <c r="A94" s="660" t="s">
        <v>574</v>
      </c>
      <c r="B94" s="661" t="s">
        <v>1905</v>
      </c>
      <c r="C94" s="662" t="s">
        <v>584</v>
      </c>
      <c r="D94" s="663" t="s">
        <v>1907</v>
      </c>
      <c r="E94" s="662" t="s">
        <v>3829</v>
      </c>
      <c r="F94" s="663" t="s">
        <v>3830</v>
      </c>
      <c r="G94" s="662" t="s">
        <v>3499</v>
      </c>
      <c r="H94" s="662" t="s">
        <v>3500</v>
      </c>
      <c r="I94" s="664">
        <v>61.21</v>
      </c>
      <c r="J94" s="664">
        <v>2</v>
      </c>
      <c r="K94" s="665">
        <v>122.42</v>
      </c>
    </row>
    <row r="95" spans="1:11" ht="14.4" customHeight="1" x14ac:dyDescent="0.3">
      <c r="A95" s="660" t="s">
        <v>574</v>
      </c>
      <c r="B95" s="661" t="s">
        <v>1905</v>
      </c>
      <c r="C95" s="662" t="s">
        <v>584</v>
      </c>
      <c r="D95" s="663" t="s">
        <v>1907</v>
      </c>
      <c r="E95" s="662" t="s">
        <v>3829</v>
      </c>
      <c r="F95" s="663" t="s">
        <v>3830</v>
      </c>
      <c r="G95" s="662" t="s">
        <v>3501</v>
      </c>
      <c r="H95" s="662" t="s">
        <v>3502</v>
      </c>
      <c r="I95" s="664">
        <v>1.38</v>
      </c>
      <c r="J95" s="664">
        <v>150</v>
      </c>
      <c r="K95" s="665">
        <v>207</v>
      </c>
    </row>
    <row r="96" spans="1:11" ht="14.4" customHeight="1" x14ac:dyDescent="0.3">
      <c r="A96" s="660" t="s">
        <v>574</v>
      </c>
      <c r="B96" s="661" t="s">
        <v>1905</v>
      </c>
      <c r="C96" s="662" t="s">
        <v>584</v>
      </c>
      <c r="D96" s="663" t="s">
        <v>1907</v>
      </c>
      <c r="E96" s="662" t="s">
        <v>3829</v>
      </c>
      <c r="F96" s="663" t="s">
        <v>3830</v>
      </c>
      <c r="G96" s="662" t="s">
        <v>3503</v>
      </c>
      <c r="H96" s="662" t="s">
        <v>3504</v>
      </c>
      <c r="I96" s="664">
        <v>0.6</v>
      </c>
      <c r="J96" s="664">
        <v>1000</v>
      </c>
      <c r="K96" s="665">
        <v>600</v>
      </c>
    </row>
    <row r="97" spans="1:11" ht="14.4" customHeight="1" x14ac:dyDescent="0.3">
      <c r="A97" s="660" t="s">
        <v>574</v>
      </c>
      <c r="B97" s="661" t="s">
        <v>1905</v>
      </c>
      <c r="C97" s="662" t="s">
        <v>584</v>
      </c>
      <c r="D97" s="663" t="s">
        <v>1907</v>
      </c>
      <c r="E97" s="662" t="s">
        <v>3829</v>
      </c>
      <c r="F97" s="663" t="s">
        <v>3830</v>
      </c>
      <c r="G97" s="662" t="s">
        <v>3505</v>
      </c>
      <c r="H97" s="662" t="s">
        <v>3506</v>
      </c>
      <c r="I97" s="664">
        <v>0.44</v>
      </c>
      <c r="J97" s="664">
        <v>2000</v>
      </c>
      <c r="K97" s="665">
        <v>880</v>
      </c>
    </row>
    <row r="98" spans="1:11" ht="14.4" customHeight="1" x14ac:dyDescent="0.3">
      <c r="A98" s="660" t="s">
        <v>574</v>
      </c>
      <c r="B98" s="661" t="s">
        <v>1905</v>
      </c>
      <c r="C98" s="662" t="s">
        <v>584</v>
      </c>
      <c r="D98" s="663" t="s">
        <v>1907</v>
      </c>
      <c r="E98" s="662" t="s">
        <v>3829</v>
      </c>
      <c r="F98" s="663" t="s">
        <v>3830</v>
      </c>
      <c r="G98" s="662" t="s">
        <v>3327</v>
      </c>
      <c r="H98" s="662" t="s">
        <v>3328</v>
      </c>
      <c r="I98" s="664">
        <v>8.58</v>
      </c>
      <c r="J98" s="664">
        <v>72</v>
      </c>
      <c r="K98" s="665">
        <v>617.76</v>
      </c>
    </row>
    <row r="99" spans="1:11" ht="14.4" customHeight="1" x14ac:dyDescent="0.3">
      <c r="A99" s="660" t="s">
        <v>574</v>
      </c>
      <c r="B99" s="661" t="s">
        <v>1905</v>
      </c>
      <c r="C99" s="662" t="s">
        <v>584</v>
      </c>
      <c r="D99" s="663" t="s">
        <v>1907</v>
      </c>
      <c r="E99" s="662" t="s">
        <v>3829</v>
      </c>
      <c r="F99" s="663" t="s">
        <v>3830</v>
      </c>
      <c r="G99" s="662" t="s">
        <v>3329</v>
      </c>
      <c r="H99" s="662" t="s">
        <v>3330</v>
      </c>
      <c r="I99" s="664">
        <v>27.94</v>
      </c>
      <c r="J99" s="664">
        <v>6</v>
      </c>
      <c r="K99" s="665">
        <v>167.64</v>
      </c>
    </row>
    <row r="100" spans="1:11" ht="14.4" customHeight="1" x14ac:dyDescent="0.3">
      <c r="A100" s="660" t="s">
        <v>574</v>
      </c>
      <c r="B100" s="661" t="s">
        <v>1905</v>
      </c>
      <c r="C100" s="662" t="s">
        <v>584</v>
      </c>
      <c r="D100" s="663" t="s">
        <v>1907</v>
      </c>
      <c r="E100" s="662" t="s">
        <v>3829</v>
      </c>
      <c r="F100" s="663" t="s">
        <v>3830</v>
      </c>
      <c r="G100" s="662" t="s">
        <v>3507</v>
      </c>
      <c r="H100" s="662" t="s">
        <v>3508</v>
      </c>
      <c r="I100" s="664">
        <v>64.89</v>
      </c>
      <c r="J100" s="664">
        <v>24</v>
      </c>
      <c r="K100" s="665">
        <v>1557.26</v>
      </c>
    </row>
    <row r="101" spans="1:11" ht="14.4" customHeight="1" x14ac:dyDescent="0.3">
      <c r="A101" s="660" t="s">
        <v>574</v>
      </c>
      <c r="B101" s="661" t="s">
        <v>1905</v>
      </c>
      <c r="C101" s="662" t="s">
        <v>584</v>
      </c>
      <c r="D101" s="663" t="s">
        <v>1907</v>
      </c>
      <c r="E101" s="662" t="s">
        <v>3829</v>
      </c>
      <c r="F101" s="663" t="s">
        <v>3830</v>
      </c>
      <c r="G101" s="662" t="s">
        <v>3335</v>
      </c>
      <c r="H101" s="662" t="s">
        <v>3336</v>
      </c>
      <c r="I101" s="664">
        <v>98.37</v>
      </c>
      <c r="J101" s="664">
        <v>1</v>
      </c>
      <c r="K101" s="665">
        <v>98.37</v>
      </c>
    </row>
    <row r="102" spans="1:11" ht="14.4" customHeight="1" x14ac:dyDescent="0.3">
      <c r="A102" s="660" t="s">
        <v>574</v>
      </c>
      <c r="B102" s="661" t="s">
        <v>1905</v>
      </c>
      <c r="C102" s="662" t="s">
        <v>584</v>
      </c>
      <c r="D102" s="663" t="s">
        <v>1907</v>
      </c>
      <c r="E102" s="662" t="s">
        <v>3829</v>
      </c>
      <c r="F102" s="663" t="s">
        <v>3830</v>
      </c>
      <c r="G102" s="662" t="s">
        <v>3509</v>
      </c>
      <c r="H102" s="662" t="s">
        <v>3510</v>
      </c>
      <c r="I102" s="664">
        <v>283.02</v>
      </c>
      <c r="J102" s="664">
        <v>5</v>
      </c>
      <c r="K102" s="665">
        <v>1415.1</v>
      </c>
    </row>
    <row r="103" spans="1:11" ht="14.4" customHeight="1" x14ac:dyDescent="0.3">
      <c r="A103" s="660" t="s">
        <v>574</v>
      </c>
      <c r="B103" s="661" t="s">
        <v>1905</v>
      </c>
      <c r="C103" s="662" t="s">
        <v>584</v>
      </c>
      <c r="D103" s="663" t="s">
        <v>1907</v>
      </c>
      <c r="E103" s="662" t="s">
        <v>3829</v>
      </c>
      <c r="F103" s="663" t="s">
        <v>3830</v>
      </c>
      <c r="G103" s="662" t="s">
        <v>3511</v>
      </c>
      <c r="H103" s="662" t="s">
        <v>3512</v>
      </c>
      <c r="I103" s="664">
        <v>9.1199999999999992</v>
      </c>
      <c r="J103" s="664">
        <v>40</v>
      </c>
      <c r="K103" s="665">
        <v>364.64</v>
      </c>
    </row>
    <row r="104" spans="1:11" ht="14.4" customHeight="1" x14ac:dyDescent="0.3">
      <c r="A104" s="660" t="s">
        <v>574</v>
      </c>
      <c r="B104" s="661" t="s">
        <v>1905</v>
      </c>
      <c r="C104" s="662" t="s">
        <v>584</v>
      </c>
      <c r="D104" s="663" t="s">
        <v>1907</v>
      </c>
      <c r="E104" s="662" t="s">
        <v>3829</v>
      </c>
      <c r="F104" s="663" t="s">
        <v>3830</v>
      </c>
      <c r="G104" s="662" t="s">
        <v>3513</v>
      </c>
      <c r="H104" s="662" t="s">
        <v>3514</v>
      </c>
      <c r="I104" s="664">
        <v>7.51</v>
      </c>
      <c r="J104" s="664">
        <v>24</v>
      </c>
      <c r="K104" s="665">
        <v>180.24</v>
      </c>
    </row>
    <row r="105" spans="1:11" ht="14.4" customHeight="1" x14ac:dyDescent="0.3">
      <c r="A105" s="660" t="s">
        <v>574</v>
      </c>
      <c r="B105" s="661" t="s">
        <v>1905</v>
      </c>
      <c r="C105" s="662" t="s">
        <v>584</v>
      </c>
      <c r="D105" s="663" t="s">
        <v>1907</v>
      </c>
      <c r="E105" s="662" t="s">
        <v>3829</v>
      </c>
      <c r="F105" s="663" t="s">
        <v>3830</v>
      </c>
      <c r="G105" s="662" t="s">
        <v>3515</v>
      </c>
      <c r="H105" s="662" t="s">
        <v>3516</v>
      </c>
      <c r="I105" s="664">
        <v>0.85499999999999998</v>
      </c>
      <c r="J105" s="664">
        <v>200</v>
      </c>
      <c r="K105" s="665">
        <v>171</v>
      </c>
    </row>
    <row r="106" spans="1:11" ht="14.4" customHeight="1" x14ac:dyDescent="0.3">
      <c r="A106" s="660" t="s">
        <v>574</v>
      </c>
      <c r="B106" s="661" t="s">
        <v>1905</v>
      </c>
      <c r="C106" s="662" t="s">
        <v>584</v>
      </c>
      <c r="D106" s="663" t="s">
        <v>1907</v>
      </c>
      <c r="E106" s="662" t="s">
        <v>3829</v>
      </c>
      <c r="F106" s="663" t="s">
        <v>3830</v>
      </c>
      <c r="G106" s="662" t="s">
        <v>3341</v>
      </c>
      <c r="H106" s="662" t="s">
        <v>3342</v>
      </c>
      <c r="I106" s="664">
        <v>1.52</v>
      </c>
      <c r="J106" s="664">
        <v>200</v>
      </c>
      <c r="K106" s="665">
        <v>304</v>
      </c>
    </row>
    <row r="107" spans="1:11" ht="14.4" customHeight="1" x14ac:dyDescent="0.3">
      <c r="A107" s="660" t="s">
        <v>574</v>
      </c>
      <c r="B107" s="661" t="s">
        <v>1905</v>
      </c>
      <c r="C107" s="662" t="s">
        <v>584</v>
      </c>
      <c r="D107" s="663" t="s">
        <v>1907</v>
      </c>
      <c r="E107" s="662" t="s">
        <v>3829</v>
      </c>
      <c r="F107" s="663" t="s">
        <v>3830</v>
      </c>
      <c r="G107" s="662" t="s">
        <v>3517</v>
      </c>
      <c r="H107" s="662" t="s">
        <v>3518</v>
      </c>
      <c r="I107" s="664">
        <v>2.06</v>
      </c>
      <c r="J107" s="664">
        <v>100</v>
      </c>
      <c r="K107" s="665">
        <v>206</v>
      </c>
    </row>
    <row r="108" spans="1:11" ht="14.4" customHeight="1" x14ac:dyDescent="0.3">
      <c r="A108" s="660" t="s">
        <v>574</v>
      </c>
      <c r="B108" s="661" t="s">
        <v>1905</v>
      </c>
      <c r="C108" s="662" t="s">
        <v>584</v>
      </c>
      <c r="D108" s="663" t="s">
        <v>1907</v>
      </c>
      <c r="E108" s="662" t="s">
        <v>3829</v>
      </c>
      <c r="F108" s="663" t="s">
        <v>3830</v>
      </c>
      <c r="G108" s="662" t="s">
        <v>3519</v>
      </c>
      <c r="H108" s="662" t="s">
        <v>3520</v>
      </c>
      <c r="I108" s="664">
        <v>9.77</v>
      </c>
      <c r="J108" s="664">
        <v>30</v>
      </c>
      <c r="K108" s="665">
        <v>293.10000000000002</v>
      </c>
    </row>
    <row r="109" spans="1:11" ht="14.4" customHeight="1" x14ac:dyDescent="0.3">
      <c r="A109" s="660" t="s">
        <v>574</v>
      </c>
      <c r="B109" s="661" t="s">
        <v>1905</v>
      </c>
      <c r="C109" s="662" t="s">
        <v>584</v>
      </c>
      <c r="D109" s="663" t="s">
        <v>1907</v>
      </c>
      <c r="E109" s="662" t="s">
        <v>3829</v>
      </c>
      <c r="F109" s="663" t="s">
        <v>3830</v>
      </c>
      <c r="G109" s="662" t="s">
        <v>3521</v>
      </c>
      <c r="H109" s="662" t="s">
        <v>3522</v>
      </c>
      <c r="I109" s="664">
        <v>3.45</v>
      </c>
      <c r="J109" s="664">
        <v>50</v>
      </c>
      <c r="K109" s="665">
        <v>172.5</v>
      </c>
    </row>
    <row r="110" spans="1:11" ht="14.4" customHeight="1" x14ac:dyDescent="0.3">
      <c r="A110" s="660" t="s">
        <v>574</v>
      </c>
      <c r="B110" s="661" t="s">
        <v>1905</v>
      </c>
      <c r="C110" s="662" t="s">
        <v>584</v>
      </c>
      <c r="D110" s="663" t="s">
        <v>1907</v>
      </c>
      <c r="E110" s="662" t="s">
        <v>3829</v>
      </c>
      <c r="F110" s="663" t="s">
        <v>3830</v>
      </c>
      <c r="G110" s="662" t="s">
        <v>3523</v>
      </c>
      <c r="H110" s="662" t="s">
        <v>3524</v>
      </c>
      <c r="I110" s="664">
        <v>67.06</v>
      </c>
      <c r="J110" s="664">
        <v>10</v>
      </c>
      <c r="K110" s="665">
        <v>670.62</v>
      </c>
    </row>
    <row r="111" spans="1:11" ht="14.4" customHeight="1" x14ac:dyDescent="0.3">
      <c r="A111" s="660" t="s">
        <v>574</v>
      </c>
      <c r="B111" s="661" t="s">
        <v>1905</v>
      </c>
      <c r="C111" s="662" t="s">
        <v>584</v>
      </c>
      <c r="D111" s="663" t="s">
        <v>1907</v>
      </c>
      <c r="E111" s="662" t="s">
        <v>3831</v>
      </c>
      <c r="F111" s="663" t="s">
        <v>3832</v>
      </c>
      <c r="G111" s="662" t="s">
        <v>3525</v>
      </c>
      <c r="H111" s="662" t="s">
        <v>3526</v>
      </c>
      <c r="I111" s="664">
        <v>15.925000000000001</v>
      </c>
      <c r="J111" s="664">
        <v>100</v>
      </c>
      <c r="K111" s="665">
        <v>1592.5</v>
      </c>
    </row>
    <row r="112" spans="1:11" ht="14.4" customHeight="1" x14ac:dyDescent="0.3">
      <c r="A112" s="660" t="s">
        <v>574</v>
      </c>
      <c r="B112" s="661" t="s">
        <v>1905</v>
      </c>
      <c r="C112" s="662" t="s">
        <v>584</v>
      </c>
      <c r="D112" s="663" t="s">
        <v>1907</v>
      </c>
      <c r="E112" s="662" t="s">
        <v>3831</v>
      </c>
      <c r="F112" s="663" t="s">
        <v>3832</v>
      </c>
      <c r="G112" s="662" t="s">
        <v>3527</v>
      </c>
      <c r="H112" s="662" t="s">
        <v>3528</v>
      </c>
      <c r="I112" s="664">
        <v>2.75</v>
      </c>
      <c r="J112" s="664">
        <v>100</v>
      </c>
      <c r="K112" s="665">
        <v>275</v>
      </c>
    </row>
    <row r="113" spans="1:11" ht="14.4" customHeight="1" x14ac:dyDescent="0.3">
      <c r="A113" s="660" t="s">
        <v>574</v>
      </c>
      <c r="B113" s="661" t="s">
        <v>1905</v>
      </c>
      <c r="C113" s="662" t="s">
        <v>584</v>
      </c>
      <c r="D113" s="663" t="s">
        <v>1907</v>
      </c>
      <c r="E113" s="662" t="s">
        <v>3831</v>
      </c>
      <c r="F113" s="663" t="s">
        <v>3832</v>
      </c>
      <c r="G113" s="662" t="s">
        <v>3359</v>
      </c>
      <c r="H113" s="662" t="s">
        <v>3360</v>
      </c>
      <c r="I113" s="664">
        <v>1.0900000000000001</v>
      </c>
      <c r="J113" s="664">
        <v>1600</v>
      </c>
      <c r="K113" s="665">
        <v>1744</v>
      </c>
    </row>
    <row r="114" spans="1:11" ht="14.4" customHeight="1" x14ac:dyDescent="0.3">
      <c r="A114" s="660" t="s">
        <v>574</v>
      </c>
      <c r="B114" s="661" t="s">
        <v>1905</v>
      </c>
      <c r="C114" s="662" t="s">
        <v>584</v>
      </c>
      <c r="D114" s="663" t="s">
        <v>1907</v>
      </c>
      <c r="E114" s="662" t="s">
        <v>3831</v>
      </c>
      <c r="F114" s="663" t="s">
        <v>3832</v>
      </c>
      <c r="G114" s="662" t="s">
        <v>3361</v>
      </c>
      <c r="H114" s="662" t="s">
        <v>3362</v>
      </c>
      <c r="I114" s="664">
        <v>1.6749999999999998</v>
      </c>
      <c r="J114" s="664">
        <v>1000</v>
      </c>
      <c r="K114" s="665">
        <v>1675</v>
      </c>
    </row>
    <row r="115" spans="1:11" ht="14.4" customHeight="1" x14ac:dyDescent="0.3">
      <c r="A115" s="660" t="s">
        <v>574</v>
      </c>
      <c r="B115" s="661" t="s">
        <v>1905</v>
      </c>
      <c r="C115" s="662" t="s">
        <v>584</v>
      </c>
      <c r="D115" s="663" t="s">
        <v>1907</v>
      </c>
      <c r="E115" s="662" t="s">
        <v>3831</v>
      </c>
      <c r="F115" s="663" t="s">
        <v>3832</v>
      </c>
      <c r="G115" s="662" t="s">
        <v>3365</v>
      </c>
      <c r="H115" s="662" t="s">
        <v>3366</v>
      </c>
      <c r="I115" s="664">
        <v>0.67</v>
      </c>
      <c r="J115" s="664">
        <v>1800</v>
      </c>
      <c r="K115" s="665">
        <v>1206</v>
      </c>
    </row>
    <row r="116" spans="1:11" ht="14.4" customHeight="1" x14ac:dyDescent="0.3">
      <c r="A116" s="660" t="s">
        <v>574</v>
      </c>
      <c r="B116" s="661" t="s">
        <v>1905</v>
      </c>
      <c r="C116" s="662" t="s">
        <v>584</v>
      </c>
      <c r="D116" s="663" t="s">
        <v>1907</v>
      </c>
      <c r="E116" s="662" t="s">
        <v>3831</v>
      </c>
      <c r="F116" s="663" t="s">
        <v>3832</v>
      </c>
      <c r="G116" s="662" t="s">
        <v>3529</v>
      </c>
      <c r="H116" s="662" t="s">
        <v>3530</v>
      </c>
      <c r="I116" s="664">
        <v>22.53</v>
      </c>
      <c r="J116" s="664">
        <v>6</v>
      </c>
      <c r="K116" s="665">
        <v>135.18</v>
      </c>
    </row>
    <row r="117" spans="1:11" ht="14.4" customHeight="1" x14ac:dyDescent="0.3">
      <c r="A117" s="660" t="s">
        <v>574</v>
      </c>
      <c r="B117" s="661" t="s">
        <v>1905</v>
      </c>
      <c r="C117" s="662" t="s">
        <v>584</v>
      </c>
      <c r="D117" s="663" t="s">
        <v>1907</v>
      </c>
      <c r="E117" s="662" t="s">
        <v>3831</v>
      </c>
      <c r="F117" s="663" t="s">
        <v>3832</v>
      </c>
      <c r="G117" s="662" t="s">
        <v>3367</v>
      </c>
      <c r="H117" s="662" t="s">
        <v>3368</v>
      </c>
      <c r="I117" s="664">
        <v>3.13</v>
      </c>
      <c r="J117" s="664">
        <v>50</v>
      </c>
      <c r="K117" s="665">
        <v>156.5</v>
      </c>
    </row>
    <row r="118" spans="1:11" ht="14.4" customHeight="1" x14ac:dyDescent="0.3">
      <c r="A118" s="660" t="s">
        <v>574</v>
      </c>
      <c r="B118" s="661" t="s">
        <v>1905</v>
      </c>
      <c r="C118" s="662" t="s">
        <v>584</v>
      </c>
      <c r="D118" s="663" t="s">
        <v>1907</v>
      </c>
      <c r="E118" s="662" t="s">
        <v>3831</v>
      </c>
      <c r="F118" s="663" t="s">
        <v>3832</v>
      </c>
      <c r="G118" s="662" t="s">
        <v>3369</v>
      </c>
      <c r="H118" s="662" t="s">
        <v>3370</v>
      </c>
      <c r="I118" s="664">
        <v>6.29</v>
      </c>
      <c r="J118" s="664">
        <v>80</v>
      </c>
      <c r="K118" s="665">
        <v>503.2</v>
      </c>
    </row>
    <row r="119" spans="1:11" ht="14.4" customHeight="1" x14ac:dyDescent="0.3">
      <c r="A119" s="660" t="s">
        <v>574</v>
      </c>
      <c r="B119" s="661" t="s">
        <v>1905</v>
      </c>
      <c r="C119" s="662" t="s">
        <v>584</v>
      </c>
      <c r="D119" s="663" t="s">
        <v>1907</v>
      </c>
      <c r="E119" s="662" t="s">
        <v>3831</v>
      </c>
      <c r="F119" s="663" t="s">
        <v>3832</v>
      </c>
      <c r="G119" s="662" t="s">
        <v>3531</v>
      </c>
      <c r="H119" s="662" t="s">
        <v>3532</v>
      </c>
      <c r="I119" s="664">
        <v>5.32</v>
      </c>
      <c r="J119" s="664">
        <v>100</v>
      </c>
      <c r="K119" s="665">
        <v>532.4</v>
      </c>
    </row>
    <row r="120" spans="1:11" ht="14.4" customHeight="1" x14ac:dyDescent="0.3">
      <c r="A120" s="660" t="s">
        <v>574</v>
      </c>
      <c r="B120" s="661" t="s">
        <v>1905</v>
      </c>
      <c r="C120" s="662" t="s">
        <v>584</v>
      </c>
      <c r="D120" s="663" t="s">
        <v>1907</v>
      </c>
      <c r="E120" s="662" t="s">
        <v>3831</v>
      </c>
      <c r="F120" s="663" t="s">
        <v>3832</v>
      </c>
      <c r="G120" s="662" t="s">
        <v>3375</v>
      </c>
      <c r="H120" s="662" t="s">
        <v>3376</v>
      </c>
      <c r="I120" s="664">
        <v>5.57</v>
      </c>
      <c r="J120" s="664">
        <v>100</v>
      </c>
      <c r="K120" s="665">
        <v>557</v>
      </c>
    </row>
    <row r="121" spans="1:11" ht="14.4" customHeight="1" x14ac:dyDescent="0.3">
      <c r="A121" s="660" t="s">
        <v>574</v>
      </c>
      <c r="B121" s="661" t="s">
        <v>1905</v>
      </c>
      <c r="C121" s="662" t="s">
        <v>584</v>
      </c>
      <c r="D121" s="663" t="s">
        <v>1907</v>
      </c>
      <c r="E121" s="662" t="s">
        <v>3831</v>
      </c>
      <c r="F121" s="663" t="s">
        <v>3832</v>
      </c>
      <c r="G121" s="662" t="s">
        <v>3381</v>
      </c>
      <c r="H121" s="662" t="s">
        <v>3382</v>
      </c>
      <c r="I121" s="664">
        <v>1.9750000000000001</v>
      </c>
      <c r="J121" s="664">
        <v>200</v>
      </c>
      <c r="K121" s="665">
        <v>395</v>
      </c>
    </row>
    <row r="122" spans="1:11" ht="14.4" customHeight="1" x14ac:dyDescent="0.3">
      <c r="A122" s="660" t="s">
        <v>574</v>
      </c>
      <c r="B122" s="661" t="s">
        <v>1905</v>
      </c>
      <c r="C122" s="662" t="s">
        <v>584</v>
      </c>
      <c r="D122" s="663" t="s">
        <v>1907</v>
      </c>
      <c r="E122" s="662" t="s">
        <v>3831</v>
      </c>
      <c r="F122" s="663" t="s">
        <v>3832</v>
      </c>
      <c r="G122" s="662" t="s">
        <v>3385</v>
      </c>
      <c r="H122" s="662" t="s">
        <v>3386</v>
      </c>
      <c r="I122" s="664">
        <v>3.0049999999999999</v>
      </c>
      <c r="J122" s="664">
        <v>100</v>
      </c>
      <c r="K122" s="665">
        <v>300.5</v>
      </c>
    </row>
    <row r="123" spans="1:11" ht="14.4" customHeight="1" x14ac:dyDescent="0.3">
      <c r="A123" s="660" t="s">
        <v>574</v>
      </c>
      <c r="B123" s="661" t="s">
        <v>1905</v>
      </c>
      <c r="C123" s="662" t="s">
        <v>584</v>
      </c>
      <c r="D123" s="663" t="s">
        <v>1907</v>
      </c>
      <c r="E123" s="662" t="s">
        <v>3831</v>
      </c>
      <c r="F123" s="663" t="s">
        <v>3832</v>
      </c>
      <c r="G123" s="662" t="s">
        <v>3387</v>
      </c>
      <c r="H123" s="662" t="s">
        <v>3388</v>
      </c>
      <c r="I123" s="664">
        <v>0.01</v>
      </c>
      <c r="J123" s="664">
        <v>500</v>
      </c>
      <c r="K123" s="665">
        <v>5</v>
      </c>
    </row>
    <row r="124" spans="1:11" ht="14.4" customHeight="1" x14ac:dyDescent="0.3">
      <c r="A124" s="660" t="s">
        <v>574</v>
      </c>
      <c r="B124" s="661" t="s">
        <v>1905</v>
      </c>
      <c r="C124" s="662" t="s">
        <v>584</v>
      </c>
      <c r="D124" s="663" t="s">
        <v>1907</v>
      </c>
      <c r="E124" s="662" t="s">
        <v>3831</v>
      </c>
      <c r="F124" s="663" t="s">
        <v>3832</v>
      </c>
      <c r="G124" s="662" t="s">
        <v>3391</v>
      </c>
      <c r="H124" s="662" t="s">
        <v>3392</v>
      </c>
      <c r="I124" s="664">
        <v>2.16</v>
      </c>
      <c r="J124" s="664">
        <v>50</v>
      </c>
      <c r="K124" s="665">
        <v>108</v>
      </c>
    </row>
    <row r="125" spans="1:11" ht="14.4" customHeight="1" x14ac:dyDescent="0.3">
      <c r="A125" s="660" t="s">
        <v>574</v>
      </c>
      <c r="B125" s="661" t="s">
        <v>1905</v>
      </c>
      <c r="C125" s="662" t="s">
        <v>584</v>
      </c>
      <c r="D125" s="663" t="s">
        <v>1907</v>
      </c>
      <c r="E125" s="662" t="s">
        <v>3831</v>
      </c>
      <c r="F125" s="663" t="s">
        <v>3832</v>
      </c>
      <c r="G125" s="662" t="s">
        <v>3393</v>
      </c>
      <c r="H125" s="662" t="s">
        <v>3394</v>
      </c>
      <c r="I125" s="664">
        <v>2.52</v>
      </c>
      <c r="J125" s="664">
        <v>100</v>
      </c>
      <c r="K125" s="665">
        <v>252</v>
      </c>
    </row>
    <row r="126" spans="1:11" ht="14.4" customHeight="1" x14ac:dyDescent="0.3">
      <c r="A126" s="660" t="s">
        <v>574</v>
      </c>
      <c r="B126" s="661" t="s">
        <v>1905</v>
      </c>
      <c r="C126" s="662" t="s">
        <v>584</v>
      </c>
      <c r="D126" s="663" t="s">
        <v>1907</v>
      </c>
      <c r="E126" s="662" t="s">
        <v>3831</v>
      </c>
      <c r="F126" s="663" t="s">
        <v>3832</v>
      </c>
      <c r="G126" s="662" t="s">
        <v>3395</v>
      </c>
      <c r="H126" s="662" t="s">
        <v>3396</v>
      </c>
      <c r="I126" s="664">
        <v>2.1800000000000002</v>
      </c>
      <c r="J126" s="664">
        <v>600</v>
      </c>
      <c r="K126" s="665">
        <v>1308</v>
      </c>
    </row>
    <row r="127" spans="1:11" ht="14.4" customHeight="1" x14ac:dyDescent="0.3">
      <c r="A127" s="660" t="s">
        <v>574</v>
      </c>
      <c r="B127" s="661" t="s">
        <v>1905</v>
      </c>
      <c r="C127" s="662" t="s">
        <v>584</v>
      </c>
      <c r="D127" s="663" t="s">
        <v>1907</v>
      </c>
      <c r="E127" s="662" t="s">
        <v>3831</v>
      </c>
      <c r="F127" s="663" t="s">
        <v>3832</v>
      </c>
      <c r="G127" s="662" t="s">
        <v>3533</v>
      </c>
      <c r="H127" s="662" t="s">
        <v>3534</v>
      </c>
      <c r="I127" s="664">
        <v>29.9</v>
      </c>
      <c r="J127" s="664">
        <v>3</v>
      </c>
      <c r="K127" s="665">
        <v>89.7</v>
      </c>
    </row>
    <row r="128" spans="1:11" ht="14.4" customHeight="1" x14ac:dyDescent="0.3">
      <c r="A128" s="660" t="s">
        <v>574</v>
      </c>
      <c r="B128" s="661" t="s">
        <v>1905</v>
      </c>
      <c r="C128" s="662" t="s">
        <v>584</v>
      </c>
      <c r="D128" s="663" t="s">
        <v>1907</v>
      </c>
      <c r="E128" s="662" t="s">
        <v>3831</v>
      </c>
      <c r="F128" s="663" t="s">
        <v>3832</v>
      </c>
      <c r="G128" s="662" t="s">
        <v>3535</v>
      </c>
      <c r="H128" s="662" t="s">
        <v>3536</v>
      </c>
      <c r="I128" s="664">
        <v>5.13</v>
      </c>
      <c r="J128" s="664">
        <v>160</v>
      </c>
      <c r="K128" s="665">
        <v>820.8</v>
      </c>
    </row>
    <row r="129" spans="1:11" ht="14.4" customHeight="1" x14ac:dyDescent="0.3">
      <c r="A129" s="660" t="s">
        <v>574</v>
      </c>
      <c r="B129" s="661" t="s">
        <v>1905</v>
      </c>
      <c r="C129" s="662" t="s">
        <v>584</v>
      </c>
      <c r="D129" s="663" t="s">
        <v>1907</v>
      </c>
      <c r="E129" s="662" t="s">
        <v>3831</v>
      </c>
      <c r="F129" s="663" t="s">
        <v>3832</v>
      </c>
      <c r="G129" s="662" t="s">
        <v>3537</v>
      </c>
      <c r="H129" s="662" t="s">
        <v>3538</v>
      </c>
      <c r="I129" s="664">
        <v>193.84</v>
      </c>
      <c r="J129" s="664">
        <v>2</v>
      </c>
      <c r="K129" s="665">
        <v>387.68</v>
      </c>
    </row>
    <row r="130" spans="1:11" ht="14.4" customHeight="1" x14ac:dyDescent="0.3">
      <c r="A130" s="660" t="s">
        <v>574</v>
      </c>
      <c r="B130" s="661" t="s">
        <v>1905</v>
      </c>
      <c r="C130" s="662" t="s">
        <v>584</v>
      </c>
      <c r="D130" s="663" t="s">
        <v>1907</v>
      </c>
      <c r="E130" s="662" t="s">
        <v>3831</v>
      </c>
      <c r="F130" s="663" t="s">
        <v>3832</v>
      </c>
      <c r="G130" s="662" t="s">
        <v>3539</v>
      </c>
      <c r="H130" s="662" t="s">
        <v>3540</v>
      </c>
      <c r="I130" s="664">
        <v>7.95</v>
      </c>
      <c r="J130" s="664">
        <v>40</v>
      </c>
      <c r="K130" s="665">
        <v>318</v>
      </c>
    </row>
    <row r="131" spans="1:11" ht="14.4" customHeight="1" x14ac:dyDescent="0.3">
      <c r="A131" s="660" t="s">
        <v>574</v>
      </c>
      <c r="B131" s="661" t="s">
        <v>1905</v>
      </c>
      <c r="C131" s="662" t="s">
        <v>584</v>
      </c>
      <c r="D131" s="663" t="s">
        <v>1907</v>
      </c>
      <c r="E131" s="662" t="s">
        <v>3831</v>
      </c>
      <c r="F131" s="663" t="s">
        <v>3832</v>
      </c>
      <c r="G131" s="662" t="s">
        <v>3405</v>
      </c>
      <c r="H131" s="662" t="s">
        <v>3406</v>
      </c>
      <c r="I131" s="664">
        <v>17.98</v>
      </c>
      <c r="J131" s="664">
        <v>50</v>
      </c>
      <c r="K131" s="665">
        <v>899</v>
      </c>
    </row>
    <row r="132" spans="1:11" ht="14.4" customHeight="1" x14ac:dyDescent="0.3">
      <c r="A132" s="660" t="s">
        <v>574</v>
      </c>
      <c r="B132" s="661" t="s">
        <v>1905</v>
      </c>
      <c r="C132" s="662" t="s">
        <v>584</v>
      </c>
      <c r="D132" s="663" t="s">
        <v>1907</v>
      </c>
      <c r="E132" s="662" t="s">
        <v>3831</v>
      </c>
      <c r="F132" s="663" t="s">
        <v>3832</v>
      </c>
      <c r="G132" s="662" t="s">
        <v>3407</v>
      </c>
      <c r="H132" s="662" t="s">
        <v>3408</v>
      </c>
      <c r="I132" s="664">
        <v>17.98</v>
      </c>
      <c r="J132" s="664">
        <v>150</v>
      </c>
      <c r="K132" s="665">
        <v>2697</v>
      </c>
    </row>
    <row r="133" spans="1:11" ht="14.4" customHeight="1" x14ac:dyDescent="0.3">
      <c r="A133" s="660" t="s">
        <v>574</v>
      </c>
      <c r="B133" s="661" t="s">
        <v>1905</v>
      </c>
      <c r="C133" s="662" t="s">
        <v>584</v>
      </c>
      <c r="D133" s="663" t="s">
        <v>1907</v>
      </c>
      <c r="E133" s="662" t="s">
        <v>3831</v>
      </c>
      <c r="F133" s="663" t="s">
        <v>3832</v>
      </c>
      <c r="G133" s="662" t="s">
        <v>3409</v>
      </c>
      <c r="H133" s="662" t="s">
        <v>3410</v>
      </c>
      <c r="I133" s="664">
        <v>12.1</v>
      </c>
      <c r="J133" s="664">
        <v>10</v>
      </c>
      <c r="K133" s="665">
        <v>121</v>
      </c>
    </row>
    <row r="134" spans="1:11" ht="14.4" customHeight="1" x14ac:dyDescent="0.3">
      <c r="A134" s="660" t="s">
        <v>574</v>
      </c>
      <c r="B134" s="661" t="s">
        <v>1905</v>
      </c>
      <c r="C134" s="662" t="s">
        <v>584</v>
      </c>
      <c r="D134" s="663" t="s">
        <v>1907</v>
      </c>
      <c r="E134" s="662" t="s">
        <v>3831</v>
      </c>
      <c r="F134" s="663" t="s">
        <v>3832</v>
      </c>
      <c r="G134" s="662" t="s">
        <v>3423</v>
      </c>
      <c r="H134" s="662" t="s">
        <v>3424</v>
      </c>
      <c r="I134" s="664">
        <v>21.23</v>
      </c>
      <c r="J134" s="664">
        <v>20</v>
      </c>
      <c r="K134" s="665">
        <v>424.6</v>
      </c>
    </row>
    <row r="135" spans="1:11" ht="14.4" customHeight="1" x14ac:dyDescent="0.3">
      <c r="A135" s="660" t="s">
        <v>574</v>
      </c>
      <c r="B135" s="661" t="s">
        <v>1905</v>
      </c>
      <c r="C135" s="662" t="s">
        <v>584</v>
      </c>
      <c r="D135" s="663" t="s">
        <v>1907</v>
      </c>
      <c r="E135" s="662" t="s">
        <v>3831</v>
      </c>
      <c r="F135" s="663" t="s">
        <v>3832</v>
      </c>
      <c r="G135" s="662" t="s">
        <v>3427</v>
      </c>
      <c r="H135" s="662" t="s">
        <v>3428</v>
      </c>
      <c r="I135" s="664">
        <v>10.53</v>
      </c>
      <c r="J135" s="664">
        <v>6</v>
      </c>
      <c r="K135" s="665">
        <v>63.18</v>
      </c>
    </row>
    <row r="136" spans="1:11" ht="14.4" customHeight="1" x14ac:dyDescent="0.3">
      <c r="A136" s="660" t="s">
        <v>574</v>
      </c>
      <c r="B136" s="661" t="s">
        <v>1905</v>
      </c>
      <c r="C136" s="662" t="s">
        <v>584</v>
      </c>
      <c r="D136" s="663" t="s">
        <v>1907</v>
      </c>
      <c r="E136" s="662" t="s">
        <v>3831</v>
      </c>
      <c r="F136" s="663" t="s">
        <v>3832</v>
      </c>
      <c r="G136" s="662" t="s">
        <v>3431</v>
      </c>
      <c r="H136" s="662" t="s">
        <v>3432</v>
      </c>
      <c r="I136" s="664">
        <v>0.47</v>
      </c>
      <c r="J136" s="664">
        <v>1600</v>
      </c>
      <c r="K136" s="665">
        <v>752</v>
      </c>
    </row>
    <row r="137" spans="1:11" ht="14.4" customHeight="1" x14ac:dyDescent="0.3">
      <c r="A137" s="660" t="s">
        <v>574</v>
      </c>
      <c r="B137" s="661" t="s">
        <v>1905</v>
      </c>
      <c r="C137" s="662" t="s">
        <v>584</v>
      </c>
      <c r="D137" s="663" t="s">
        <v>1907</v>
      </c>
      <c r="E137" s="662" t="s">
        <v>3831</v>
      </c>
      <c r="F137" s="663" t="s">
        <v>3832</v>
      </c>
      <c r="G137" s="662" t="s">
        <v>3433</v>
      </c>
      <c r="H137" s="662" t="s">
        <v>3434</v>
      </c>
      <c r="I137" s="664">
        <v>4.03</v>
      </c>
      <c r="J137" s="664">
        <v>50</v>
      </c>
      <c r="K137" s="665">
        <v>201.5</v>
      </c>
    </row>
    <row r="138" spans="1:11" ht="14.4" customHeight="1" x14ac:dyDescent="0.3">
      <c r="A138" s="660" t="s">
        <v>574</v>
      </c>
      <c r="B138" s="661" t="s">
        <v>1905</v>
      </c>
      <c r="C138" s="662" t="s">
        <v>584</v>
      </c>
      <c r="D138" s="663" t="s">
        <v>1907</v>
      </c>
      <c r="E138" s="662" t="s">
        <v>3831</v>
      </c>
      <c r="F138" s="663" t="s">
        <v>3832</v>
      </c>
      <c r="G138" s="662" t="s">
        <v>3435</v>
      </c>
      <c r="H138" s="662" t="s">
        <v>3436</v>
      </c>
      <c r="I138" s="664">
        <v>2.6</v>
      </c>
      <c r="J138" s="664">
        <v>30</v>
      </c>
      <c r="K138" s="665">
        <v>78</v>
      </c>
    </row>
    <row r="139" spans="1:11" ht="14.4" customHeight="1" x14ac:dyDescent="0.3">
      <c r="A139" s="660" t="s">
        <v>574</v>
      </c>
      <c r="B139" s="661" t="s">
        <v>1905</v>
      </c>
      <c r="C139" s="662" t="s">
        <v>584</v>
      </c>
      <c r="D139" s="663" t="s">
        <v>1907</v>
      </c>
      <c r="E139" s="662" t="s">
        <v>3831</v>
      </c>
      <c r="F139" s="663" t="s">
        <v>3832</v>
      </c>
      <c r="G139" s="662" t="s">
        <v>3541</v>
      </c>
      <c r="H139" s="662" t="s">
        <v>3542</v>
      </c>
      <c r="I139" s="664">
        <v>2.61</v>
      </c>
      <c r="J139" s="664">
        <v>20</v>
      </c>
      <c r="K139" s="665">
        <v>52.2</v>
      </c>
    </row>
    <row r="140" spans="1:11" ht="14.4" customHeight="1" x14ac:dyDescent="0.3">
      <c r="A140" s="660" t="s">
        <v>574</v>
      </c>
      <c r="B140" s="661" t="s">
        <v>1905</v>
      </c>
      <c r="C140" s="662" t="s">
        <v>584</v>
      </c>
      <c r="D140" s="663" t="s">
        <v>1907</v>
      </c>
      <c r="E140" s="662" t="s">
        <v>3831</v>
      </c>
      <c r="F140" s="663" t="s">
        <v>3832</v>
      </c>
      <c r="G140" s="662" t="s">
        <v>3543</v>
      </c>
      <c r="H140" s="662" t="s">
        <v>3544</v>
      </c>
      <c r="I140" s="664">
        <v>30.86</v>
      </c>
      <c r="J140" s="664">
        <v>25</v>
      </c>
      <c r="K140" s="665">
        <v>771.38</v>
      </c>
    </row>
    <row r="141" spans="1:11" ht="14.4" customHeight="1" x14ac:dyDescent="0.3">
      <c r="A141" s="660" t="s">
        <v>574</v>
      </c>
      <c r="B141" s="661" t="s">
        <v>1905</v>
      </c>
      <c r="C141" s="662" t="s">
        <v>584</v>
      </c>
      <c r="D141" s="663" t="s">
        <v>1907</v>
      </c>
      <c r="E141" s="662" t="s">
        <v>3831</v>
      </c>
      <c r="F141" s="663" t="s">
        <v>3832</v>
      </c>
      <c r="G141" s="662" t="s">
        <v>3453</v>
      </c>
      <c r="H141" s="662" t="s">
        <v>3454</v>
      </c>
      <c r="I141" s="664">
        <v>9.1999999999999993</v>
      </c>
      <c r="J141" s="664">
        <v>600</v>
      </c>
      <c r="K141" s="665">
        <v>5520</v>
      </c>
    </row>
    <row r="142" spans="1:11" ht="14.4" customHeight="1" x14ac:dyDescent="0.3">
      <c r="A142" s="660" t="s">
        <v>574</v>
      </c>
      <c r="B142" s="661" t="s">
        <v>1905</v>
      </c>
      <c r="C142" s="662" t="s">
        <v>584</v>
      </c>
      <c r="D142" s="663" t="s">
        <v>1907</v>
      </c>
      <c r="E142" s="662" t="s">
        <v>3831</v>
      </c>
      <c r="F142" s="663" t="s">
        <v>3832</v>
      </c>
      <c r="G142" s="662" t="s">
        <v>3455</v>
      </c>
      <c r="H142" s="662" t="s">
        <v>3456</v>
      </c>
      <c r="I142" s="664">
        <v>172.5</v>
      </c>
      <c r="J142" s="664">
        <v>2</v>
      </c>
      <c r="K142" s="665">
        <v>345</v>
      </c>
    </row>
    <row r="143" spans="1:11" ht="14.4" customHeight="1" x14ac:dyDescent="0.3">
      <c r="A143" s="660" t="s">
        <v>574</v>
      </c>
      <c r="B143" s="661" t="s">
        <v>1905</v>
      </c>
      <c r="C143" s="662" t="s">
        <v>584</v>
      </c>
      <c r="D143" s="663" t="s">
        <v>1907</v>
      </c>
      <c r="E143" s="662" t="s">
        <v>3831</v>
      </c>
      <c r="F143" s="663" t="s">
        <v>3832</v>
      </c>
      <c r="G143" s="662" t="s">
        <v>3545</v>
      </c>
      <c r="H143" s="662" t="s">
        <v>3546</v>
      </c>
      <c r="I143" s="664">
        <v>446</v>
      </c>
      <c r="J143" s="664">
        <v>2</v>
      </c>
      <c r="K143" s="665">
        <v>892</v>
      </c>
    </row>
    <row r="144" spans="1:11" ht="14.4" customHeight="1" x14ac:dyDescent="0.3">
      <c r="A144" s="660" t="s">
        <v>574</v>
      </c>
      <c r="B144" s="661" t="s">
        <v>1905</v>
      </c>
      <c r="C144" s="662" t="s">
        <v>584</v>
      </c>
      <c r="D144" s="663" t="s">
        <v>1907</v>
      </c>
      <c r="E144" s="662" t="s">
        <v>3831</v>
      </c>
      <c r="F144" s="663" t="s">
        <v>3832</v>
      </c>
      <c r="G144" s="662" t="s">
        <v>3547</v>
      </c>
      <c r="H144" s="662" t="s">
        <v>3548</v>
      </c>
      <c r="I144" s="664">
        <v>1</v>
      </c>
      <c r="J144" s="664">
        <v>100</v>
      </c>
      <c r="K144" s="665">
        <v>100</v>
      </c>
    </row>
    <row r="145" spans="1:11" ht="14.4" customHeight="1" x14ac:dyDescent="0.3">
      <c r="A145" s="660" t="s">
        <v>574</v>
      </c>
      <c r="B145" s="661" t="s">
        <v>1905</v>
      </c>
      <c r="C145" s="662" t="s">
        <v>584</v>
      </c>
      <c r="D145" s="663" t="s">
        <v>1907</v>
      </c>
      <c r="E145" s="662" t="s">
        <v>3833</v>
      </c>
      <c r="F145" s="663" t="s">
        <v>3834</v>
      </c>
      <c r="G145" s="662" t="s">
        <v>3463</v>
      </c>
      <c r="H145" s="662" t="s">
        <v>3464</v>
      </c>
      <c r="I145" s="664">
        <v>267.79000000000002</v>
      </c>
      <c r="J145" s="664">
        <v>10</v>
      </c>
      <c r="K145" s="665">
        <v>2677.9</v>
      </c>
    </row>
    <row r="146" spans="1:11" ht="14.4" customHeight="1" x14ac:dyDescent="0.3">
      <c r="A146" s="660" t="s">
        <v>574</v>
      </c>
      <c r="B146" s="661" t="s">
        <v>1905</v>
      </c>
      <c r="C146" s="662" t="s">
        <v>584</v>
      </c>
      <c r="D146" s="663" t="s">
        <v>1907</v>
      </c>
      <c r="E146" s="662" t="s">
        <v>3835</v>
      </c>
      <c r="F146" s="663" t="s">
        <v>3836</v>
      </c>
      <c r="G146" s="662" t="s">
        <v>3465</v>
      </c>
      <c r="H146" s="662" t="s">
        <v>3466</v>
      </c>
      <c r="I146" s="664">
        <v>8.17</v>
      </c>
      <c r="J146" s="664">
        <v>700</v>
      </c>
      <c r="K146" s="665">
        <v>5719</v>
      </c>
    </row>
    <row r="147" spans="1:11" ht="14.4" customHeight="1" x14ac:dyDescent="0.3">
      <c r="A147" s="660" t="s">
        <v>574</v>
      </c>
      <c r="B147" s="661" t="s">
        <v>1905</v>
      </c>
      <c r="C147" s="662" t="s">
        <v>584</v>
      </c>
      <c r="D147" s="663" t="s">
        <v>1907</v>
      </c>
      <c r="E147" s="662" t="s">
        <v>3837</v>
      </c>
      <c r="F147" s="663" t="s">
        <v>3838</v>
      </c>
      <c r="G147" s="662" t="s">
        <v>3549</v>
      </c>
      <c r="H147" s="662" t="s">
        <v>3550</v>
      </c>
      <c r="I147" s="664">
        <v>0.3</v>
      </c>
      <c r="J147" s="664">
        <v>300</v>
      </c>
      <c r="K147" s="665">
        <v>90</v>
      </c>
    </row>
    <row r="148" spans="1:11" ht="14.4" customHeight="1" x14ac:dyDescent="0.3">
      <c r="A148" s="660" t="s">
        <v>574</v>
      </c>
      <c r="B148" s="661" t="s">
        <v>1905</v>
      </c>
      <c r="C148" s="662" t="s">
        <v>584</v>
      </c>
      <c r="D148" s="663" t="s">
        <v>1907</v>
      </c>
      <c r="E148" s="662" t="s">
        <v>3837</v>
      </c>
      <c r="F148" s="663" t="s">
        <v>3838</v>
      </c>
      <c r="G148" s="662" t="s">
        <v>3471</v>
      </c>
      <c r="H148" s="662" t="s">
        <v>3472</v>
      </c>
      <c r="I148" s="664">
        <v>0.48</v>
      </c>
      <c r="J148" s="664">
        <v>1200</v>
      </c>
      <c r="K148" s="665">
        <v>576</v>
      </c>
    </row>
    <row r="149" spans="1:11" ht="14.4" customHeight="1" x14ac:dyDescent="0.3">
      <c r="A149" s="660" t="s">
        <v>574</v>
      </c>
      <c r="B149" s="661" t="s">
        <v>1905</v>
      </c>
      <c r="C149" s="662" t="s">
        <v>584</v>
      </c>
      <c r="D149" s="663" t="s">
        <v>1907</v>
      </c>
      <c r="E149" s="662" t="s">
        <v>3837</v>
      </c>
      <c r="F149" s="663" t="s">
        <v>3838</v>
      </c>
      <c r="G149" s="662" t="s">
        <v>3473</v>
      </c>
      <c r="H149" s="662" t="s">
        <v>3474</v>
      </c>
      <c r="I149" s="664">
        <v>0.48</v>
      </c>
      <c r="J149" s="664">
        <v>2000</v>
      </c>
      <c r="K149" s="665">
        <v>960</v>
      </c>
    </row>
    <row r="150" spans="1:11" ht="14.4" customHeight="1" x14ac:dyDescent="0.3">
      <c r="A150" s="660" t="s">
        <v>574</v>
      </c>
      <c r="B150" s="661" t="s">
        <v>1905</v>
      </c>
      <c r="C150" s="662" t="s">
        <v>584</v>
      </c>
      <c r="D150" s="663" t="s">
        <v>1907</v>
      </c>
      <c r="E150" s="662" t="s">
        <v>3837</v>
      </c>
      <c r="F150" s="663" t="s">
        <v>3838</v>
      </c>
      <c r="G150" s="662" t="s">
        <v>3475</v>
      </c>
      <c r="H150" s="662" t="s">
        <v>3476</v>
      </c>
      <c r="I150" s="664">
        <v>1.78</v>
      </c>
      <c r="J150" s="664">
        <v>100</v>
      </c>
      <c r="K150" s="665">
        <v>178</v>
      </c>
    </row>
    <row r="151" spans="1:11" ht="14.4" customHeight="1" x14ac:dyDescent="0.3">
      <c r="A151" s="660" t="s">
        <v>574</v>
      </c>
      <c r="B151" s="661" t="s">
        <v>1905</v>
      </c>
      <c r="C151" s="662" t="s">
        <v>584</v>
      </c>
      <c r="D151" s="663" t="s">
        <v>1907</v>
      </c>
      <c r="E151" s="662" t="s">
        <v>3839</v>
      </c>
      <c r="F151" s="663" t="s">
        <v>3840</v>
      </c>
      <c r="G151" s="662" t="s">
        <v>3477</v>
      </c>
      <c r="H151" s="662" t="s">
        <v>3478</v>
      </c>
      <c r="I151" s="664">
        <v>0.71</v>
      </c>
      <c r="J151" s="664">
        <v>4000</v>
      </c>
      <c r="K151" s="665">
        <v>2840</v>
      </c>
    </row>
    <row r="152" spans="1:11" ht="14.4" customHeight="1" x14ac:dyDescent="0.3">
      <c r="A152" s="660" t="s">
        <v>574</v>
      </c>
      <c r="B152" s="661" t="s">
        <v>1905</v>
      </c>
      <c r="C152" s="662" t="s">
        <v>584</v>
      </c>
      <c r="D152" s="663" t="s">
        <v>1907</v>
      </c>
      <c r="E152" s="662" t="s">
        <v>3843</v>
      </c>
      <c r="F152" s="663" t="s">
        <v>3844</v>
      </c>
      <c r="G152" s="662" t="s">
        <v>3551</v>
      </c>
      <c r="H152" s="662" t="s">
        <v>3552</v>
      </c>
      <c r="I152" s="664">
        <v>139.44</v>
      </c>
      <c r="J152" s="664">
        <v>2</v>
      </c>
      <c r="K152" s="665">
        <v>278.89</v>
      </c>
    </row>
    <row r="153" spans="1:11" ht="14.4" customHeight="1" x14ac:dyDescent="0.3">
      <c r="A153" s="660" t="s">
        <v>574</v>
      </c>
      <c r="B153" s="661" t="s">
        <v>1905</v>
      </c>
      <c r="C153" s="662" t="s">
        <v>584</v>
      </c>
      <c r="D153" s="663" t="s">
        <v>1907</v>
      </c>
      <c r="E153" s="662" t="s">
        <v>3843</v>
      </c>
      <c r="F153" s="663" t="s">
        <v>3844</v>
      </c>
      <c r="G153" s="662" t="s">
        <v>3553</v>
      </c>
      <c r="H153" s="662" t="s">
        <v>3554</v>
      </c>
      <c r="I153" s="664">
        <v>139.43</v>
      </c>
      <c r="J153" s="664">
        <v>2</v>
      </c>
      <c r="K153" s="665">
        <v>278.86</v>
      </c>
    </row>
    <row r="154" spans="1:11" ht="14.4" customHeight="1" x14ac:dyDescent="0.3">
      <c r="A154" s="660" t="s">
        <v>574</v>
      </c>
      <c r="B154" s="661" t="s">
        <v>1905</v>
      </c>
      <c r="C154" s="662" t="s">
        <v>584</v>
      </c>
      <c r="D154" s="663" t="s">
        <v>1907</v>
      </c>
      <c r="E154" s="662" t="s">
        <v>3843</v>
      </c>
      <c r="F154" s="663" t="s">
        <v>3844</v>
      </c>
      <c r="G154" s="662" t="s">
        <v>3555</v>
      </c>
      <c r="H154" s="662" t="s">
        <v>3556</v>
      </c>
      <c r="I154" s="664">
        <v>152.46</v>
      </c>
      <c r="J154" s="664">
        <v>1</v>
      </c>
      <c r="K154" s="665">
        <v>152.46</v>
      </c>
    </row>
    <row r="155" spans="1:11" ht="14.4" customHeight="1" x14ac:dyDescent="0.3">
      <c r="A155" s="660" t="s">
        <v>574</v>
      </c>
      <c r="B155" s="661" t="s">
        <v>1905</v>
      </c>
      <c r="C155" s="662" t="s">
        <v>584</v>
      </c>
      <c r="D155" s="663" t="s">
        <v>1907</v>
      </c>
      <c r="E155" s="662" t="s">
        <v>3841</v>
      </c>
      <c r="F155" s="663" t="s">
        <v>3842</v>
      </c>
      <c r="G155" s="662" t="s">
        <v>3557</v>
      </c>
      <c r="H155" s="662" t="s">
        <v>3558</v>
      </c>
      <c r="I155" s="664">
        <v>13.92</v>
      </c>
      <c r="J155" s="664">
        <v>3</v>
      </c>
      <c r="K155" s="665">
        <v>41.76</v>
      </c>
    </row>
    <row r="156" spans="1:11" ht="14.4" customHeight="1" x14ac:dyDescent="0.3">
      <c r="A156" s="660" t="s">
        <v>574</v>
      </c>
      <c r="B156" s="661" t="s">
        <v>1905</v>
      </c>
      <c r="C156" s="662" t="s">
        <v>587</v>
      </c>
      <c r="D156" s="663" t="s">
        <v>1908</v>
      </c>
      <c r="E156" s="662" t="s">
        <v>3829</v>
      </c>
      <c r="F156" s="663" t="s">
        <v>3830</v>
      </c>
      <c r="G156" s="662" t="s">
        <v>3559</v>
      </c>
      <c r="H156" s="662" t="s">
        <v>3560</v>
      </c>
      <c r="I156" s="664">
        <v>67.760000000000005</v>
      </c>
      <c r="J156" s="664">
        <v>2</v>
      </c>
      <c r="K156" s="665">
        <v>135.52000000000001</v>
      </c>
    </row>
    <row r="157" spans="1:11" ht="14.4" customHeight="1" x14ac:dyDescent="0.3">
      <c r="A157" s="660" t="s">
        <v>574</v>
      </c>
      <c r="B157" s="661" t="s">
        <v>1905</v>
      </c>
      <c r="C157" s="662" t="s">
        <v>587</v>
      </c>
      <c r="D157" s="663" t="s">
        <v>1908</v>
      </c>
      <c r="E157" s="662" t="s">
        <v>3829</v>
      </c>
      <c r="F157" s="663" t="s">
        <v>3830</v>
      </c>
      <c r="G157" s="662" t="s">
        <v>3321</v>
      </c>
      <c r="H157" s="662" t="s">
        <v>3322</v>
      </c>
      <c r="I157" s="664">
        <v>27.36</v>
      </c>
      <c r="J157" s="664">
        <v>40</v>
      </c>
      <c r="K157" s="665">
        <v>1094.4000000000001</v>
      </c>
    </row>
    <row r="158" spans="1:11" ht="14.4" customHeight="1" x14ac:dyDescent="0.3">
      <c r="A158" s="660" t="s">
        <v>574</v>
      </c>
      <c r="B158" s="661" t="s">
        <v>1905</v>
      </c>
      <c r="C158" s="662" t="s">
        <v>587</v>
      </c>
      <c r="D158" s="663" t="s">
        <v>1908</v>
      </c>
      <c r="E158" s="662" t="s">
        <v>3829</v>
      </c>
      <c r="F158" s="663" t="s">
        <v>3830</v>
      </c>
      <c r="G158" s="662" t="s">
        <v>3491</v>
      </c>
      <c r="H158" s="662" t="s">
        <v>3492</v>
      </c>
      <c r="I158" s="664">
        <v>3.01</v>
      </c>
      <c r="J158" s="664">
        <v>2000</v>
      </c>
      <c r="K158" s="665">
        <v>6020</v>
      </c>
    </row>
    <row r="159" spans="1:11" ht="14.4" customHeight="1" x14ac:dyDescent="0.3">
      <c r="A159" s="660" t="s">
        <v>574</v>
      </c>
      <c r="B159" s="661" t="s">
        <v>1905</v>
      </c>
      <c r="C159" s="662" t="s">
        <v>587</v>
      </c>
      <c r="D159" s="663" t="s">
        <v>1908</v>
      </c>
      <c r="E159" s="662" t="s">
        <v>3829</v>
      </c>
      <c r="F159" s="663" t="s">
        <v>3830</v>
      </c>
      <c r="G159" s="662" t="s">
        <v>3493</v>
      </c>
      <c r="H159" s="662" t="s">
        <v>3494</v>
      </c>
      <c r="I159" s="664">
        <v>0.88</v>
      </c>
      <c r="J159" s="664">
        <v>500</v>
      </c>
      <c r="K159" s="665">
        <v>440</v>
      </c>
    </row>
    <row r="160" spans="1:11" ht="14.4" customHeight="1" x14ac:dyDescent="0.3">
      <c r="A160" s="660" t="s">
        <v>574</v>
      </c>
      <c r="B160" s="661" t="s">
        <v>1905</v>
      </c>
      <c r="C160" s="662" t="s">
        <v>587</v>
      </c>
      <c r="D160" s="663" t="s">
        <v>1908</v>
      </c>
      <c r="E160" s="662" t="s">
        <v>3829</v>
      </c>
      <c r="F160" s="663" t="s">
        <v>3830</v>
      </c>
      <c r="G160" s="662" t="s">
        <v>3497</v>
      </c>
      <c r="H160" s="662" t="s">
        <v>3498</v>
      </c>
      <c r="I160" s="664">
        <v>2.73</v>
      </c>
      <c r="J160" s="664">
        <v>300</v>
      </c>
      <c r="K160" s="665">
        <v>820.39</v>
      </c>
    </row>
    <row r="161" spans="1:11" ht="14.4" customHeight="1" x14ac:dyDescent="0.3">
      <c r="A161" s="660" t="s">
        <v>574</v>
      </c>
      <c r="B161" s="661" t="s">
        <v>1905</v>
      </c>
      <c r="C161" s="662" t="s">
        <v>587</v>
      </c>
      <c r="D161" s="663" t="s">
        <v>1908</v>
      </c>
      <c r="E161" s="662" t="s">
        <v>3829</v>
      </c>
      <c r="F161" s="663" t="s">
        <v>3830</v>
      </c>
      <c r="G161" s="662" t="s">
        <v>3561</v>
      </c>
      <c r="H161" s="662" t="s">
        <v>3562</v>
      </c>
      <c r="I161" s="664">
        <v>0.4366666666666667</v>
      </c>
      <c r="J161" s="664">
        <v>3000</v>
      </c>
      <c r="K161" s="665">
        <v>1300</v>
      </c>
    </row>
    <row r="162" spans="1:11" ht="14.4" customHeight="1" x14ac:dyDescent="0.3">
      <c r="A162" s="660" t="s">
        <v>574</v>
      </c>
      <c r="B162" s="661" t="s">
        <v>1905</v>
      </c>
      <c r="C162" s="662" t="s">
        <v>587</v>
      </c>
      <c r="D162" s="663" t="s">
        <v>1908</v>
      </c>
      <c r="E162" s="662" t="s">
        <v>3829</v>
      </c>
      <c r="F162" s="663" t="s">
        <v>3830</v>
      </c>
      <c r="G162" s="662" t="s">
        <v>3505</v>
      </c>
      <c r="H162" s="662" t="s">
        <v>3506</v>
      </c>
      <c r="I162" s="664">
        <v>0.44</v>
      </c>
      <c r="J162" s="664">
        <v>3000</v>
      </c>
      <c r="K162" s="665">
        <v>1320</v>
      </c>
    </row>
    <row r="163" spans="1:11" ht="14.4" customHeight="1" x14ac:dyDescent="0.3">
      <c r="A163" s="660" t="s">
        <v>574</v>
      </c>
      <c r="B163" s="661" t="s">
        <v>1905</v>
      </c>
      <c r="C163" s="662" t="s">
        <v>587</v>
      </c>
      <c r="D163" s="663" t="s">
        <v>1908</v>
      </c>
      <c r="E163" s="662" t="s">
        <v>3829</v>
      </c>
      <c r="F163" s="663" t="s">
        <v>3830</v>
      </c>
      <c r="G163" s="662" t="s">
        <v>3337</v>
      </c>
      <c r="H163" s="662" t="s">
        <v>3338</v>
      </c>
      <c r="I163" s="664">
        <v>8.01</v>
      </c>
      <c r="J163" s="664">
        <v>100</v>
      </c>
      <c r="K163" s="665">
        <v>801.06</v>
      </c>
    </row>
    <row r="164" spans="1:11" ht="14.4" customHeight="1" x14ac:dyDescent="0.3">
      <c r="A164" s="660" t="s">
        <v>574</v>
      </c>
      <c r="B164" s="661" t="s">
        <v>1905</v>
      </c>
      <c r="C164" s="662" t="s">
        <v>587</v>
      </c>
      <c r="D164" s="663" t="s">
        <v>1908</v>
      </c>
      <c r="E164" s="662" t="s">
        <v>3831</v>
      </c>
      <c r="F164" s="663" t="s">
        <v>3832</v>
      </c>
      <c r="G164" s="662" t="s">
        <v>3357</v>
      </c>
      <c r="H164" s="662" t="s">
        <v>3358</v>
      </c>
      <c r="I164" s="664">
        <v>11.14</v>
      </c>
      <c r="J164" s="664">
        <v>100</v>
      </c>
      <c r="K164" s="665">
        <v>1114</v>
      </c>
    </row>
    <row r="165" spans="1:11" ht="14.4" customHeight="1" x14ac:dyDescent="0.3">
      <c r="A165" s="660" t="s">
        <v>574</v>
      </c>
      <c r="B165" s="661" t="s">
        <v>1905</v>
      </c>
      <c r="C165" s="662" t="s">
        <v>587</v>
      </c>
      <c r="D165" s="663" t="s">
        <v>1908</v>
      </c>
      <c r="E165" s="662" t="s">
        <v>3831</v>
      </c>
      <c r="F165" s="663" t="s">
        <v>3832</v>
      </c>
      <c r="G165" s="662" t="s">
        <v>3359</v>
      </c>
      <c r="H165" s="662" t="s">
        <v>3360</v>
      </c>
      <c r="I165" s="664">
        <v>1.0900000000000001</v>
      </c>
      <c r="J165" s="664">
        <v>1200</v>
      </c>
      <c r="K165" s="665">
        <v>1308</v>
      </c>
    </row>
    <row r="166" spans="1:11" ht="14.4" customHeight="1" x14ac:dyDescent="0.3">
      <c r="A166" s="660" t="s">
        <v>574</v>
      </c>
      <c r="B166" s="661" t="s">
        <v>1905</v>
      </c>
      <c r="C166" s="662" t="s">
        <v>587</v>
      </c>
      <c r="D166" s="663" t="s">
        <v>1908</v>
      </c>
      <c r="E166" s="662" t="s">
        <v>3831</v>
      </c>
      <c r="F166" s="663" t="s">
        <v>3832</v>
      </c>
      <c r="G166" s="662" t="s">
        <v>3363</v>
      </c>
      <c r="H166" s="662" t="s">
        <v>3364</v>
      </c>
      <c r="I166" s="664">
        <v>0.48</v>
      </c>
      <c r="J166" s="664">
        <v>400</v>
      </c>
      <c r="K166" s="665">
        <v>192</v>
      </c>
    </row>
    <row r="167" spans="1:11" ht="14.4" customHeight="1" x14ac:dyDescent="0.3">
      <c r="A167" s="660" t="s">
        <v>574</v>
      </c>
      <c r="B167" s="661" t="s">
        <v>1905</v>
      </c>
      <c r="C167" s="662" t="s">
        <v>587</v>
      </c>
      <c r="D167" s="663" t="s">
        <v>1908</v>
      </c>
      <c r="E167" s="662" t="s">
        <v>3831</v>
      </c>
      <c r="F167" s="663" t="s">
        <v>3832</v>
      </c>
      <c r="G167" s="662" t="s">
        <v>3365</v>
      </c>
      <c r="H167" s="662" t="s">
        <v>3366</v>
      </c>
      <c r="I167" s="664">
        <v>0.67</v>
      </c>
      <c r="J167" s="664">
        <v>600</v>
      </c>
      <c r="K167" s="665">
        <v>402</v>
      </c>
    </row>
    <row r="168" spans="1:11" ht="14.4" customHeight="1" x14ac:dyDescent="0.3">
      <c r="A168" s="660" t="s">
        <v>574</v>
      </c>
      <c r="B168" s="661" t="s">
        <v>1905</v>
      </c>
      <c r="C168" s="662" t="s">
        <v>587</v>
      </c>
      <c r="D168" s="663" t="s">
        <v>1908</v>
      </c>
      <c r="E168" s="662" t="s">
        <v>3831</v>
      </c>
      <c r="F168" s="663" t="s">
        <v>3832</v>
      </c>
      <c r="G168" s="662" t="s">
        <v>3529</v>
      </c>
      <c r="H168" s="662" t="s">
        <v>3530</v>
      </c>
      <c r="I168" s="664">
        <v>22.53</v>
      </c>
      <c r="J168" s="664">
        <v>6</v>
      </c>
      <c r="K168" s="665">
        <v>135.18</v>
      </c>
    </row>
    <row r="169" spans="1:11" ht="14.4" customHeight="1" x14ac:dyDescent="0.3">
      <c r="A169" s="660" t="s">
        <v>574</v>
      </c>
      <c r="B169" s="661" t="s">
        <v>1905</v>
      </c>
      <c r="C169" s="662" t="s">
        <v>587</v>
      </c>
      <c r="D169" s="663" t="s">
        <v>1908</v>
      </c>
      <c r="E169" s="662" t="s">
        <v>3831</v>
      </c>
      <c r="F169" s="663" t="s">
        <v>3832</v>
      </c>
      <c r="G169" s="662" t="s">
        <v>3563</v>
      </c>
      <c r="H169" s="662" t="s">
        <v>3564</v>
      </c>
      <c r="I169" s="664">
        <v>6.28</v>
      </c>
      <c r="J169" s="664">
        <v>20</v>
      </c>
      <c r="K169" s="665">
        <v>125.6</v>
      </c>
    </row>
    <row r="170" spans="1:11" ht="14.4" customHeight="1" x14ac:dyDescent="0.3">
      <c r="A170" s="660" t="s">
        <v>574</v>
      </c>
      <c r="B170" s="661" t="s">
        <v>1905</v>
      </c>
      <c r="C170" s="662" t="s">
        <v>587</v>
      </c>
      <c r="D170" s="663" t="s">
        <v>1908</v>
      </c>
      <c r="E170" s="662" t="s">
        <v>3831</v>
      </c>
      <c r="F170" s="663" t="s">
        <v>3832</v>
      </c>
      <c r="G170" s="662" t="s">
        <v>3369</v>
      </c>
      <c r="H170" s="662" t="s">
        <v>3370</v>
      </c>
      <c r="I170" s="664">
        <v>6.29</v>
      </c>
      <c r="J170" s="664">
        <v>30</v>
      </c>
      <c r="K170" s="665">
        <v>188.7</v>
      </c>
    </row>
    <row r="171" spans="1:11" ht="14.4" customHeight="1" x14ac:dyDescent="0.3">
      <c r="A171" s="660" t="s">
        <v>574</v>
      </c>
      <c r="B171" s="661" t="s">
        <v>1905</v>
      </c>
      <c r="C171" s="662" t="s">
        <v>587</v>
      </c>
      <c r="D171" s="663" t="s">
        <v>1908</v>
      </c>
      <c r="E171" s="662" t="s">
        <v>3831</v>
      </c>
      <c r="F171" s="663" t="s">
        <v>3832</v>
      </c>
      <c r="G171" s="662" t="s">
        <v>3531</v>
      </c>
      <c r="H171" s="662" t="s">
        <v>3532</v>
      </c>
      <c r="I171" s="664">
        <v>5.32</v>
      </c>
      <c r="J171" s="664">
        <v>200</v>
      </c>
      <c r="K171" s="665">
        <v>1064.8</v>
      </c>
    </row>
    <row r="172" spans="1:11" ht="14.4" customHeight="1" x14ac:dyDescent="0.3">
      <c r="A172" s="660" t="s">
        <v>574</v>
      </c>
      <c r="B172" s="661" t="s">
        <v>1905</v>
      </c>
      <c r="C172" s="662" t="s">
        <v>587</v>
      </c>
      <c r="D172" s="663" t="s">
        <v>1908</v>
      </c>
      <c r="E172" s="662" t="s">
        <v>3831</v>
      </c>
      <c r="F172" s="663" t="s">
        <v>3832</v>
      </c>
      <c r="G172" s="662" t="s">
        <v>3371</v>
      </c>
      <c r="H172" s="662" t="s">
        <v>3372</v>
      </c>
      <c r="I172" s="664">
        <v>6.23</v>
      </c>
      <c r="J172" s="664">
        <v>10</v>
      </c>
      <c r="K172" s="665">
        <v>62.3</v>
      </c>
    </row>
    <row r="173" spans="1:11" ht="14.4" customHeight="1" x14ac:dyDescent="0.3">
      <c r="A173" s="660" t="s">
        <v>574</v>
      </c>
      <c r="B173" s="661" t="s">
        <v>1905</v>
      </c>
      <c r="C173" s="662" t="s">
        <v>587</v>
      </c>
      <c r="D173" s="663" t="s">
        <v>1908</v>
      </c>
      <c r="E173" s="662" t="s">
        <v>3831</v>
      </c>
      <c r="F173" s="663" t="s">
        <v>3832</v>
      </c>
      <c r="G173" s="662" t="s">
        <v>3381</v>
      </c>
      <c r="H173" s="662" t="s">
        <v>3382</v>
      </c>
      <c r="I173" s="664">
        <v>1.98</v>
      </c>
      <c r="J173" s="664">
        <v>1</v>
      </c>
      <c r="K173" s="665">
        <v>1.98</v>
      </c>
    </row>
    <row r="174" spans="1:11" ht="14.4" customHeight="1" x14ac:dyDescent="0.3">
      <c r="A174" s="660" t="s">
        <v>574</v>
      </c>
      <c r="B174" s="661" t="s">
        <v>1905</v>
      </c>
      <c r="C174" s="662" t="s">
        <v>587</v>
      </c>
      <c r="D174" s="663" t="s">
        <v>1908</v>
      </c>
      <c r="E174" s="662" t="s">
        <v>3831</v>
      </c>
      <c r="F174" s="663" t="s">
        <v>3832</v>
      </c>
      <c r="G174" s="662" t="s">
        <v>3383</v>
      </c>
      <c r="H174" s="662" t="s">
        <v>3384</v>
      </c>
      <c r="I174" s="664">
        <v>1.93</v>
      </c>
      <c r="J174" s="664">
        <v>100</v>
      </c>
      <c r="K174" s="665">
        <v>193</v>
      </c>
    </row>
    <row r="175" spans="1:11" ht="14.4" customHeight="1" x14ac:dyDescent="0.3">
      <c r="A175" s="660" t="s">
        <v>574</v>
      </c>
      <c r="B175" s="661" t="s">
        <v>1905</v>
      </c>
      <c r="C175" s="662" t="s">
        <v>587</v>
      </c>
      <c r="D175" s="663" t="s">
        <v>1908</v>
      </c>
      <c r="E175" s="662" t="s">
        <v>3831</v>
      </c>
      <c r="F175" s="663" t="s">
        <v>3832</v>
      </c>
      <c r="G175" s="662" t="s">
        <v>3387</v>
      </c>
      <c r="H175" s="662" t="s">
        <v>3388</v>
      </c>
      <c r="I175" s="664">
        <v>0.01</v>
      </c>
      <c r="J175" s="664">
        <v>200</v>
      </c>
      <c r="K175" s="665">
        <v>2</v>
      </c>
    </row>
    <row r="176" spans="1:11" ht="14.4" customHeight="1" x14ac:dyDescent="0.3">
      <c r="A176" s="660" t="s">
        <v>574</v>
      </c>
      <c r="B176" s="661" t="s">
        <v>1905</v>
      </c>
      <c r="C176" s="662" t="s">
        <v>587</v>
      </c>
      <c r="D176" s="663" t="s">
        <v>1908</v>
      </c>
      <c r="E176" s="662" t="s">
        <v>3831</v>
      </c>
      <c r="F176" s="663" t="s">
        <v>3832</v>
      </c>
      <c r="G176" s="662" t="s">
        <v>3565</v>
      </c>
      <c r="H176" s="662" t="s">
        <v>3566</v>
      </c>
      <c r="I176" s="664">
        <v>2.86</v>
      </c>
      <c r="J176" s="664">
        <v>100</v>
      </c>
      <c r="K176" s="665">
        <v>286</v>
      </c>
    </row>
    <row r="177" spans="1:11" ht="14.4" customHeight="1" x14ac:dyDescent="0.3">
      <c r="A177" s="660" t="s">
        <v>574</v>
      </c>
      <c r="B177" s="661" t="s">
        <v>1905</v>
      </c>
      <c r="C177" s="662" t="s">
        <v>587</v>
      </c>
      <c r="D177" s="663" t="s">
        <v>1908</v>
      </c>
      <c r="E177" s="662" t="s">
        <v>3831</v>
      </c>
      <c r="F177" s="663" t="s">
        <v>3832</v>
      </c>
      <c r="G177" s="662" t="s">
        <v>3395</v>
      </c>
      <c r="H177" s="662" t="s">
        <v>3396</v>
      </c>
      <c r="I177" s="664">
        <v>2.1800000000000002</v>
      </c>
      <c r="J177" s="664">
        <v>240</v>
      </c>
      <c r="K177" s="665">
        <v>523.20000000000005</v>
      </c>
    </row>
    <row r="178" spans="1:11" ht="14.4" customHeight="1" x14ac:dyDescent="0.3">
      <c r="A178" s="660" t="s">
        <v>574</v>
      </c>
      <c r="B178" s="661" t="s">
        <v>1905</v>
      </c>
      <c r="C178" s="662" t="s">
        <v>587</v>
      </c>
      <c r="D178" s="663" t="s">
        <v>1908</v>
      </c>
      <c r="E178" s="662" t="s">
        <v>3831</v>
      </c>
      <c r="F178" s="663" t="s">
        <v>3832</v>
      </c>
      <c r="G178" s="662" t="s">
        <v>3535</v>
      </c>
      <c r="H178" s="662" t="s">
        <v>3536</v>
      </c>
      <c r="I178" s="664">
        <v>5.13</v>
      </c>
      <c r="J178" s="664">
        <v>500</v>
      </c>
      <c r="K178" s="665">
        <v>2565</v>
      </c>
    </row>
    <row r="179" spans="1:11" ht="14.4" customHeight="1" x14ac:dyDescent="0.3">
      <c r="A179" s="660" t="s">
        <v>574</v>
      </c>
      <c r="B179" s="661" t="s">
        <v>1905</v>
      </c>
      <c r="C179" s="662" t="s">
        <v>587</v>
      </c>
      <c r="D179" s="663" t="s">
        <v>1908</v>
      </c>
      <c r="E179" s="662" t="s">
        <v>3831</v>
      </c>
      <c r="F179" s="663" t="s">
        <v>3832</v>
      </c>
      <c r="G179" s="662" t="s">
        <v>3539</v>
      </c>
      <c r="H179" s="662" t="s">
        <v>3540</v>
      </c>
      <c r="I179" s="664">
        <v>7.95</v>
      </c>
      <c r="J179" s="664">
        <v>100</v>
      </c>
      <c r="K179" s="665">
        <v>795</v>
      </c>
    </row>
    <row r="180" spans="1:11" ht="14.4" customHeight="1" x14ac:dyDescent="0.3">
      <c r="A180" s="660" t="s">
        <v>574</v>
      </c>
      <c r="B180" s="661" t="s">
        <v>1905</v>
      </c>
      <c r="C180" s="662" t="s">
        <v>587</v>
      </c>
      <c r="D180" s="663" t="s">
        <v>1908</v>
      </c>
      <c r="E180" s="662" t="s">
        <v>3831</v>
      </c>
      <c r="F180" s="663" t="s">
        <v>3832</v>
      </c>
      <c r="G180" s="662" t="s">
        <v>3405</v>
      </c>
      <c r="H180" s="662" t="s">
        <v>3406</v>
      </c>
      <c r="I180" s="664">
        <v>17.98</v>
      </c>
      <c r="J180" s="664">
        <v>200</v>
      </c>
      <c r="K180" s="665">
        <v>3596</v>
      </c>
    </row>
    <row r="181" spans="1:11" ht="14.4" customHeight="1" x14ac:dyDescent="0.3">
      <c r="A181" s="660" t="s">
        <v>574</v>
      </c>
      <c r="B181" s="661" t="s">
        <v>1905</v>
      </c>
      <c r="C181" s="662" t="s">
        <v>587</v>
      </c>
      <c r="D181" s="663" t="s">
        <v>1908</v>
      </c>
      <c r="E181" s="662" t="s">
        <v>3831</v>
      </c>
      <c r="F181" s="663" t="s">
        <v>3832</v>
      </c>
      <c r="G181" s="662" t="s">
        <v>3407</v>
      </c>
      <c r="H181" s="662" t="s">
        <v>3408</v>
      </c>
      <c r="I181" s="664">
        <v>17.98</v>
      </c>
      <c r="J181" s="664">
        <v>200</v>
      </c>
      <c r="K181" s="665">
        <v>3596</v>
      </c>
    </row>
    <row r="182" spans="1:11" ht="14.4" customHeight="1" x14ac:dyDescent="0.3">
      <c r="A182" s="660" t="s">
        <v>574</v>
      </c>
      <c r="B182" s="661" t="s">
        <v>1905</v>
      </c>
      <c r="C182" s="662" t="s">
        <v>587</v>
      </c>
      <c r="D182" s="663" t="s">
        <v>1908</v>
      </c>
      <c r="E182" s="662" t="s">
        <v>3831</v>
      </c>
      <c r="F182" s="663" t="s">
        <v>3832</v>
      </c>
      <c r="G182" s="662" t="s">
        <v>3409</v>
      </c>
      <c r="H182" s="662" t="s">
        <v>3410</v>
      </c>
      <c r="I182" s="664">
        <v>12.11</v>
      </c>
      <c r="J182" s="664">
        <v>60</v>
      </c>
      <c r="K182" s="665">
        <v>726.6</v>
      </c>
    </row>
    <row r="183" spans="1:11" ht="14.4" customHeight="1" x14ac:dyDescent="0.3">
      <c r="A183" s="660" t="s">
        <v>574</v>
      </c>
      <c r="B183" s="661" t="s">
        <v>1905</v>
      </c>
      <c r="C183" s="662" t="s">
        <v>587</v>
      </c>
      <c r="D183" s="663" t="s">
        <v>1908</v>
      </c>
      <c r="E183" s="662" t="s">
        <v>3831</v>
      </c>
      <c r="F183" s="663" t="s">
        <v>3832</v>
      </c>
      <c r="G183" s="662" t="s">
        <v>3413</v>
      </c>
      <c r="H183" s="662" t="s">
        <v>3414</v>
      </c>
      <c r="I183" s="664">
        <v>1.94</v>
      </c>
      <c r="J183" s="664">
        <v>400</v>
      </c>
      <c r="K183" s="665">
        <v>776</v>
      </c>
    </row>
    <row r="184" spans="1:11" ht="14.4" customHeight="1" x14ac:dyDescent="0.3">
      <c r="A184" s="660" t="s">
        <v>574</v>
      </c>
      <c r="B184" s="661" t="s">
        <v>1905</v>
      </c>
      <c r="C184" s="662" t="s">
        <v>587</v>
      </c>
      <c r="D184" s="663" t="s">
        <v>1908</v>
      </c>
      <c r="E184" s="662" t="s">
        <v>3831</v>
      </c>
      <c r="F184" s="663" t="s">
        <v>3832</v>
      </c>
      <c r="G184" s="662" t="s">
        <v>3419</v>
      </c>
      <c r="H184" s="662" t="s">
        <v>3420</v>
      </c>
      <c r="I184" s="664">
        <v>13.2</v>
      </c>
      <c r="J184" s="664">
        <v>40</v>
      </c>
      <c r="K184" s="665">
        <v>528</v>
      </c>
    </row>
    <row r="185" spans="1:11" ht="14.4" customHeight="1" x14ac:dyDescent="0.3">
      <c r="A185" s="660" t="s">
        <v>574</v>
      </c>
      <c r="B185" s="661" t="s">
        <v>1905</v>
      </c>
      <c r="C185" s="662" t="s">
        <v>587</v>
      </c>
      <c r="D185" s="663" t="s">
        <v>1908</v>
      </c>
      <c r="E185" s="662" t="s">
        <v>3831</v>
      </c>
      <c r="F185" s="663" t="s">
        <v>3832</v>
      </c>
      <c r="G185" s="662" t="s">
        <v>3431</v>
      </c>
      <c r="H185" s="662" t="s">
        <v>3432</v>
      </c>
      <c r="I185" s="664">
        <v>0.47</v>
      </c>
      <c r="J185" s="664">
        <v>2000</v>
      </c>
      <c r="K185" s="665">
        <v>940</v>
      </c>
    </row>
    <row r="186" spans="1:11" ht="14.4" customHeight="1" x14ac:dyDescent="0.3">
      <c r="A186" s="660" t="s">
        <v>574</v>
      </c>
      <c r="B186" s="661" t="s">
        <v>1905</v>
      </c>
      <c r="C186" s="662" t="s">
        <v>587</v>
      </c>
      <c r="D186" s="663" t="s">
        <v>1908</v>
      </c>
      <c r="E186" s="662" t="s">
        <v>3831</v>
      </c>
      <c r="F186" s="663" t="s">
        <v>3832</v>
      </c>
      <c r="G186" s="662" t="s">
        <v>3451</v>
      </c>
      <c r="H186" s="662" t="s">
        <v>3452</v>
      </c>
      <c r="I186" s="664">
        <v>9.59</v>
      </c>
      <c r="J186" s="664">
        <v>400</v>
      </c>
      <c r="K186" s="665">
        <v>3836</v>
      </c>
    </row>
    <row r="187" spans="1:11" ht="14.4" customHeight="1" x14ac:dyDescent="0.3">
      <c r="A187" s="660" t="s">
        <v>574</v>
      </c>
      <c r="B187" s="661" t="s">
        <v>1905</v>
      </c>
      <c r="C187" s="662" t="s">
        <v>587</v>
      </c>
      <c r="D187" s="663" t="s">
        <v>1908</v>
      </c>
      <c r="E187" s="662" t="s">
        <v>3831</v>
      </c>
      <c r="F187" s="663" t="s">
        <v>3832</v>
      </c>
      <c r="G187" s="662" t="s">
        <v>3453</v>
      </c>
      <c r="H187" s="662" t="s">
        <v>3454</v>
      </c>
      <c r="I187" s="664">
        <v>9.1999999999999993</v>
      </c>
      <c r="J187" s="664">
        <v>400</v>
      </c>
      <c r="K187" s="665">
        <v>3680</v>
      </c>
    </row>
    <row r="188" spans="1:11" ht="14.4" customHeight="1" x14ac:dyDescent="0.3">
      <c r="A188" s="660" t="s">
        <v>574</v>
      </c>
      <c r="B188" s="661" t="s">
        <v>1905</v>
      </c>
      <c r="C188" s="662" t="s">
        <v>587</v>
      </c>
      <c r="D188" s="663" t="s">
        <v>1908</v>
      </c>
      <c r="E188" s="662" t="s">
        <v>3831</v>
      </c>
      <c r="F188" s="663" t="s">
        <v>3832</v>
      </c>
      <c r="G188" s="662" t="s">
        <v>3455</v>
      </c>
      <c r="H188" s="662" t="s">
        <v>3456</v>
      </c>
      <c r="I188" s="664">
        <v>172.5</v>
      </c>
      <c r="J188" s="664">
        <v>1</v>
      </c>
      <c r="K188" s="665">
        <v>172.5</v>
      </c>
    </row>
    <row r="189" spans="1:11" ht="14.4" customHeight="1" x14ac:dyDescent="0.3">
      <c r="A189" s="660" t="s">
        <v>574</v>
      </c>
      <c r="B189" s="661" t="s">
        <v>1905</v>
      </c>
      <c r="C189" s="662" t="s">
        <v>587</v>
      </c>
      <c r="D189" s="663" t="s">
        <v>1908</v>
      </c>
      <c r="E189" s="662" t="s">
        <v>3831</v>
      </c>
      <c r="F189" s="663" t="s">
        <v>3832</v>
      </c>
      <c r="G189" s="662" t="s">
        <v>3567</v>
      </c>
      <c r="H189" s="662" t="s">
        <v>3568</v>
      </c>
      <c r="I189" s="664">
        <v>181.5</v>
      </c>
      <c r="J189" s="664">
        <v>30</v>
      </c>
      <c r="K189" s="665">
        <v>5445</v>
      </c>
    </row>
    <row r="190" spans="1:11" ht="14.4" customHeight="1" x14ac:dyDescent="0.3">
      <c r="A190" s="660" t="s">
        <v>574</v>
      </c>
      <c r="B190" s="661" t="s">
        <v>1905</v>
      </c>
      <c r="C190" s="662" t="s">
        <v>587</v>
      </c>
      <c r="D190" s="663" t="s">
        <v>1908</v>
      </c>
      <c r="E190" s="662" t="s">
        <v>3833</v>
      </c>
      <c r="F190" s="663" t="s">
        <v>3834</v>
      </c>
      <c r="G190" s="662" t="s">
        <v>3463</v>
      </c>
      <c r="H190" s="662" t="s">
        <v>3464</v>
      </c>
      <c r="I190" s="664">
        <v>267.77999999999997</v>
      </c>
      <c r="J190" s="664">
        <v>10</v>
      </c>
      <c r="K190" s="665">
        <v>2677.8</v>
      </c>
    </row>
    <row r="191" spans="1:11" ht="14.4" customHeight="1" x14ac:dyDescent="0.3">
      <c r="A191" s="660" t="s">
        <v>574</v>
      </c>
      <c r="B191" s="661" t="s">
        <v>1905</v>
      </c>
      <c r="C191" s="662" t="s">
        <v>587</v>
      </c>
      <c r="D191" s="663" t="s">
        <v>1908</v>
      </c>
      <c r="E191" s="662" t="s">
        <v>3835</v>
      </c>
      <c r="F191" s="663" t="s">
        <v>3836</v>
      </c>
      <c r="G191" s="662" t="s">
        <v>3465</v>
      </c>
      <c r="H191" s="662" t="s">
        <v>3466</v>
      </c>
      <c r="I191" s="664">
        <v>8.17</v>
      </c>
      <c r="J191" s="664">
        <v>500</v>
      </c>
      <c r="K191" s="665">
        <v>4085</v>
      </c>
    </row>
    <row r="192" spans="1:11" ht="14.4" customHeight="1" x14ac:dyDescent="0.3">
      <c r="A192" s="660" t="s">
        <v>574</v>
      </c>
      <c r="B192" s="661" t="s">
        <v>1905</v>
      </c>
      <c r="C192" s="662" t="s">
        <v>587</v>
      </c>
      <c r="D192" s="663" t="s">
        <v>1908</v>
      </c>
      <c r="E192" s="662" t="s">
        <v>3837</v>
      </c>
      <c r="F192" s="663" t="s">
        <v>3838</v>
      </c>
      <c r="G192" s="662" t="s">
        <v>3473</v>
      </c>
      <c r="H192" s="662" t="s">
        <v>3474</v>
      </c>
      <c r="I192" s="664">
        <v>0.48</v>
      </c>
      <c r="J192" s="664">
        <v>1000</v>
      </c>
      <c r="K192" s="665">
        <v>480</v>
      </c>
    </row>
    <row r="193" spans="1:11" ht="14.4" customHeight="1" x14ac:dyDescent="0.3">
      <c r="A193" s="660" t="s">
        <v>574</v>
      </c>
      <c r="B193" s="661" t="s">
        <v>1905</v>
      </c>
      <c r="C193" s="662" t="s">
        <v>587</v>
      </c>
      <c r="D193" s="663" t="s">
        <v>1908</v>
      </c>
      <c r="E193" s="662" t="s">
        <v>3837</v>
      </c>
      <c r="F193" s="663" t="s">
        <v>3838</v>
      </c>
      <c r="G193" s="662" t="s">
        <v>3569</v>
      </c>
      <c r="H193" s="662" t="s">
        <v>3570</v>
      </c>
      <c r="I193" s="664">
        <v>1.76</v>
      </c>
      <c r="J193" s="664">
        <v>500</v>
      </c>
      <c r="K193" s="665">
        <v>880</v>
      </c>
    </row>
    <row r="194" spans="1:11" ht="14.4" customHeight="1" x14ac:dyDescent="0.3">
      <c r="A194" s="660" t="s">
        <v>574</v>
      </c>
      <c r="B194" s="661" t="s">
        <v>1905</v>
      </c>
      <c r="C194" s="662" t="s">
        <v>587</v>
      </c>
      <c r="D194" s="663" t="s">
        <v>1908</v>
      </c>
      <c r="E194" s="662" t="s">
        <v>3837</v>
      </c>
      <c r="F194" s="663" t="s">
        <v>3838</v>
      </c>
      <c r="G194" s="662" t="s">
        <v>3475</v>
      </c>
      <c r="H194" s="662" t="s">
        <v>3476</v>
      </c>
      <c r="I194" s="664">
        <v>1.75</v>
      </c>
      <c r="J194" s="664">
        <v>500</v>
      </c>
      <c r="K194" s="665">
        <v>875</v>
      </c>
    </row>
    <row r="195" spans="1:11" ht="14.4" customHeight="1" x14ac:dyDescent="0.3">
      <c r="A195" s="660" t="s">
        <v>574</v>
      </c>
      <c r="B195" s="661" t="s">
        <v>1905</v>
      </c>
      <c r="C195" s="662" t="s">
        <v>587</v>
      </c>
      <c r="D195" s="663" t="s">
        <v>1908</v>
      </c>
      <c r="E195" s="662" t="s">
        <v>3839</v>
      </c>
      <c r="F195" s="663" t="s">
        <v>3840</v>
      </c>
      <c r="G195" s="662" t="s">
        <v>3477</v>
      </c>
      <c r="H195" s="662" t="s">
        <v>3478</v>
      </c>
      <c r="I195" s="664">
        <v>0.71</v>
      </c>
      <c r="J195" s="664">
        <v>2000</v>
      </c>
      <c r="K195" s="665">
        <v>1420</v>
      </c>
    </row>
    <row r="196" spans="1:11" ht="14.4" customHeight="1" x14ac:dyDescent="0.3">
      <c r="A196" s="660" t="s">
        <v>574</v>
      </c>
      <c r="B196" s="661" t="s">
        <v>1905</v>
      </c>
      <c r="C196" s="662" t="s">
        <v>587</v>
      </c>
      <c r="D196" s="663" t="s">
        <v>1908</v>
      </c>
      <c r="E196" s="662" t="s">
        <v>3839</v>
      </c>
      <c r="F196" s="663" t="s">
        <v>3840</v>
      </c>
      <c r="G196" s="662" t="s">
        <v>3571</v>
      </c>
      <c r="H196" s="662" t="s">
        <v>3572</v>
      </c>
      <c r="I196" s="664">
        <v>0.71</v>
      </c>
      <c r="J196" s="664">
        <v>1000</v>
      </c>
      <c r="K196" s="665">
        <v>710</v>
      </c>
    </row>
    <row r="197" spans="1:11" ht="14.4" customHeight="1" x14ac:dyDescent="0.3">
      <c r="A197" s="660" t="s">
        <v>574</v>
      </c>
      <c r="B197" s="661" t="s">
        <v>1905</v>
      </c>
      <c r="C197" s="662" t="s">
        <v>587</v>
      </c>
      <c r="D197" s="663" t="s">
        <v>1908</v>
      </c>
      <c r="E197" s="662" t="s">
        <v>3839</v>
      </c>
      <c r="F197" s="663" t="s">
        <v>3840</v>
      </c>
      <c r="G197" s="662" t="s">
        <v>3479</v>
      </c>
      <c r="H197" s="662" t="s">
        <v>3480</v>
      </c>
      <c r="I197" s="664">
        <v>0.71</v>
      </c>
      <c r="J197" s="664">
        <v>2000</v>
      </c>
      <c r="K197" s="665">
        <v>1420</v>
      </c>
    </row>
    <row r="198" spans="1:11" ht="14.4" customHeight="1" x14ac:dyDescent="0.3">
      <c r="A198" s="660" t="s">
        <v>574</v>
      </c>
      <c r="B198" s="661" t="s">
        <v>1905</v>
      </c>
      <c r="C198" s="662" t="s">
        <v>590</v>
      </c>
      <c r="D198" s="663" t="s">
        <v>1909</v>
      </c>
      <c r="E198" s="662" t="s">
        <v>3829</v>
      </c>
      <c r="F198" s="663" t="s">
        <v>3830</v>
      </c>
      <c r="G198" s="662" t="s">
        <v>3321</v>
      </c>
      <c r="H198" s="662" t="s">
        <v>3322</v>
      </c>
      <c r="I198" s="664">
        <v>27.37</v>
      </c>
      <c r="J198" s="664">
        <v>10</v>
      </c>
      <c r="K198" s="665">
        <v>273.7</v>
      </c>
    </row>
    <row r="199" spans="1:11" ht="14.4" customHeight="1" x14ac:dyDescent="0.3">
      <c r="A199" s="660" t="s">
        <v>574</v>
      </c>
      <c r="B199" s="661" t="s">
        <v>1905</v>
      </c>
      <c r="C199" s="662" t="s">
        <v>590</v>
      </c>
      <c r="D199" s="663" t="s">
        <v>1909</v>
      </c>
      <c r="E199" s="662" t="s">
        <v>3829</v>
      </c>
      <c r="F199" s="663" t="s">
        <v>3830</v>
      </c>
      <c r="G199" s="662" t="s">
        <v>3323</v>
      </c>
      <c r="H199" s="662" t="s">
        <v>3324</v>
      </c>
      <c r="I199" s="664">
        <v>2.0499999999999998</v>
      </c>
      <c r="J199" s="664">
        <v>425</v>
      </c>
      <c r="K199" s="665">
        <v>871.69</v>
      </c>
    </row>
    <row r="200" spans="1:11" ht="14.4" customHeight="1" x14ac:dyDescent="0.3">
      <c r="A200" s="660" t="s">
        <v>574</v>
      </c>
      <c r="B200" s="661" t="s">
        <v>1905</v>
      </c>
      <c r="C200" s="662" t="s">
        <v>590</v>
      </c>
      <c r="D200" s="663" t="s">
        <v>1909</v>
      </c>
      <c r="E200" s="662" t="s">
        <v>3829</v>
      </c>
      <c r="F200" s="663" t="s">
        <v>3830</v>
      </c>
      <c r="G200" s="662" t="s">
        <v>3573</v>
      </c>
      <c r="H200" s="662" t="s">
        <v>3574</v>
      </c>
      <c r="I200" s="664">
        <v>86.37</v>
      </c>
      <c r="J200" s="664">
        <v>10</v>
      </c>
      <c r="K200" s="665">
        <v>863.7</v>
      </c>
    </row>
    <row r="201" spans="1:11" ht="14.4" customHeight="1" x14ac:dyDescent="0.3">
      <c r="A201" s="660" t="s">
        <v>574</v>
      </c>
      <c r="B201" s="661" t="s">
        <v>1905</v>
      </c>
      <c r="C201" s="662" t="s">
        <v>590</v>
      </c>
      <c r="D201" s="663" t="s">
        <v>1909</v>
      </c>
      <c r="E201" s="662" t="s">
        <v>3829</v>
      </c>
      <c r="F201" s="663" t="s">
        <v>3830</v>
      </c>
      <c r="G201" s="662" t="s">
        <v>3497</v>
      </c>
      <c r="H201" s="662" t="s">
        <v>3498</v>
      </c>
      <c r="I201" s="664">
        <v>2.74</v>
      </c>
      <c r="J201" s="664">
        <v>200</v>
      </c>
      <c r="K201" s="665">
        <v>547.20000000000005</v>
      </c>
    </row>
    <row r="202" spans="1:11" ht="14.4" customHeight="1" x14ac:dyDescent="0.3">
      <c r="A202" s="660" t="s">
        <v>574</v>
      </c>
      <c r="B202" s="661" t="s">
        <v>1905</v>
      </c>
      <c r="C202" s="662" t="s">
        <v>590</v>
      </c>
      <c r="D202" s="663" t="s">
        <v>1909</v>
      </c>
      <c r="E202" s="662" t="s">
        <v>3829</v>
      </c>
      <c r="F202" s="663" t="s">
        <v>3830</v>
      </c>
      <c r="G202" s="662" t="s">
        <v>3575</v>
      </c>
      <c r="H202" s="662" t="s">
        <v>3576</v>
      </c>
      <c r="I202" s="664">
        <v>30.18</v>
      </c>
      <c r="J202" s="664">
        <v>20</v>
      </c>
      <c r="K202" s="665">
        <v>603.6</v>
      </c>
    </row>
    <row r="203" spans="1:11" ht="14.4" customHeight="1" x14ac:dyDescent="0.3">
      <c r="A203" s="660" t="s">
        <v>574</v>
      </c>
      <c r="B203" s="661" t="s">
        <v>1905</v>
      </c>
      <c r="C203" s="662" t="s">
        <v>590</v>
      </c>
      <c r="D203" s="663" t="s">
        <v>1909</v>
      </c>
      <c r="E203" s="662" t="s">
        <v>3829</v>
      </c>
      <c r="F203" s="663" t="s">
        <v>3830</v>
      </c>
      <c r="G203" s="662" t="s">
        <v>3577</v>
      </c>
      <c r="H203" s="662" t="s">
        <v>3578</v>
      </c>
      <c r="I203" s="664">
        <v>1.25</v>
      </c>
      <c r="J203" s="664">
        <v>600</v>
      </c>
      <c r="K203" s="665">
        <v>750</v>
      </c>
    </row>
    <row r="204" spans="1:11" ht="14.4" customHeight="1" x14ac:dyDescent="0.3">
      <c r="A204" s="660" t="s">
        <v>574</v>
      </c>
      <c r="B204" s="661" t="s">
        <v>1905</v>
      </c>
      <c r="C204" s="662" t="s">
        <v>590</v>
      </c>
      <c r="D204" s="663" t="s">
        <v>1909</v>
      </c>
      <c r="E204" s="662" t="s">
        <v>3829</v>
      </c>
      <c r="F204" s="663" t="s">
        <v>3830</v>
      </c>
      <c r="G204" s="662" t="s">
        <v>3503</v>
      </c>
      <c r="H204" s="662" t="s">
        <v>3504</v>
      </c>
      <c r="I204" s="664">
        <v>0.6</v>
      </c>
      <c r="J204" s="664">
        <v>150</v>
      </c>
      <c r="K204" s="665">
        <v>90</v>
      </c>
    </row>
    <row r="205" spans="1:11" ht="14.4" customHeight="1" x14ac:dyDescent="0.3">
      <c r="A205" s="660" t="s">
        <v>574</v>
      </c>
      <c r="B205" s="661" t="s">
        <v>1905</v>
      </c>
      <c r="C205" s="662" t="s">
        <v>590</v>
      </c>
      <c r="D205" s="663" t="s">
        <v>1909</v>
      </c>
      <c r="E205" s="662" t="s">
        <v>3829</v>
      </c>
      <c r="F205" s="663" t="s">
        <v>3830</v>
      </c>
      <c r="G205" s="662" t="s">
        <v>3505</v>
      </c>
      <c r="H205" s="662" t="s">
        <v>3506</v>
      </c>
      <c r="I205" s="664">
        <v>0.44</v>
      </c>
      <c r="J205" s="664">
        <v>700</v>
      </c>
      <c r="K205" s="665">
        <v>308</v>
      </c>
    </row>
    <row r="206" spans="1:11" ht="14.4" customHeight="1" x14ac:dyDescent="0.3">
      <c r="A206" s="660" t="s">
        <v>574</v>
      </c>
      <c r="B206" s="661" t="s">
        <v>1905</v>
      </c>
      <c r="C206" s="662" t="s">
        <v>590</v>
      </c>
      <c r="D206" s="663" t="s">
        <v>1909</v>
      </c>
      <c r="E206" s="662" t="s">
        <v>3829</v>
      </c>
      <c r="F206" s="663" t="s">
        <v>3830</v>
      </c>
      <c r="G206" s="662" t="s">
        <v>3579</v>
      </c>
      <c r="H206" s="662" t="s">
        <v>3580</v>
      </c>
      <c r="I206" s="664">
        <v>0.92500000000000004</v>
      </c>
      <c r="J206" s="664">
        <v>5000</v>
      </c>
      <c r="K206" s="665">
        <v>4625</v>
      </c>
    </row>
    <row r="207" spans="1:11" ht="14.4" customHeight="1" x14ac:dyDescent="0.3">
      <c r="A207" s="660" t="s">
        <v>574</v>
      </c>
      <c r="B207" s="661" t="s">
        <v>1905</v>
      </c>
      <c r="C207" s="662" t="s">
        <v>590</v>
      </c>
      <c r="D207" s="663" t="s">
        <v>1909</v>
      </c>
      <c r="E207" s="662" t="s">
        <v>3829</v>
      </c>
      <c r="F207" s="663" t="s">
        <v>3830</v>
      </c>
      <c r="G207" s="662" t="s">
        <v>3581</v>
      </c>
      <c r="H207" s="662" t="s">
        <v>3582</v>
      </c>
      <c r="I207" s="664">
        <v>0.56000000000000005</v>
      </c>
      <c r="J207" s="664">
        <v>3700</v>
      </c>
      <c r="K207" s="665">
        <v>2072</v>
      </c>
    </row>
    <row r="208" spans="1:11" ht="14.4" customHeight="1" x14ac:dyDescent="0.3">
      <c r="A208" s="660" t="s">
        <v>574</v>
      </c>
      <c r="B208" s="661" t="s">
        <v>1905</v>
      </c>
      <c r="C208" s="662" t="s">
        <v>590</v>
      </c>
      <c r="D208" s="663" t="s">
        <v>1909</v>
      </c>
      <c r="E208" s="662" t="s">
        <v>3829</v>
      </c>
      <c r="F208" s="663" t="s">
        <v>3830</v>
      </c>
      <c r="G208" s="662" t="s">
        <v>3583</v>
      </c>
      <c r="H208" s="662" t="s">
        <v>3584</v>
      </c>
      <c r="I208" s="664">
        <v>122.07</v>
      </c>
      <c r="J208" s="664">
        <v>10</v>
      </c>
      <c r="K208" s="665">
        <v>1220.7</v>
      </c>
    </row>
    <row r="209" spans="1:11" ht="14.4" customHeight="1" x14ac:dyDescent="0.3">
      <c r="A209" s="660" t="s">
        <v>574</v>
      </c>
      <c r="B209" s="661" t="s">
        <v>1905</v>
      </c>
      <c r="C209" s="662" t="s">
        <v>590</v>
      </c>
      <c r="D209" s="663" t="s">
        <v>1909</v>
      </c>
      <c r="E209" s="662" t="s">
        <v>3829</v>
      </c>
      <c r="F209" s="663" t="s">
        <v>3830</v>
      </c>
      <c r="G209" s="662" t="s">
        <v>3339</v>
      </c>
      <c r="H209" s="662" t="s">
        <v>3340</v>
      </c>
      <c r="I209" s="664">
        <v>1.59</v>
      </c>
      <c r="J209" s="664">
        <v>1500</v>
      </c>
      <c r="K209" s="665">
        <v>2386.25</v>
      </c>
    </row>
    <row r="210" spans="1:11" ht="14.4" customHeight="1" x14ac:dyDescent="0.3">
      <c r="A210" s="660" t="s">
        <v>574</v>
      </c>
      <c r="B210" s="661" t="s">
        <v>1905</v>
      </c>
      <c r="C210" s="662" t="s">
        <v>590</v>
      </c>
      <c r="D210" s="663" t="s">
        <v>1909</v>
      </c>
      <c r="E210" s="662" t="s">
        <v>3829</v>
      </c>
      <c r="F210" s="663" t="s">
        <v>3830</v>
      </c>
      <c r="G210" s="662" t="s">
        <v>3585</v>
      </c>
      <c r="H210" s="662" t="s">
        <v>3586</v>
      </c>
      <c r="I210" s="664">
        <v>13.16</v>
      </c>
      <c r="J210" s="664">
        <v>24</v>
      </c>
      <c r="K210" s="665">
        <v>315.74</v>
      </c>
    </row>
    <row r="211" spans="1:11" ht="14.4" customHeight="1" x14ac:dyDescent="0.3">
      <c r="A211" s="660" t="s">
        <v>574</v>
      </c>
      <c r="B211" s="661" t="s">
        <v>1905</v>
      </c>
      <c r="C211" s="662" t="s">
        <v>590</v>
      </c>
      <c r="D211" s="663" t="s">
        <v>1909</v>
      </c>
      <c r="E211" s="662" t="s">
        <v>3829</v>
      </c>
      <c r="F211" s="663" t="s">
        <v>3830</v>
      </c>
      <c r="G211" s="662" t="s">
        <v>3587</v>
      </c>
      <c r="H211" s="662" t="s">
        <v>3588</v>
      </c>
      <c r="I211" s="664">
        <v>26.37</v>
      </c>
      <c r="J211" s="664">
        <v>12</v>
      </c>
      <c r="K211" s="665">
        <v>316.43</v>
      </c>
    </row>
    <row r="212" spans="1:11" ht="14.4" customHeight="1" x14ac:dyDescent="0.3">
      <c r="A212" s="660" t="s">
        <v>574</v>
      </c>
      <c r="B212" s="661" t="s">
        <v>1905</v>
      </c>
      <c r="C212" s="662" t="s">
        <v>590</v>
      </c>
      <c r="D212" s="663" t="s">
        <v>1909</v>
      </c>
      <c r="E212" s="662" t="s">
        <v>3829</v>
      </c>
      <c r="F212" s="663" t="s">
        <v>3830</v>
      </c>
      <c r="G212" s="662" t="s">
        <v>3589</v>
      </c>
      <c r="H212" s="662" t="s">
        <v>3590</v>
      </c>
      <c r="I212" s="664">
        <v>64.64</v>
      </c>
      <c r="J212" s="664">
        <v>20</v>
      </c>
      <c r="K212" s="665">
        <v>1292.74</v>
      </c>
    </row>
    <row r="213" spans="1:11" ht="14.4" customHeight="1" x14ac:dyDescent="0.3">
      <c r="A213" s="660" t="s">
        <v>574</v>
      </c>
      <c r="B213" s="661" t="s">
        <v>1905</v>
      </c>
      <c r="C213" s="662" t="s">
        <v>590</v>
      </c>
      <c r="D213" s="663" t="s">
        <v>1909</v>
      </c>
      <c r="E213" s="662" t="s">
        <v>3829</v>
      </c>
      <c r="F213" s="663" t="s">
        <v>3830</v>
      </c>
      <c r="G213" s="662" t="s">
        <v>3591</v>
      </c>
      <c r="H213" s="662" t="s">
        <v>3592</v>
      </c>
      <c r="I213" s="664">
        <v>5.17</v>
      </c>
      <c r="J213" s="664">
        <v>200</v>
      </c>
      <c r="K213" s="665">
        <v>1034.9000000000001</v>
      </c>
    </row>
    <row r="214" spans="1:11" ht="14.4" customHeight="1" x14ac:dyDescent="0.3">
      <c r="A214" s="660" t="s">
        <v>574</v>
      </c>
      <c r="B214" s="661" t="s">
        <v>1905</v>
      </c>
      <c r="C214" s="662" t="s">
        <v>590</v>
      </c>
      <c r="D214" s="663" t="s">
        <v>1909</v>
      </c>
      <c r="E214" s="662" t="s">
        <v>3829</v>
      </c>
      <c r="F214" s="663" t="s">
        <v>3830</v>
      </c>
      <c r="G214" s="662" t="s">
        <v>3345</v>
      </c>
      <c r="H214" s="662" t="s">
        <v>3346</v>
      </c>
      <c r="I214" s="664">
        <v>43</v>
      </c>
      <c r="J214" s="664">
        <v>10</v>
      </c>
      <c r="K214" s="665">
        <v>430</v>
      </c>
    </row>
    <row r="215" spans="1:11" ht="14.4" customHeight="1" x14ac:dyDescent="0.3">
      <c r="A215" s="660" t="s">
        <v>574</v>
      </c>
      <c r="B215" s="661" t="s">
        <v>1905</v>
      </c>
      <c r="C215" s="662" t="s">
        <v>590</v>
      </c>
      <c r="D215" s="663" t="s">
        <v>1909</v>
      </c>
      <c r="E215" s="662" t="s">
        <v>3829</v>
      </c>
      <c r="F215" s="663" t="s">
        <v>3830</v>
      </c>
      <c r="G215" s="662" t="s">
        <v>3593</v>
      </c>
      <c r="H215" s="662" t="s">
        <v>3594</v>
      </c>
      <c r="I215" s="664">
        <v>5.0199999999999996</v>
      </c>
      <c r="J215" s="664">
        <v>100</v>
      </c>
      <c r="K215" s="665">
        <v>501.6</v>
      </c>
    </row>
    <row r="216" spans="1:11" ht="14.4" customHeight="1" x14ac:dyDescent="0.3">
      <c r="A216" s="660" t="s">
        <v>574</v>
      </c>
      <c r="B216" s="661" t="s">
        <v>1905</v>
      </c>
      <c r="C216" s="662" t="s">
        <v>590</v>
      </c>
      <c r="D216" s="663" t="s">
        <v>1909</v>
      </c>
      <c r="E216" s="662" t="s">
        <v>3831</v>
      </c>
      <c r="F216" s="663" t="s">
        <v>3832</v>
      </c>
      <c r="G216" s="662" t="s">
        <v>3359</v>
      </c>
      <c r="H216" s="662" t="s">
        <v>3360</v>
      </c>
      <c r="I216" s="664">
        <v>1.0900000000000001</v>
      </c>
      <c r="J216" s="664">
        <v>300</v>
      </c>
      <c r="K216" s="665">
        <v>327</v>
      </c>
    </row>
    <row r="217" spans="1:11" ht="14.4" customHeight="1" x14ac:dyDescent="0.3">
      <c r="A217" s="660" t="s">
        <v>574</v>
      </c>
      <c r="B217" s="661" t="s">
        <v>1905</v>
      </c>
      <c r="C217" s="662" t="s">
        <v>590</v>
      </c>
      <c r="D217" s="663" t="s">
        <v>1909</v>
      </c>
      <c r="E217" s="662" t="s">
        <v>3831</v>
      </c>
      <c r="F217" s="663" t="s">
        <v>3832</v>
      </c>
      <c r="G217" s="662" t="s">
        <v>3365</v>
      </c>
      <c r="H217" s="662" t="s">
        <v>3366</v>
      </c>
      <c r="I217" s="664">
        <v>0.67</v>
      </c>
      <c r="J217" s="664">
        <v>200</v>
      </c>
      <c r="K217" s="665">
        <v>134</v>
      </c>
    </row>
    <row r="218" spans="1:11" ht="14.4" customHeight="1" x14ac:dyDescent="0.3">
      <c r="A218" s="660" t="s">
        <v>574</v>
      </c>
      <c r="B218" s="661" t="s">
        <v>1905</v>
      </c>
      <c r="C218" s="662" t="s">
        <v>590</v>
      </c>
      <c r="D218" s="663" t="s">
        <v>1909</v>
      </c>
      <c r="E218" s="662" t="s">
        <v>3831</v>
      </c>
      <c r="F218" s="663" t="s">
        <v>3832</v>
      </c>
      <c r="G218" s="662" t="s">
        <v>3381</v>
      </c>
      <c r="H218" s="662" t="s">
        <v>3382</v>
      </c>
      <c r="I218" s="664">
        <v>1.98</v>
      </c>
      <c r="J218" s="664">
        <v>150</v>
      </c>
      <c r="K218" s="665">
        <v>297</v>
      </c>
    </row>
    <row r="219" spans="1:11" ht="14.4" customHeight="1" x14ac:dyDescent="0.3">
      <c r="A219" s="660" t="s">
        <v>574</v>
      </c>
      <c r="B219" s="661" t="s">
        <v>1905</v>
      </c>
      <c r="C219" s="662" t="s">
        <v>590</v>
      </c>
      <c r="D219" s="663" t="s">
        <v>1909</v>
      </c>
      <c r="E219" s="662" t="s">
        <v>3831</v>
      </c>
      <c r="F219" s="663" t="s">
        <v>3832</v>
      </c>
      <c r="G219" s="662" t="s">
        <v>3383</v>
      </c>
      <c r="H219" s="662" t="s">
        <v>3384</v>
      </c>
      <c r="I219" s="664">
        <v>1.93</v>
      </c>
      <c r="J219" s="664">
        <v>100</v>
      </c>
      <c r="K219" s="665">
        <v>193</v>
      </c>
    </row>
    <row r="220" spans="1:11" ht="14.4" customHeight="1" x14ac:dyDescent="0.3">
      <c r="A220" s="660" t="s">
        <v>574</v>
      </c>
      <c r="B220" s="661" t="s">
        <v>1905</v>
      </c>
      <c r="C220" s="662" t="s">
        <v>590</v>
      </c>
      <c r="D220" s="663" t="s">
        <v>1909</v>
      </c>
      <c r="E220" s="662" t="s">
        <v>3831</v>
      </c>
      <c r="F220" s="663" t="s">
        <v>3832</v>
      </c>
      <c r="G220" s="662" t="s">
        <v>3565</v>
      </c>
      <c r="H220" s="662" t="s">
        <v>3566</v>
      </c>
      <c r="I220" s="664">
        <v>3.01</v>
      </c>
      <c r="J220" s="664">
        <v>100</v>
      </c>
      <c r="K220" s="665">
        <v>301</v>
      </c>
    </row>
    <row r="221" spans="1:11" ht="14.4" customHeight="1" x14ac:dyDescent="0.3">
      <c r="A221" s="660" t="s">
        <v>574</v>
      </c>
      <c r="B221" s="661" t="s">
        <v>1905</v>
      </c>
      <c r="C221" s="662" t="s">
        <v>590</v>
      </c>
      <c r="D221" s="663" t="s">
        <v>1909</v>
      </c>
      <c r="E221" s="662" t="s">
        <v>3831</v>
      </c>
      <c r="F221" s="663" t="s">
        <v>3832</v>
      </c>
      <c r="G221" s="662" t="s">
        <v>3391</v>
      </c>
      <c r="H221" s="662" t="s">
        <v>3392</v>
      </c>
      <c r="I221" s="664">
        <v>2.16</v>
      </c>
      <c r="J221" s="664">
        <v>50</v>
      </c>
      <c r="K221" s="665">
        <v>108</v>
      </c>
    </row>
    <row r="222" spans="1:11" ht="14.4" customHeight="1" x14ac:dyDescent="0.3">
      <c r="A222" s="660" t="s">
        <v>574</v>
      </c>
      <c r="B222" s="661" t="s">
        <v>1905</v>
      </c>
      <c r="C222" s="662" t="s">
        <v>590</v>
      </c>
      <c r="D222" s="663" t="s">
        <v>1909</v>
      </c>
      <c r="E222" s="662" t="s">
        <v>3831</v>
      </c>
      <c r="F222" s="663" t="s">
        <v>3832</v>
      </c>
      <c r="G222" s="662" t="s">
        <v>3393</v>
      </c>
      <c r="H222" s="662" t="s">
        <v>3394</v>
      </c>
      <c r="I222" s="664">
        <v>2.52</v>
      </c>
      <c r="J222" s="664">
        <v>100</v>
      </c>
      <c r="K222" s="665">
        <v>252</v>
      </c>
    </row>
    <row r="223" spans="1:11" ht="14.4" customHeight="1" x14ac:dyDescent="0.3">
      <c r="A223" s="660" t="s">
        <v>574</v>
      </c>
      <c r="B223" s="661" t="s">
        <v>1905</v>
      </c>
      <c r="C223" s="662" t="s">
        <v>590</v>
      </c>
      <c r="D223" s="663" t="s">
        <v>1909</v>
      </c>
      <c r="E223" s="662" t="s">
        <v>3831</v>
      </c>
      <c r="F223" s="663" t="s">
        <v>3832</v>
      </c>
      <c r="G223" s="662" t="s">
        <v>3595</v>
      </c>
      <c r="H223" s="662" t="s">
        <v>3596</v>
      </c>
      <c r="I223" s="664">
        <v>2.86</v>
      </c>
      <c r="J223" s="664">
        <v>100</v>
      </c>
      <c r="K223" s="665">
        <v>286</v>
      </c>
    </row>
    <row r="224" spans="1:11" ht="14.4" customHeight="1" x14ac:dyDescent="0.3">
      <c r="A224" s="660" t="s">
        <v>574</v>
      </c>
      <c r="B224" s="661" t="s">
        <v>1905</v>
      </c>
      <c r="C224" s="662" t="s">
        <v>590</v>
      </c>
      <c r="D224" s="663" t="s">
        <v>1909</v>
      </c>
      <c r="E224" s="662" t="s">
        <v>3831</v>
      </c>
      <c r="F224" s="663" t="s">
        <v>3832</v>
      </c>
      <c r="G224" s="662" t="s">
        <v>3411</v>
      </c>
      <c r="H224" s="662" t="s">
        <v>3412</v>
      </c>
      <c r="I224" s="664">
        <v>2.52</v>
      </c>
      <c r="J224" s="664">
        <v>100</v>
      </c>
      <c r="K224" s="665">
        <v>252</v>
      </c>
    </row>
    <row r="225" spans="1:11" ht="14.4" customHeight="1" x14ac:dyDescent="0.3">
      <c r="A225" s="660" t="s">
        <v>574</v>
      </c>
      <c r="B225" s="661" t="s">
        <v>1905</v>
      </c>
      <c r="C225" s="662" t="s">
        <v>590</v>
      </c>
      <c r="D225" s="663" t="s">
        <v>1909</v>
      </c>
      <c r="E225" s="662" t="s">
        <v>3831</v>
      </c>
      <c r="F225" s="663" t="s">
        <v>3832</v>
      </c>
      <c r="G225" s="662" t="s">
        <v>3423</v>
      </c>
      <c r="H225" s="662" t="s">
        <v>3424</v>
      </c>
      <c r="I225" s="664">
        <v>21.24</v>
      </c>
      <c r="J225" s="664">
        <v>50</v>
      </c>
      <c r="K225" s="665">
        <v>1062</v>
      </c>
    </row>
    <row r="226" spans="1:11" ht="14.4" customHeight="1" x14ac:dyDescent="0.3">
      <c r="A226" s="660" t="s">
        <v>574</v>
      </c>
      <c r="B226" s="661" t="s">
        <v>1905</v>
      </c>
      <c r="C226" s="662" t="s">
        <v>590</v>
      </c>
      <c r="D226" s="663" t="s">
        <v>1909</v>
      </c>
      <c r="E226" s="662" t="s">
        <v>3831</v>
      </c>
      <c r="F226" s="663" t="s">
        <v>3832</v>
      </c>
      <c r="G226" s="662" t="s">
        <v>3597</v>
      </c>
      <c r="H226" s="662" t="s">
        <v>3598</v>
      </c>
      <c r="I226" s="664">
        <v>2.29</v>
      </c>
      <c r="J226" s="664">
        <v>50</v>
      </c>
      <c r="K226" s="665">
        <v>114.5</v>
      </c>
    </row>
    <row r="227" spans="1:11" ht="14.4" customHeight="1" x14ac:dyDescent="0.3">
      <c r="A227" s="660" t="s">
        <v>574</v>
      </c>
      <c r="B227" s="661" t="s">
        <v>1905</v>
      </c>
      <c r="C227" s="662" t="s">
        <v>590</v>
      </c>
      <c r="D227" s="663" t="s">
        <v>1909</v>
      </c>
      <c r="E227" s="662" t="s">
        <v>3845</v>
      </c>
      <c r="F227" s="663" t="s">
        <v>3846</v>
      </c>
      <c r="G227" s="662" t="s">
        <v>3599</v>
      </c>
      <c r="H227" s="662" t="s">
        <v>3600</v>
      </c>
      <c r="I227" s="664">
        <v>50.12</v>
      </c>
      <c r="J227" s="664">
        <v>36</v>
      </c>
      <c r="K227" s="665">
        <v>1804.21</v>
      </c>
    </row>
    <row r="228" spans="1:11" ht="14.4" customHeight="1" x14ac:dyDescent="0.3">
      <c r="A228" s="660" t="s">
        <v>574</v>
      </c>
      <c r="B228" s="661" t="s">
        <v>1905</v>
      </c>
      <c r="C228" s="662" t="s">
        <v>590</v>
      </c>
      <c r="D228" s="663" t="s">
        <v>1909</v>
      </c>
      <c r="E228" s="662" t="s">
        <v>3839</v>
      </c>
      <c r="F228" s="663" t="s">
        <v>3840</v>
      </c>
      <c r="G228" s="662" t="s">
        <v>3601</v>
      </c>
      <c r="H228" s="662" t="s">
        <v>3602</v>
      </c>
      <c r="I228" s="664">
        <v>10.55</v>
      </c>
      <c r="J228" s="664">
        <v>80</v>
      </c>
      <c r="K228" s="665">
        <v>844.1</v>
      </c>
    </row>
    <row r="229" spans="1:11" ht="14.4" customHeight="1" x14ac:dyDescent="0.3">
      <c r="A229" s="660" t="s">
        <v>574</v>
      </c>
      <c r="B229" s="661" t="s">
        <v>1905</v>
      </c>
      <c r="C229" s="662" t="s">
        <v>590</v>
      </c>
      <c r="D229" s="663" t="s">
        <v>1909</v>
      </c>
      <c r="E229" s="662" t="s">
        <v>3839</v>
      </c>
      <c r="F229" s="663" t="s">
        <v>3840</v>
      </c>
      <c r="G229" s="662" t="s">
        <v>3479</v>
      </c>
      <c r="H229" s="662" t="s">
        <v>3480</v>
      </c>
      <c r="I229" s="664">
        <v>0.71</v>
      </c>
      <c r="J229" s="664">
        <v>2000</v>
      </c>
      <c r="K229" s="665">
        <v>1420</v>
      </c>
    </row>
    <row r="230" spans="1:11" ht="14.4" customHeight="1" x14ac:dyDescent="0.3">
      <c r="A230" s="660" t="s">
        <v>574</v>
      </c>
      <c r="B230" s="661" t="s">
        <v>1905</v>
      </c>
      <c r="C230" s="662" t="s">
        <v>593</v>
      </c>
      <c r="D230" s="663" t="s">
        <v>1910</v>
      </c>
      <c r="E230" s="662" t="s">
        <v>3829</v>
      </c>
      <c r="F230" s="663" t="s">
        <v>3830</v>
      </c>
      <c r="G230" s="662" t="s">
        <v>3603</v>
      </c>
      <c r="H230" s="662" t="s">
        <v>3604</v>
      </c>
      <c r="I230" s="664">
        <v>4.6100000000000003</v>
      </c>
      <c r="J230" s="664">
        <v>70</v>
      </c>
      <c r="K230" s="665">
        <v>322.7</v>
      </c>
    </row>
    <row r="231" spans="1:11" ht="14.4" customHeight="1" x14ac:dyDescent="0.3">
      <c r="A231" s="660" t="s">
        <v>574</v>
      </c>
      <c r="B231" s="661" t="s">
        <v>1905</v>
      </c>
      <c r="C231" s="662" t="s">
        <v>593</v>
      </c>
      <c r="D231" s="663" t="s">
        <v>1910</v>
      </c>
      <c r="E231" s="662" t="s">
        <v>3829</v>
      </c>
      <c r="F231" s="663" t="s">
        <v>3830</v>
      </c>
      <c r="G231" s="662" t="s">
        <v>3605</v>
      </c>
      <c r="H231" s="662" t="s">
        <v>3606</v>
      </c>
      <c r="I231" s="664">
        <v>3.1</v>
      </c>
      <c r="J231" s="664">
        <v>20</v>
      </c>
      <c r="K231" s="665">
        <v>62</v>
      </c>
    </row>
    <row r="232" spans="1:11" ht="14.4" customHeight="1" x14ac:dyDescent="0.3">
      <c r="A232" s="660" t="s">
        <v>574</v>
      </c>
      <c r="B232" s="661" t="s">
        <v>1905</v>
      </c>
      <c r="C232" s="662" t="s">
        <v>593</v>
      </c>
      <c r="D232" s="663" t="s">
        <v>1910</v>
      </c>
      <c r="E232" s="662" t="s">
        <v>3829</v>
      </c>
      <c r="F232" s="663" t="s">
        <v>3830</v>
      </c>
      <c r="G232" s="662" t="s">
        <v>3487</v>
      </c>
      <c r="H232" s="662" t="s">
        <v>3488</v>
      </c>
      <c r="I232" s="664">
        <v>3.78</v>
      </c>
      <c r="J232" s="664">
        <v>20</v>
      </c>
      <c r="K232" s="665">
        <v>75.599999999999994</v>
      </c>
    </row>
    <row r="233" spans="1:11" ht="14.4" customHeight="1" x14ac:dyDescent="0.3">
      <c r="A233" s="660" t="s">
        <v>574</v>
      </c>
      <c r="B233" s="661" t="s">
        <v>1905</v>
      </c>
      <c r="C233" s="662" t="s">
        <v>593</v>
      </c>
      <c r="D233" s="663" t="s">
        <v>1910</v>
      </c>
      <c r="E233" s="662" t="s">
        <v>3829</v>
      </c>
      <c r="F233" s="663" t="s">
        <v>3830</v>
      </c>
      <c r="G233" s="662" t="s">
        <v>3607</v>
      </c>
      <c r="H233" s="662" t="s">
        <v>3608</v>
      </c>
      <c r="I233" s="664">
        <v>0.4</v>
      </c>
      <c r="J233" s="664">
        <v>2000</v>
      </c>
      <c r="K233" s="665">
        <v>800</v>
      </c>
    </row>
    <row r="234" spans="1:11" ht="14.4" customHeight="1" x14ac:dyDescent="0.3">
      <c r="A234" s="660" t="s">
        <v>574</v>
      </c>
      <c r="B234" s="661" t="s">
        <v>1905</v>
      </c>
      <c r="C234" s="662" t="s">
        <v>593</v>
      </c>
      <c r="D234" s="663" t="s">
        <v>1910</v>
      </c>
      <c r="E234" s="662" t="s">
        <v>3829</v>
      </c>
      <c r="F234" s="663" t="s">
        <v>3830</v>
      </c>
      <c r="G234" s="662" t="s">
        <v>3321</v>
      </c>
      <c r="H234" s="662" t="s">
        <v>3322</v>
      </c>
      <c r="I234" s="664">
        <v>27.37</v>
      </c>
      <c r="J234" s="664">
        <v>60</v>
      </c>
      <c r="K234" s="665">
        <v>1642.2</v>
      </c>
    </row>
    <row r="235" spans="1:11" ht="14.4" customHeight="1" x14ac:dyDescent="0.3">
      <c r="A235" s="660" t="s">
        <v>574</v>
      </c>
      <c r="B235" s="661" t="s">
        <v>1905</v>
      </c>
      <c r="C235" s="662" t="s">
        <v>593</v>
      </c>
      <c r="D235" s="663" t="s">
        <v>1910</v>
      </c>
      <c r="E235" s="662" t="s">
        <v>3829</v>
      </c>
      <c r="F235" s="663" t="s">
        <v>3830</v>
      </c>
      <c r="G235" s="662" t="s">
        <v>3609</v>
      </c>
      <c r="H235" s="662" t="s">
        <v>3610</v>
      </c>
      <c r="I235" s="664">
        <v>3.91</v>
      </c>
      <c r="J235" s="664">
        <v>100</v>
      </c>
      <c r="K235" s="665">
        <v>391</v>
      </c>
    </row>
    <row r="236" spans="1:11" ht="14.4" customHeight="1" x14ac:dyDescent="0.3">
      <c r="A236" s="660" t="s">
        <v>574</v>
      </c>
      <c r="B236" s="661" t="s">
        <v>1905</v>
      </c>
      <c r="C236" s="662" t="s">
        <v>593</v>
      </c>
      <c r="D236" s="663" t="s">
        <v>1910</v>
      </c>
      <c r="E236" s="662" t="s">
        <v>3829</v>
      </c>
      <c r="F236" s="663" t="s">
        <v>3830</v>
      </c>
      <c r="G236" s="662" t="s">
        <v>3611</v>
      </c>
      <c r="H236" s="662" t="s">
        <v>3612</v>
      </c>
      <c r="I236" s="664">
        <v>5.95</v>
      </c>
      <c r="J236" s="664">
        <v>100</v>
      </c>
      <c r="K236" s="665">
        <v>595</v>
      </c>
    </row>
    <row r="237" spans="1:11" ht="14.4" customHeight="1" x14ac:dyDescent="0.3">
      <c r="A237" s="660" t="s">
        <v>574</v>
      </c>
      <c r="B237" s="661" t="s">
        <v>1905</v>
      </c>
      <c r="C237" s="662" t="s">
        <v>593</v>
      </c>
      <c r="D237" s="663" t="s">
        <v>1910</v>
      </c>
      <c r="E237" s="662" t="s">
        <v>3829</v>
      </c>
      <c r="F237" s="663" t="s">
        <v>3830</v>
      </c>
      <c r="G237" s="662" t="s">
        <v>3493</v>
      </c>
      <c r="H237" s="662" t="s">
        <v>3494</v>
      </c>
      <c r="I237" s="664">
        <v>0.88</v>
      </c>
      <c r="J237" s="664">
        <v>2000</v>
      </c>
      <c r="K237" s="665">
        <v>1760</v>
      </c>
    </row>
    <row r="238" spans="1:11" ht="14.4" customHeight="1" x14ac:dyDescent="0.3">
      <c r="A238" s="660" t="s">
        <v>574</v>
      </c>
      <c r="B238" s="661" t="s">
        <v>1905</v>
      </c>
      <c r="C238" s="662" t="s">
        <v>593</v>
      </c>
      <c r="D238" s="663" t="s">
        <v>1910</v>
      </c>
      <c r="E238" s="662" t="s">
        <v>3829</v>
      </c>
      <c r="F238" s="663" t="s">
        <v>3830</v>
      </c>
      <c r="G238" s="662" t="s">
        <v>3575</v>
      </c>
      <c r="H238" s="662" t="s">
        <v>3576</v>
      </c>
      <c r="I238" s="664">
        <v>30.175000000000001</v>
      </c>
      <c r="J238" s="664">
        <v>100</v>
      </c>
      <c r="K238" s="665">
        <v>3017.5</v>
      </c>
    </row>
    <row r="239" spans="1:11" ht="14.4" customHeight="1" x14ac:dyDescent="0.3">
      <c r="A239" s="660" t="s">
        <v>574</v>
      </c>
      <c r="B239" s="661" t="s">
        <v>1905</v>
      </c>
      <c r="C239" s="662" t="s">
        <v>593</v>
      </c>
      <c r="D239" s="663" t="s">
        <v>1910</v>
      </c>
      <c r="E239" s="662" t="s">
        <v>3829</v>
      </c>
      <c r="F239" s="663" t="s">
        <v>3830</v>
      </c>
      <c r="G239" s="662" t="s">
        <v>3503</v>
      </c>
      <c r="H239" s="662" t="s">
        <v>3504</v>
      </c>
      <c r="I239" s="664">
        <v>0.6</v>
      </c>
      <c r="J239" s="664">
        <v>500</v>
      </c>
      <c r="K239" s="665">
        <v>300</v>
      </c>
    </row>
    <row r="240" spans="1:11" ht="14.4" customHeight="1" x14ac:dyDescent="0.3">
      <c r="A240" s="660" t="s">
        <v>574</v>
      </c>
      <c r="B240" s="661" t="s">
        <v>1905</v>
      </c>
      <c r="C240" s="662" t="s">
        <v>593</v>
      </c>
      <c r="D240" s="663" t="s">
        <v>1910</v>
      </c>
      <c r="E240" s="662" t="s">
        <v>3829</v>
      </c>
      <c r="F240" s="663" t="s">
        <v>3830</v>
      </c>
      <c r="G240" s="662" t="s">
        <v>3613</v>
      </c>
      <c r="H240" s="662" t="s">
        <v>3614</v>
      </c>
      <c r="I240" s="664">
        <v>450</v>
      </c>
      <c r="J240" s="664">
        <v>2</v>
      </c>
      <c r="K240" s="665">
        <v>899.99</v>
      </c>
    </row>
    <row r="241" spans="1:11" ht="14.4" customHeight="1" x14ac:dyDescent="0.3">
      <c r="A241" s="660" t="s">
        <v>574</v>
      </c>
      <c r="B241" s="661" t="s">
        <v>1905</v>
      </c>
      <c r="C241" s="662" t="s">
        <v>593</v>
      </c>
      <c r="D241" s="663" t="s">
        <v>1910</v>
      </c>
      <c r="E241" s="662" t="s">
        <v>3829</v>
      </c>
      <c r="F241" s="663" t="s">
        <v>3830</v>
      </c>
      <c r="G241" s="662" t="s">
        <v>3327</v>
      </c>
      <c r="H241" s="662" t="s">
        <v>3328</v>
      </c>
      <c r="I241" s="664">
        <v>8.58</v>
      </c>
      <c r="J241" s="664">
        <v>96</v>
      </c>
      <c r="K241" s="665">
        <v>823.68</v>
      </c>
    </row>
    <row r="242" spans="1:11" ht="14.4" customHeight="1" x14ac:dyDescent="0.3">
      <c r="A242" s="660" t="s">
        <v>574</v>
      </c>
      <c r="B242" s="661" t="s">
        <v>1905</v>
      </c>
      <c r="C242" s="662" t="s">
        <v>593</v>
      </c>
      <c r="D242" s="663" t="s">
        <v>1910</v>
      </c>
      <c r="E242" s="662" t="s">
        <v>3829</v>
      </c>
      <c r="F242" s="663" t="s">
        <v>3830</v>
      </c>
      <c r="G242" s="662" t="s">
        <v>3615</v>
      </c>
      <c r="H242" s="662" t="s">
        <v>3616</v>
      </c>
      <c r="I242" s="664">
        <v>13.02</v>
      </c>
      <c r="J242" s="664">
        <v>6</v>
      </c>
      <c r="K242" s="665">
        <v>78.12</v>
      </c>
    </row>
    <row r="243" spans="1:11" ht="14.4" customHeight="1" x14ac:dyDescent="0.3">
      <c r="A243" s="660" t="s">
        <v>574</v>
      </c>
      <c r="B243" s="661" t="s">
        <v>1905</v>
      </c>
      <c r="C243" s="662" t="s">
        <v>593</v>
      </c>
      <c r="D243" s="663" t="s">
        <v>1910</v>
      </c>
      <c r="E243" s="662" t="s">
        <v>3829</v>
      </c>
      <c r="F243" s="663" t="s">
        <v>3830</v>
      </c>
      <c r="G243" s="662" t="s">
        <v>3329</v>
      </c>
      <c r="H243" s="662" t="s">
        <v>3330</v>
      </c>
      <c r="I243" s="664">
        <v>27.94</v>
      </c>
      <c r="J243" s="664">
        <v>12</v>
      </c>
      <c r="K243" s="665">
        <v>335.28</v>
      </c>
    </row>
    <row r="244" spans="1:11" ht="14.4" customHeight="1" x14ac:dyDescent="0.3">
      <c r="A244" s="660" t="s">
        <v>574</v>
      </c>
      <c r="B244" s="661" t="s">
        <v>1905</v>
      </c>
      <c r="C244" s="662" t="s">
        <v>593</v>
      </c>
      <c r="D244" s="663" t="s">
        <v>1910</v>
      </c>
      <c r="E244" s="662" t="s">
        <v>3829</v>
      </c>
      <c r="F244" s="663" t="s">
        <v>3830</v>
      </c>
      <c r="G244" s="662" t="s">
        <v>3333</v>
      </c>
      <c r="H244" s="662" t="s">
        <v>3334</v>
      </c>
      <c r="I244" s="664">
        <v>3.08</v>
      </c>
      <c r="J244" s="664">
        <v>70</v>
      </c>
      <c r="K244" s="665">
        <v>215.6</v>
      </c>
    </row>
    <row r="245" spans="1:11" ht="14.4" customHeight="1" x14ac:dyDescent="0.3">
      <c r="A245" s="660" t="s">
        <v>574</v>
      </c>
      <c r="B245" s="661" t="s">
        <v>1905</v>
      </c>
      <c r="C245" s="662" t="s">
        <v>593</v>
      </c>
      <c r="D245" s="663" t="s">
        <v>1910</v>
      </c>
      <c r="E245" s="662" t="s">
        <v>3829</v>
      </c>
      <c r="F245" s="663" t="s">
        <v>3830</v>
      </c>
      <c r="G245" s="662" t="s">
        <v>3617</v>
      </c>
      <c r="H245" s="662" t="s">
        <v>3618</v>
      </c>
      <c r="I245" s="664">
        <v>1.29</v>
      </c>
      <c r="J245" s="664">
        <v>4000</v>
      </c>
      <c r="K245" s="665">
        <v>5160</v>
      </c>
    </row>
    <row r="246" spans="1:11" ht="14.4" customHeight="1" x14ac:dyDescent="0.3">
      <c r="A246" s="660" t="s">
        <v>574</v>
      </c>
      <c r="B246" s="661" t="s">
        <v>1905</v>
      </c>
      <c r="C246" s="662" t="s">
        <v>593</v>
      </c>
      <c r="D246" s="663" t="s">
        <v>1910</v>
      </c>
      <c r="E246" s="662" t="s">
        <v>3829</v>
      </c>
      <c r="F246" s="663" t="s">
        <v>3830</v>
      </c>
      <c r="G246" s="662" t="s">
        <v>3619</v>
      </c>
      <c r="H246" s="662" t="s">
        <v>3620</v>
      </c>
      <c r="I246" s="664">
        <v>1.17</v>
      </c>
      <c r="J246" s="664">
        <v>300</v>
      </c>
      <c r="K246" s="665">
        <v>351</v>
      </c>
    </row>
    <row r="247" spans="1:11" ht="14.4" customHeight="1" x14ac:dyDescent="0.3">
      <c r="A247" s="660" t="s">
        <v>574</v>
      </c>
      <c r="B247" s="661" t="s">
        <v>1905</v>
      </c>
      <c r="C247" s="662" t="s">
        <v>593</v>
      </c>
      <c r="D247" s="663" t="s">
        <v>1910</v>
      </c>
      <c r="E247" s="662" t="s">
        <v>3829</v>
      </c>
      <c r="F247" s="663" t="s">
        <v>3830</v>
      </c>
      <c r="G247" s="662" t="s">
        <v>3337</v>
      </c>
      <c r="H247" s="662" t="s">
        <v>3338</v>
      </c>
      <c r="I247" s="664">
        <v>8.01</v>
      </c>
      <c r="J247" s="664">
        <v>50</v>
      </c>
      <c r="K247" s="665">
        <v>400.52</v>
      </c>
    </row>
    <row r="248" spans="1:11" ht="14.4" customHeight="1" x14ac:dyDescent="0.3">
      <c r="A248" s="660" t="s">
        <v>574</v>
      </c>
      <c r="B248" s="661" t="s">
        <v>1905</v>
      </c>
      <c r="C248" s="662" t="s">
        <v>593</v>
      </c>
      <c r="D248" s="663" t="s">
        <v>1910</v>
      </c>
      <c r="E248" s="662" t="s">
        <v>3829</v>
      </c>
      <c r="F248" s="663" t="s">
        <v>3830</v>
      </c>
      <c r="G248" s="662" t="s">
        <v>3621</v>
      </c>
      <c r="H248" s="662" t="s">
        <v>3622</v>
      </c>
      <c r="I248" s="664">
        <v>9.5500000000000007</v>
      </c>
      <c r="J248" s="664">
        <v>50</v>
      </c>
      <c r="K248" s="665">
        <v>477.5</v>
      </c>
    </row>
    <row r="249" spans="1:11" ht="14.4" customHeight="1" x14ac:dyDescent="0.3">
      <c r="A249" s="660" t="s">
        <v>574</v>
      </c>
      <c r="B249" s="661" t="s">
        <v>1905</v>
      </c>
      <c r="C249" s="662" t="s">
        <v>593</v>
      </c>
      <c r="D249" s="663" t="s">
        <v>1910</v>
      </c>
      <c r="E249" s="662" t="s">
        <v>3829</v>
      </c>
      <c r="F249" s="663" t="s">
        <v>3830</v>
      </c>
      <c r="G249" s="662" t="s">
        <v>3513</v>
      </c>
      <c r="H249" s="662" t="s">
        <v>3514</v>
      </c>
      <c r="I249" s="664">
        <v>7.51</v>
      </c>
      <c r="J249" s="664">
        <v>16</v>
      </c>
      <c r="K249" s="665">
        <v>120.16</v>
      </c>
    </row>
    <row r="250" spans="1:11" ht="14.4" customHeight="1" x14ac:dyDescent="0.3">
      <c r="A250" s="660" t="s">
        <v>574</v>
      </c>
      <c r="B250" s="661" t="s">
        <v>1905</v>
      </c>
      <c r="C250" s="662" t="s">
        <v>593</v>
      </c>
      <c r="D250" s="663" t="s">
        <v>1910</v>
      </c>
      <c r="E250" s="662" t="s">
        <v>3829</v>
      </c>
      <c r="F250" s="663" t="s">
        <v>3830</v>
      </c>
      <c r="G250" s="662" t="s">
        <v>3623</v>
      </c>
      <c r="H250" s="662" t="s">
        <v>3624</v>
      </c>
      <c r="I250" s="664">
        <v>790.88</v>
      </c>
      <c r="J250" s="664">
        <v>1</v>
      </c>
      <c r="K250" s="665">
        <v>790.88</v>
      </c>
    </row>
    <row r="251" spans="1:11" ht="14.4" customHeight="1" x14ac:dyDescent="0.3">
      <c r="A251" s="660" t="s">
        <v>574</v>
      </c>
      <c r="B251" s="661" t="s">
        <v>1905</v>
      </c>
      <c r="C251" s="662" t="s">
        <v>593</v>
      </c>
      <c r="D251" s="663" t="s">
        <v>1910</v>
      </c>
      <c r="E251" s="662" t="s">
        <v>3829</v>
      </c>
      <c r="F251" s="663" t="s">
        <v>3830</v>
      </c>
      <c r="G251" s="662" t="s">
        <v>3625</v>
      </c>
      <c r="H251" s="662" t="s">
        <v>3626</v>
      </c>
      <c r="I251" s="664">
        <v>5.28</v>
      </c>
      <c r="J251" s="664">
        <v>50</v>
      </c>
      <c r="K251" s="665">
        <v>264</v>
      </c>
    </row>
    <row r="252" spans="1:11" ht="14.4" customHeight="1" x14ac:dyDescent="0.3">
      <c r="A252" s="660" t="s">
        <v>574</v>
      </c>
      <c r="B252" s="661" t="s">
        <v>1905</v>
      </c>
      <c r="C252" s="662" t="s">
        <v>593</v>
      </c>
      <c r="D252" s="663" t="s">
        <v>1910</v>
      </c>
      <c r="E252" s="662" t="s">
        <v>3829</v>
      </c>
      <c r="F252" s="663" t="s">
        <v>3830</v>
      </c>
      <c r="G252" s="662" t="s">
        <v>3627</v>
      </c>
      <c r="H252" s="662" t="s">
        <v>3628</v>
      </c>
      <c r="I252" s="664">
        <v>61.75</v>
      </c>
      <c r="J252" s="664">
        <v>10</v>
      </c>
      <c r="K252" s="665">
        <v>617.54999999999995</v>
      </c>
    </row>
    <row r="253" spans="1:11" ht="14.4" customHeight="1" x14ac:dyDescent="0.3">
      <c r="A253" s="660" t="s">
        <v>574</v>
      </c>
      <c r="B253" s="661" t="s">
        <v>1905</v>
      </c>
      <c r="C253" s="662" t="s">
        <v>593</v>
      </c>
      <c r="D253" s="663" t="s">
        <v>1910</v>
      </c>
      <c r="E253" s="662" t="s">
        <v>3829</v>
      </c>
      <c r="F253" s="663" t="s">
        <v>3830</v>
      </c>
      <c r="G253" s="662" t="s">
        <v>3629</v>
      </c>
      <c r="H253" s="662" t="s">
        <v>3630</v>
      </c>
      <c r="I253" s="664">
        <v>13.215</v>
      </c>
      <c r="J253" s="664">
        <v>40</v>
      </c>
      <c r="K253" s="665">
        <v>528.79999999999995</v>
      </c>
    </row>
    <row r="254" spans="1:11" ht="14.4" customHeight="1" x14ac:dyDescent="0.3">
      <c r="A254" s="660" t="s">
        <v>574</v>
      </c>
      <c r="B254" s="661" t="s">
        <v>1905</v>
      </c>
      <c r="C254" s="662" t="s">
        <v>593</v>
      </c>
      <c r="D254" s="663" t="s">
        <v>1910</v>
      </c>
      <c r="E254" s="662" t="s">
        <v>3829</v>
      </c>
      <c r="F254" s="663" t="s">
        <v>3830</v>
      </c>
      <c r="G254" s="662" t="s">
        <v>3631</v>
      </c>
      <c r="H254" s="662" t="s">
        <v>3632</v>
      </c>
      <c r="I254" s="664">
        <v>15.745000000000001</v>
      </c>
      <c r="J254" s="664">
        <v>40</v>
      </c>
      <c r="K254" s="665">
        <v>629.9</v>
      </c>
    </row>
    <row r="255" spans="1:11" ht="14.4" customHeight="1" x14ac:dyDescent="0.3">
      <c r="A255" s="660" t="s">
        <v>574</v>
      </c>
      <c r="B255" s="661" t="s">
        <v>1905</v>
      </c>
      <c r="C255" s="662" t="s">
        <v>593</v>
      </c>
      <c r="D255" s="663" t="s">
        <v>1910</v>
      </c>
      <c r="E255" s="662" t="s">
        <v>3829</v>
      </c>
      <c r="F255" s="663" t="s">
        <v>3830</v>
      </c>
      <c r="G255" s="662" t="s">
        <v>3633</v>
      </c>
      <c r="H255" s="662" t="s">
        <v>3634</v>
      </c>
      <c r="I255" s="664">
        <v>66.59</v>
      </c>
      <c r="J255" s="664">
        <v>10</v>
      </c>
      <c r="K255" s="665">
        <v>665.9</v>
      </c>
    </row>
    <row r="256" spans="1:11" ht="14.4" customHeight="1" x14ac:dyDescent="0.3">
      <c r="A256" s="660" t="s">
        <v>574</v>
      </c>
      <c r="B256" s="661" t="s">
        <v>1905</v>
      </c>
      <c r="C256" s="662" t="s">
        <v>593</v>
      </c>
      <c r="D256" s="663" t="s">
        <v>1910</v>
      </c>
      <c r="E256" s="662" t="s">
        <v>3831</v>
      </c>
      <c r="F256" s="663" t="s">
        <v>3832</v>
      </c>
      <c r="G256" s="662" t="s">
        <v>3635</v>
      </c>
      <c r="H256" s="662" t="s">
        <v>3636</v>
      </c>
      <c r="I256" s="664">
        <v>58.375</v>
      </c>
      <c r="J256" s="664">
        <v>40</v>
      </c>
      <c r="K256" s="665">
        <v>2335</v>
      </c>
    </row>
    <row r="257" spans="1:11" ht="14.4" customHeight="1" x14ac:dyDescent="0.3">
      <c r="A257" s="660" t="s">
        <v>574</v>
      </c>
      <c r="B257" s="661" t="s">
        <v>1905</v>
      </c>
      <c r="C257" s="662" t="s">
        <v>593</v>
      </c>
      <c r="D257" s="663" t="s">
        <v>1910</v>
      </c>
      <c r="E257" s="662" t="s">
        <v>3831</v>
      </c>
      <c r="F257" s="663" t="s">
        <v>3832</v>
      </c>
      <c r="G257" s="662" t="s">
        <v>3353</v>
      </c>
      <c r="H257" s="662" t="s">
        <v>3354</v>
      </c>
      <c r="I257" s="664">
        <v>37.51</v>
      </c>
      <c r="J257" s="664">
        <v>240</v>
      </c>
      <c r="K257" s="665">
        <v>9002.4</v>
      </c>
    </row>
    <row r="258" spans="1:11" ht="14.4" customHeight="1" x14ac:dyDescent="0.3">
      <c r="A258" s="660" t="s">
        <v>574</v>
      </c>
      <c r="B258" s="661" t="s">
        <v>1905</v>
      </c>
      <c r="C258" s="662" t="s">
        <v>593</v>
      </c>
      <c r="D258" s="663" t="s">
        <v>1910</v>
      </c>
      <c r="E258" s="662" t="s">
        <v>3831</v>
      </c>
      <c r="F258" s="663" t="s">
        <v>3832</v>
      </c>
      <c r="G258" s="662" t="s">
        <v>3355</v>
      </c>
      <c r="H258" s="662" t="s">
        <v>3356</v>
      </c>
      <c r="I258" s="664">
        <v>3</v>
      </c>
      <c r="J258" s="664">
        <v>20</v>
      </c>
      <c r="K258" s="665">
        <v>60</v>
      </c>
    </row>
    <row r="259" spans="1:11" ht="14.4" customHeight="1" x14ac:dyDescent="0.3">
      <c r="A259" s="660" t="s">
        <v>574</v>
      </c>
      <c r="B259" s="661" t="s">
        <v>1905</v>
      </c>
      <c r="C259" s="662" t="s">
        <v>593</v>
      </c>
      <c r="D259" s="663" t="s">
        <v>1910</v>
      </c>
      <c r="E259" s="662" t="s">
        <v>3831</v>
      </c>
      <c r="F259" s="663" t="s">
        <v>3832</v>
      </c>
      <c r="G259" s="662" t="s">
        <v>3525</v>
      </c>
      <c r="H259" s="662" t="s">
        <v>3526</v>
      </c>
      <c r="I259" s="664">
        <v>15.92</v>
      </c>
      <c r="J259" s="664">
        <v>250</v>
      </c>
      <c r="K259" s="665">
        <v>3980</v>
      </c>
    </row>
    <row r="260" spans="1:11" ht="14.4" customHeight="1" x14ac:dyDescent="0.3">
      <c r="A260" s="660" t="s">
        <v>574</v>
      </c>
      <c r="B260" s="661" t="s">
        <v>1905</v>
      </c>
      <c r="C260" s="662" t="s">
        <v>593</v>
      </c>
      <c r="D260" s="663" t="s">
        <v>1910</v>
      </c>
      <c r="E260" s="662" t="s">
        <v>3831</v>
      </c>
      <c r="F260" s="663" t="s">
        <v>3832</v>
      </c>
      <c r="G260" s="662" t="s">
        <v>3637</v>
      </c>
      <c r="H260" s="662" t="s">
        <v>3638</v>
      </c>
      <c r="I260" s="664">
        <v>7.43</v>
      </c>
      <c r="J260" s="664">
        <v>400</v>
      </c>
      <c r="K260" s="665">
        <v>2972</v>
      </c>
    </row>
    <row r="261" spans="1:11" ht="14.4" customHeight="1" x14ac:dyDescent="0.3">
      <c r="A261" s="660" t="s">
        <v>574</v>
      </c>
      <c r="B261" s="661" t="s">
        <v>1905</v>
      </c>
      <c r="C261" s="662" t="s">
        <v>593</v>
      </c>
      <c r="D261" s="663" t="s">
        <v>1910</v>
      </c>
      <c r="E261" s="662" t="s">
        <v>3831</v>
      </c>
      <c r="F261" s="663" t="s">
        <v>3832</v>
      </c>
      <c r="G261" s="662" t="s">
        <v>3359</v>
      </c>
      <c r="H261" s="662" t="s">
        <v>3360</v>
      </c>
      <c r="I261" s="664">
        <v>1.0900000000000001</v>
      </c>
      <c r="J261" s="664">
        <v>4600</v>
      </c>
      <c r="K261" s="665">
        <v>5014</v>
      </c>
    </row>
    <row r="262" spans="1:11" ht="14.4" customHeight="1" x14ac:dyDescent="0.3">
      <c r="A262" s="660" t="s">
        <v>574</v>
      </c>
      <c r="B262" s="661" t="s">
        <v>1905</v>
      </c>
      <c r="C262" s="662" t="s">
        <v>593</v>
      </c>
      <c r="D262" s="663" t="s">
        <v>1910</v>
      </c>
      <c r="E262" s="662" t="s">
        <v>3831</v>
      </c>
      <c r="F262" s="663" t="s">
        <v>3832</v>
      </c>
      <c r="G262" s="662" t="s">
        <v>3361</v>
      </c>
      <c r="H262" s="662" t="s">
        <v>3362</v>
      </c>
      <c r="I262" s="664">
        <v>1.67</v>
      </c>
      <c r="J262" s="664">
        <v>1500</v>
      </c>
      <c r="K262" s="665">
        <v>2505</v>
      </c>
    </row>
    <row r="263" spans="1:11" ht="14.4" customHeight="1" x14ac:dyDescent="0.3">
      <c r="A263" s="660" t="s">
        <v>574</v>
      </c>
      <c r="B263" s="661" t="s">
        <v>1905</v>
      </c>
      <c r="C263" s="662" t="s">
        <v>593</v>
      </c>
      <c r="D263" s="663" t="s">
        <v>1910</v>
      </c>
      <c r="E263" s="662" t="s">
        <v>3831</v>
      </c>
      <c r="F263" s="663" t="s">
        <v>3832</v>
      </c>
      <c r="G263" s="662" t="s">
        <v>3363</v>
      </c>
      <c r="H263" s="662" t="s">
        <v>3364</v>
      </c>
      <c r="I263" s="664">
        <v>0.47499999999999998</v>
      </c>
      <c r="J263" s="664">
        <v>1200</v>
      </c>
      <c r="K263" s="665">
        <v>570</v>
      </c>
    </row>
    <row r="264" spans="1:11" ht="14.4" customHeight="1" x14ac:dyDescent="0.3">
      <c r="A264" s="660" t="s">
        <v>574</v>
      </c>
      <c r="B264" s="661" t="s">
        <v>1905</v>
      </c>
      <c r="C264" s="662" t="s">
        <v>593</v>
      </c>
      <c r="D264" s="663" t="s">
        <v>1910</v>
      </c>
      <c r="E264" s="662" t="s">
        <v>3831</v>
      </c>
      <c r="F264" s="663" t="s">
        <v>3832</v>
      </c>
      <c r="G264" s="662" t="s">
        <v>3365</v>
      </c>
      <c r="H264" s="662" t="s">
        <v>3366</v>
      </c>
      <c r="I264" s="664">
        <v>0.67</v>
      </c>
      <c r="J264" s="664">
        <v>3500</v>
      </c>
      <c r="K264" s="665">
        <v>2345</v>
      </c>
    </row>
    <row r="265" spans="1:11" ht="14.4" customHeight="1" x14ac:dyDescent="0.3">
      <c r="A265" s="660" t="s">
        <v>574</v>
      </c>
      <c r="B265" s="661" t="s">
        <v>1905</v>
      </c>
      <c r="C265" s="662" t="s">
        <v>593</v>
      </c>
      <c r="D265" s="663" t="s">
        <v>1910</v>
      </c>
      <c r="E265" s="662" t="s">
        <v>3831</v>
      </c>
      <c r="F265" s="663" t="s">
        <v>3832</v>
      </c>
      <c r="G265" s="662" t="s">
        <v>3367</v>
      </c>
      <c r="H265" s="662" t="s">
        <v>3368</v>
      </c>
      <c r="I265" s="664">
        <v>3.1349999999999998</v>
      </c>
      <c r="J265" s="664">
        <v>100</v>
      </c>
      <c r="K265" s="665">
        <v>313.5</v>
      </c>
    </row>
    <row r="266" spans="1:11" ht="14.4" customHeight="1" x14ac:dyDescent="0.3">
      <c r="A266" s="660" t="s">
        <v>574</v>
      </c>
      <c r="B266" s="661" t="s">
        <v>1905</v>
      </c>
      <c r="C266" s="662" t="s">
        <v>593</v>
      </c>
      <c r="D266" s="663" t="s">
        <v>1910</v>
      </c>
      <c r="E266" s="662" t="s">
        <v>3831</v>
      </c>
      <c r="F266" s="663" t="s">
        <v>3832</v>
      </c>
      <c r="G266" s="662" t="s">
        <v>3371</v>
      </c>
      <c r="H266" s="662" t="s">
        <v>3372</v>
      </c>
      <c r="I266" s="664">
        <v>6.23</v>
      </c>
      <c r="J266" s="664">
        <v>40</v>
      </c>
      <c r="K266" s="665">
        <v>249.2</v>
      </c>
    </row>
    <row r="267" spans="1:11" ht="14.4" customHeight="1" x14ac:dyDescent="0.3">
      <c r="A267" s="660" t="s">
        <v>574</v>
      </c>
      <c r="B267" s="661" t="s">
        <v>1905</v>
      </c>
      <c r="C267" s="662" t="s">
        <v>593</v>
      </c>
      <c r="D267" s="663" t="s">
        <v>1910</v>
      </c>
      <c r="E267" s="662" t="s">
        <v>3831</v>
      </c>
      <c r="F267" s="663" t="s">
        <v>3832</v>
      </c>
      <c r="G267" s="662" t="s">
        <v>3639</v>
      </c>
      <c r="H267" s="662" t="s">
        <v>3640</v>
      </c>
      <c r="I267" s="664">
        <v>203.76</v>
      </c>
      <c r="J267" s="664">
        <v>5</v>
      </c>
      <c r="K267" s="665">
        <v>1018.8</v>
      </c>
    </row>
    <row r="268" spans="1:11" ht="14.4" customHeight="1" x14ac:dyDescent="0.3">
      <c r="A268" s="660" t="s">
        <v>574</v>
      </c>
      <c r="B268" s="661" t="s">
        <v>1905</v>
      </c>
      <c r="C268" s="662" t="s">
        <v>593</v>
      </c>
      <c r="D268" s="663" t="s">
        <v>1910</v>
      </c>
      <c r="E268" s="662" t="s">
        <v>3831</v>
      </c>
      <c r="F268" s="663" t="s">
        <v>3832</v>
      </c>
      <c r="G268" s="662" t="s">
        <v>3641</v>
      </c>
      <c r="H268" s="662" t="s">
        <v>3642</v>
      </c>
      <c r="I268" s="664">
        <v>68.53</v>
      </c>
      <c r="J268" s="664">
        <v>2</v>
      </c>
      <c r="K268" s="665">
        <v>137.06</v>
      </c>
    </row>
    <row r="269" spans="1:11" ht="14.4" customHeight="1" x14ac:dyDescent="0.3">
      <c r="A269" s="660" t="s">
        <v>574</v>
      </c>
      <c r="B269" s="661" t="s">
        <v>1905</v>
      </c>
      <c r="C269" s="662" t="s">
        <v>593</v>
      </c>
      <c r="D269" s="663" t="s">
        <v>1910</v>
      </c>
      <c r="E269" s="662" t="s">
        <v>3831</v>
      </c>
      <c r="F269" s="663" t="s">
        <v>3832</v>
      </c>
      <c r="G269" s="662" t="s">
        <v>3643</v>
      </c>
      <c r="H269" s="662" t="s">
        <v>3644</v>
      </c>
      <c r="I269" s="664">
        <v>15.04</v>
      </c>
      <c r="J269" s="664">
        <v>40</v>
      </c>
      <c r="K269" s="665">
        <v>601.62</v>
      </c>
    </row>
    <row r="270" spans="1:11" ht="14.4" customHeight="1" x14ac:dyDescent="0.3">
      <c r="A270" s="660" t="s">
        <v>574</v>
      </c>
      <c r="B270" s="661" t="s">
        <v>1905</v>
      </c>
      <c r="C270" s="662" t="s">
        <v>593</v>
      </c>
      <c r="D270" s="663" t="s">
        <v>1910</v>
      </c>
      <c r="E270" s="662" t="s">
        <v>3831</v>
      </c>
      <c r="F270" s="663" t="s">
        <v>3832</v>
      </c>
      <c r="G270" s="662" t="s">
        <v>3375</v>
      </c>
      <c r="H270" s="662" t="s">
        <v>3376</v>
      </c>
      <c r="I270" s="664">
        <v>5.57</v>
      </c>
      <c r="J270" s="664">
        <v>200</v>
      </c>
      <c r="K270" s="665">
        <v>1114</v>
      </c>
    </row>
    <row r="271" spans="1:11" ht="14.4" customHeight="1" x14ac:dyDescent="0.3">
      <c r="A271" s="660" t="s">
        <v>574</v>
      </c>
      <c r="B271" s="661" t="s">
        <v>1905</v>
      </c>
      <c r="C271" s="662" t="s">
        <v>593</v>
      </c>
      <c r="D271" s="663" t="s">
        <v>1910</v>
      </c>
      <c r="E271" s="662" t="s">
        <v>3831</v>
      </c>
      <c r="F271" s="663" t="s">
        <v>3832</v>
      </c>
      <c r="G271" s="662" t="s">
        <v>3645</v>
      </c>
      <c r="H271" s="662" t="s">
        <v>3646</v>
      </c>
      <c r="I271" s="664">
        <v>175.55500000000001</v>
      </c>
      <c r="J271" s="664">
        <v>10</v>
      </c>
      <c r="K271" s="665">
        <v>1755.56</v>
      </c>
    </row>
    <row r="272" spans="1:11" ht="14.4" customHeight="1" x14ac:dyDescent="0.3">
      <c r="A272" s="660" t="s">
        <v>574</v>
      </c>
      <c r="B272" s="661" t="s">
        <v>1905</v>
      </c>
      <c r="C272" s="662" t="s">
        <v>593</v>
      </c>
      <c r="D272" s="663" t="s">
        <v>1910</v>
      </c>
      <c r="E272" s="662" t="s">
        <v>3831</v>
      </c>
      <c r="F272" s="663" t="s">
        <v>3832</v>
      </c>
      <c r="G272" s="662" t="s">
        <v>3377</v>
      </c>
      <c r="H272" s="662" t="s">
        <v>3378</v>
      </c>
      <c r="I272" s="664">
        <v>9.68</v>
      </c>
      <c r="J272" s="664">
        <v>20</v>
      </c>
      <c r="K272" s="665">
        <v>193.6</v>
      </c>
    </row>
    <row r="273" spans="1:11" ht="14.4" customHeight="1" x14ac:dyDescent="0.3">
      <c r="A273" s="660" t="s">
        <v>574</v>
      </c>
      <c r="B273" s="661" t="s">
        <v>1905</v>
      </c>
      <c r="C273" s="662" t="s">
        <v>593</v>
      </c>
      <c r="D273" s="663" t="s">
        <v>1910</v>
      </c>
      <c r="E273" s="662" t="s">
        <v>3831</v>
      </c>
      <c r="F273" s="663" t="s">
        <v>3832</v>
      </c>
      <c r="G273" s="662" t="s">
        <v>3381</v>
      </c>
      <c r="H273" s="662" t="s">
        <v>3382</v>
      </c>
      <c r="I273" s="664">
        <v>1.9750000000000001</v>
      </c>
      <c r="J273" s="664">
        <v>350</v>
      </c>
      <c r="K273" s="665">
        <v>692</v>
      </c>
    </row>
    <row r="274" spans="1:11" ht="14.4" customHeight="1" x14ac:dyDescent="0.3">
      <c r="A274" s="660" t="s">
        <v>574</v>
      </c>
      <c r="B274" s="661" t="s">
        <v>1905</v>
      </c>
      <c r="C274" s="662" t="s">
        <v>593</v>
      </c>
      <c r="D274" s="663" t="s">
        <v>1910</v>
      </c>
      <c r="E274" s="662" t="s">
        <v>3831</v>
      </c>
      <c r="F274" s="663" t="s">
        <v>3832</v>
      </c>
      <c r="G274" s="662" t="s">
        <v>3385</v>
      </c>
      <c r="H274" s="662" t="s">
        <v>3386</v>
      </c>
      <c r="I274" s="664">
        <v>3.01</v>
      </c>
      <c r="J274" s="664">
        <v>50</v>
      </c>
      <c r="K274" s="665">
        <v>150.5</v>
      </c>
    </row>
    <row r="275" spans="1:11" ht="14.4" customHeight="1" x14ac:dyDescent="0.3">
      <c r="A275" s="660" t="s">
        <v>574</v>
      </c>
      <c r="B275" s="661" t="s">
        <v>1905</v>
      </c>
      <c r="C275" s="662" t="s">
        <v>593</v>
      </c>
      <c r="D275" s="663" t="s">
        <v>1910</v>
      </c>
      <c r="E275" s="662" t="s">
        <v>3831</v>
      </c>
      <c r="F275" s="663" t="s">
        <v>3832</v>
      </c>
      <c r="G275" s="662" t="s">
        <v>3647</v>
      </c>
      <c r="H275" s="662" t="s">
        <v>3648</v>
      </c>
      <c r="I275" s="664">
        <v>4.8099999999999996</v>
      </c>
      <c r="J275" s="664">
        <v>300</v>
      </c>
      <c r="K275" s="665">
        <v>1443</v>
      </c>
    </row>
    <row r="276" spans="1:11" ht="14.4" customHeight="1" x14ac:dyDescent="0.3">
      <c r="A276" s="660" t="s">
        <v>574</v>
      </c>
      <c r="B276" s="661" t="s">
        <v>1905</v>
      </c>
      <c r="C276" s="662" t="s">
        <v>593</v>
      </c>
      <c r="D276" s="663" t="s">
        <v>1910</v>
      </c>
      <c r="E276" s="662" t="s">
        <v>3831</v>
      </c>
      <c r="F276" s="663" t="s">
        <v>3832</v>
      </c>
      <c r="G276" s="662" t="s">
        <v>3387</v>
      </c>
      <c r="H276" s="662" t="s">
        <v>3388</v>
      </c>
      <c r="I276" s="664">
        <v>0.01</v>
      </c>
      <c r="J276" s="664">
        <v>50</v>
      </c>
      <c r="K276" s="665">
        <v>0.5</v>
      </c>
    </row>
    <row r="277" spans="1:11" ht="14.4" customHeight="1" x14ac:dyDescent="0.3">
      <c r="A277" s="660" t="s">
        <v>574</v>
      </c>
      <c r="B277" s="661" t="s">
        <v>1905</v>
      </c>
      <c r="C277" s="662" t="s">
        <v>593</v>
      </c>
      <c r="D277" s="663" t="s">
        <v>1910</v>
      </c>
      <c r="E277" s="662" t="s">
        <v>3831</v>
      </c>
      <c r="F277" s="663" t="s">
        <v>3832</v>
      </c>
      <c r="G277" s="662" t="s">
        <v>3391</v>
      </c>
      <c r="H277" s="662" t="s">
        <v>3392</v>
      </c>
      <c r="I277" s="664">
        <v>2.16</v>
      </c>
      <c r="J277" s="664">
        <v>150</v>
      </c>
      <c r="K277" s="665">
        <v>324</v>
      </c>
    </row>
    <row r="278" spans="1:11" ht="14.4" customHeight="1" x14ac:dyDescent="0.3">
      <c r="A278" s="660" t="s">
        <v>574</v>
      </c>
      <c r="B278" s="661" t="s">
        <v>1905</v>
      </c>
      <c r="C278" s="662" t="s">
        <v>593</v>
      </c>
      <c r="D278" s="663" t="s">
        <v>1910</v>
      </c>
      <c r="E278" s="662" t="s">
        <v>3831</v>
      </c>
      <c r="F278" s="663" t="s">
        <v>3832</v>
      </c>
      <c r="G278" s="662" t="s">
        <v>3393</v>
      </c>
      <c r="H278" s="662" t="s">
        <v>3394</v>
      </c>
      <c r="I278" s="664">
        <v>2.5149999999999997</v>
      </c>
      <c r="J278" s="664">
        <v>300</v>
      </c>
      <c r="K278" s="665">
        <v>755</v>
      </c>
    </row>
    <row r="279" spans="1:11" ht="14.4" customHeight="1" x14ac:dyDescent="0.3">
      <c r="A279" s="660" t="s">
        <v>574</v>
      </c>
      <c r="B279" s="661" t="s">
        <v>1905</v>
      </c>
      <c r="C279" s="662" t="s">
        <v>593</v>
      </c>
      <c r="D279" s="663" t="s">
        <v>1910</v>
      </c>
      <c r="E279" s="662" t="s">
        <v>3831</v>
      </c>
      <c r="F279" s="663" t="s">
        <v>3832</v>
      </c>
      <c r="G279" s="662" t="s">
        <v>3649</v>
      </c>
      <c r="H279" s="662" t="s">
        <v>3650</v>
      </c>
      <c r="I279" s="664">
        <v>4.2300000000000004</v>
      </c>
      <c r="J279" s="664">
        <v>20</v>
      </c>
      <c r="K279" s="665">
        <v>84.6</v>
      </c>
    </row>
    <row r="280" spans="1:11" ht="14.4" customHeight="1" x14ac:dyDescent="0.3">
      <c r="A280" s="660" t="s">
        <v>574</v>
      </c>
      <c r="B280" s="661" t="s">
        <v>1905</v>
      </c>
      <c r="C280" s="662" t="s">
        <v>593</v>
      </c>
      <c r="D280" s="663" t="s">
        <v>1910</v>
      </c>
      <c r="E280" s="662" t="s">
        <v>3831</v>
      </c>
      <c r="F280" s="663" t="s">
        <v>3832</v>
      </c>
      <c r="G280" s="662" t="s">
        <v>3395</v>
      </c>
      <c r="H280" s="662" t="s">
        <v>3396</v>
      </c>
      <c r="I280" s="664">
        <v>2.1800000000000002</v>
      </c>
      <c r="J280" s="664">
        <v>1100</v>
      </c>
      <c r="K280" s="665">
        <v>2398</v>
      </c>
    </row>
    <row r="281" spans="1:11" ht="14.4" customHeight="1" x14ac:dyDescent="0.3">
      <c r="A281" s="660" t="s">
        <v>574</v>
      </c>
      <c r="B281" s="661" t="s">
        <v>1905</v>
      </c>
      <c r="C281" s="662" t="s">
        <v>593</v>
      </c>
      <c r="D281" s="663" t="s">
        <v>1910</v>
      </c>
      <c r="E281" s="662" t="s">
        <v>3831</v>
      </c>
      <c r="F281" s="663" t="s">
        <v>3832</v>
      </c>
      <c r="G281" s="662" t="s">
        <v>3595</v>
      </c>
      <c r="H281" s="662" t="s">
        <v>3596</v>
      </c>
      <c r="I281" s="664">
        <v>2.855</v>
      </c>
      <c r="J281" s="664">
        <v>200</v>
      </c>
      <c r="K281" s="665">
        <v>571</v>
      </c>
    </row>
    <row r="282" spans="1:11" ht="14.4" customHeight="1" x14ac:dyDescent="0.3">
      <c r="A282" s="660" t="s">
        <v>574</v>
      </c>
      <c r="B282" s="661" t="s">
        <v>1905</v>
      </c>
      <c r="C282" s="662" t="s">
        <v>593</v>
      </c>
      <c r="D282" s="663" t="s">
        <v>1910</v>
      </c>
      <c r="E282" s="662" t="s">
        <v>3831</v>
      </c>
      <c r="F282" s="663" t="s">
        <v>3832</v>
      </c>
      <c r="G282" s="662" t="s">
        <v>3397</v>
      </c>
      <c r="H282" s="662" t="s">
        <v>3398</v>
      </c>
      <c r="I282" s="664">
        <v>33.270000000000003</v>
      </c>
      <c r="J282" s="664">
        <v>40</v>
      </c>
      <c r="K282" s="665">
        <v>1330.8</v>
      </c>
    </row>
    <row r="283" spans="1:11" ht="14.4" customHeight="1" x14ac:dyDescent="0.3">
      <c r="A283" s="660" t="s">
        <v>574</v>
      </c>
      <c r="B283" s="661" t="s">
        <v>1905</v>
      </c>
      <c r="C283" s="662" t="s">
        <v>593</v>
      </c>
      <c r="D283" s="663" t="s">
        <v>1910</v>
      </c>
      <c r="E283" s="662" t="s">
        <v>3831</v>
      </c>
      <c r="F283" s="663" t="s">
        <v>3832</v>
      </c>
      <c r="G283" s="662" t="s">
        <v>3533</v>
      </c>
      <c r="H283" s="662" t="s">
        <v>3534</v>
      </c>
      <c r="I283" s="664">
        <v>29.9</v>
      </c>
      <c r="J283" s="664">
        <v>50</v>
      </c>
      <c r="K283" s="665">
        <v>1495</v>
      </c>
    </row>
    <row r="284" spans="1:11" ht="14.4" customHeight="1" x14ac:dyDescent="0.3">
      <c r="A284" s="660" t="s">
        <v>574</v>
      </c>
      <c r="B284" s="661" t="s">
        <v>1905</v>
      </c>
      <c r="C284" s="662" t="s">
        <v>593</v>
      </c>
      <c r="D284" s="663" t="s">
        <v>1910</v>
      </c>
      <c r="E284" s="662" t="s">
        <v>3831</v>
      </c>
      <c r="F284" s="663" t="s">
        <v>3832</v>
      </c>
      <c r="G284" s="662" t="s">
        <v>3651</v>
      </c>
      <c r="H284" s="662" t="s">
        <v>3652</v>
      </c>
      <c r="I284" s="664">
        <v>1.6349999999999998</v>
      </c>
      <c r="J284" s="664">
        <v>300</v>
      </c>
      <c r="K284" s="665">
        <v>490</v>
      </c>
    </row>
    <row r="285" spans="1:11" ht="14.4" customHeight="1" x14ac:dyDescent="0.3">
      <c r="A285" s="660" t="s">
        <v>574</v>
      </c>
      <c r="B285" s="661" t="s">
        <v>1905</v>
      </c>
      <c r="C285" s="662" t="s">
        <v>593</v>
      </c>
      <c r="D285" s="663" t="s">
        <v>1910</v>
      </c>
      <c r="E285" s="662" t="s">
        <v>3831</v>
      </c>
      <c r="F285" s="663" t="s">
        <v>3832</v>
      </c>
      <c r="G285" s="662" t="s">
        <v>3401</v>
      </c>
      <c r="H285" s="662" t="s">
        <v>3402</v>
      </c>
      <c r="I285" s="664">
        <v>2.0499999999999998</v>
      </c>
      <c r="J285" s="664">
        <v>20</v>
      </c>
      <c r="K285" s="665">
        <v>41</v>
      </c>
    </row>
    <row r="286" spans="1:11" ht="14.4" customHeight="1" x14ac:dyDescent="0.3">
      <c r="A286" s="660" t="s">
        <v>574</v>
      </c>
      <c r="B286" s="661" t="s">
        <v>1905</v>
      </c>
      <c r="C286" s="662" t="s">
        <v>593</v>
      </c>
      <c r="D286" s="663" t="s">
        <v>1910</v>
      </c>
      <c r="E286" s="662" t="s">
        <v>3831</v>
      </c>
      <c r="F286" s="663" t="s">
        <v>3832</v>
      </c>
      <c r="G286" s="662" t="s">
        <v>3535</v>
      </c>
      <c r="H286" s="662" t="s">
        <v>3536</v>
      </c>
      <c r="I286" s="664">
        <v>5.13</v>
      </c>
      <c r="J286" s="664">
        <v>120</v>
      </c>
      <c r="K286" s="665">
        <v>615.6</v>
      </c>
    </row>
    <row r="287" spans="1:11" ht="14.4" customHeight="1" x14ac:dyDescent="0.3">
      <c r="A287" s="660" t="s">
        <v>574</v>
      </c>
      <c r="B287" s="661" t="s">
        <v>1905</v>
      </c>
      <c r="C287" s="662" t="s">
        <v>593</v>
      </c>
      <c r="D287" s="663" t="s">
        <v>1910</v>
      </c>
      <c r="E287" s="662" t="s">
        <v>3831</v>
      </c>
      <c r="F287" s="663" t="s">
        <v>3832</v>
      </c>
      <c r="G287" s="662" t="s">
        <v>3537</v>
      </c>
      <c r="H287" s="662" t="s">
        <v>3538</v>
      </c>
      <c r="I287" s="664">
        <v>193.84</v>
      </c>
      <c r="J287" s="664">
        <v>1</v>
      </c>
      <c r="K287" s="665">
        <v>193.84</v>
      </c>
    </row>
    <row r="288" spans="1:11" ht="14.4" customHeight="1" x14ac:dyDescent="0.3">
      <c r="A288" s="660" t="s">
        <v>574</v>
      </c>
      <c r="B288" s="661" t="s">
        <v>1905</v>
      </c>
      <c r="C288" s="662" t="s">
        <v>593</v>
      </c>
      <c r="D288" s="663" t="s">
        <v>1910</v>
      </c>
      <c r="E288" s="662" t="s">
        <v>3831</v>
      </c>
      <c r="F288" s="663" t="s">
        <v>3832</v>
      </c>
      <c r="G288" s="662" t="s">
        <v>3539</v>
      </c>
      <c r="H288" s="662" t="s">
        <v>3540</v>
      </c>
      <c r="I288" s="664">
        <v>7.95</v>
      </c>
      <c r="J288" s="664">
        <v>500</v>
      </c>
      <c r="K288" s="665">
        <v>3975</v>
      </c>
    </row>
    <row r="289" spans="1:11" ht="14.4" customHeight="1" x14ac:dyDescent="0.3">
      <c r="A289" s="660" t="s">
        <v>574</v>
      </c>
      <c r="B289" s="661" t="s">
        <v>1905</v>
      </c>
      <c r="C289" s="662" t="s">
        <v>593</v>
      </c>
      <c r="D289" s="663" t="s">
        <v>1910</v>
      </c>
      <c r="E289" s="662" t="s">
        <v>3831</v>
      </c>
      <c r="F289" s="663" t="s">
        <v>3832</v>
      </c>
      <c r="G289" s="662" t="s">
        <v>3405</v>
      </c>
      <c r="H289" s="662" t="s">
        <v>3406</v>
      </c>
      <c r="I289" s="664">
        <v>17.98</v>
      </c>
      <c r="J289" s="664">
        <v>50</v>
      </c>
      <c r="K289" s="665">
        <v>899</v>
      </c>
    </row>
    <row r="290" spans="1:11" ht="14.4" customHeight="1" x14ac:dyDescent="0.3">
      <c r="A290" s="660" t="s">
        <v>574</v>
      </c>
      <c r="B290" s="661" t="s">
        <v>1905</v>
      </c>
      <c r="C290" s="662" t="s">
        <v>593</v>
      </c>
      <c r="D290" s="663" t="s">
        <v>1910</v>
      </c>
      <c r="E290" s="662" t="s">
        <v>3831</v>
      </c>
      <c r="F290" s="663" t="s">
        <v>3832</v>
      </c>
      <c r="G290" s="662" t="s">
        <v>3409</v>
      </c>
      <c r="H290" s="662" t="s">
        <v>3410</v>
      </c>
      <c r="I290" s="664">
        <v>12.105</v>
      </c>
      <c r="J290" s="664">
        <v>50</v>
      </c>
      <c r="K290" s="665">
        <v>605.20000000000005</v>
      </c>
    </row>
    <row r="291" spans="1:11" ht="14.4" customHeight="1" x14ac:dyDescent="0.3">
      <c r="A291" s="660" t="s">
        <v>574</v>
      </c>
      <c r="B291" s="661" t="s">
        <v>1905</v>
      </c>
      <c r="C291" s="662" t="s">
        <v>593</v>
      </c>
      <c r="D291" s="663" t="s">
        <v>1910</v>
      </c>
      <c r="E291" s="662" t="s">
        <v>3831</v>
      </c>
      <c r="F291" s="663" t="s">
        <v>3832</v>
      </c>
      <c r="G291" s="662" t="s">
        <v>3653</v>
      </c>
      <c r="H291" s="662" t="s">
        <v>3654</v>
      </c>
      <c r="I291" s="664">
        <v>8.9499999999999993</v>
      </c>
      <c r="J291" s="664">
        <v>10</v>
      </c>
      <c r="K291" s="665">
        <v>89.5</v>
      </c>
    </row>
    <row r="292" spans="1:11" ht="14.4" customHeight="1" x14ac:dyDescent="0.3">
      <c r="A292" s="660" t="s">
        <v>574</v>
      </c>
      <c r="B292" s="661" t="s">
        <v>1905</v>
      </c>
      <c r="C292" s="662" t="s">
        <v>593</v>
      </c>
      <c r="D292" s="663" t="s">
        <v>1910</v>
      </c>
      <c r="E292" s="662" t="s">
        <v>3831</v>
      </c>
      <c r="F292" s="663" t="s">
        <v>3832</v>
      </c>
      <c r="G292" s="662" t="s">
        <v>3655</v>
      </c>
      <c r="H292" s="662" t="s">
        <v>3656</v>
      </c>
      <c r="I292" s="664">
        <v>179.75</v>
      </c>
      <c r="J292" s="664">
        <v>10</v>
      </c>
      <c r="K292" s="665">
        <v>1797.45</v>
      </c>
    </row>
    <row r="293" spans="1:11" ht="14.4" customHeight="1" x14ac:dyDescent="0.3">
      <c r="A293" s="660" t="s">
        <v>574</v>
      </c>
      <c r="B293" s="661" t="s">
        <v>1905</v>
      </c>
      <c r="C293" s="662" t="s">
        <v>593</v>
      </c>
      <c r="D293" s="663" t="s">
        <v>1910</v>
      </c>
      <c r="E293" s="662" t="s">
        <v>3831</v>
      </c>
      <c r="F293" s="663" t="s">
        <v>3832</v>
      </c>
      <c r="G293" s="662" t="s">
        <v>3411</v>
      </c>
      <c r="H293" s="662" t="s">
        <v>3412</v>
      </c>
      <c r="I293" s="664">
        <v>2.52</v>
      </c>
      <c r="J293" s="664">
        <v>50</v>
      </c>
      <c r="K293" s="665">
        <v>126</v>
      </c>
    </row>
    <row r="294" spans="1:11" ht="14.4" customHeight="1" x14ac:dyDescent="0.3">
      <c r="A294" s="660" t="s">
        <v>574</v>
      </c>
      <c r="B294" s="661" t="s">
        <v>1905</v>
      </c>
      <c r="C294" s="662" t="s">
        <v>593</v>
      </c>
      <c r="D294" s="663" t="s">
        <v>1910</v>
      </c>
      <c r="E294" s="662" t="s">
        <v>3831</v>
      </c>
      <c r="F294" s="663" t="s">
        <v>3832</v>
      </c>
      <c r="G294" s="662" t="s">
        <v>3657</v>
      </c>
      <c r="H294" s="662" t="s">
        <v>3658</v>
      </c>
      <c r="I294" s="664">
        <v>216.75</v>
      </c>
      <c r="J294" s="664">
        <v>5</v>
      </c>
      <c r="K294" s="665">
        <v>1083.75</v>
      </c>
    </row>
    <row r="295" spans="1:11" ht="14.4" customHeight="1" x14ac:dyDescent="0.3">
      <c r="A295" s="660" t="s">
        <v>574</v>
      </c>
      <c r="B295" s="661" t="s">
        <v>1905</v>
      </c>
      <c r="C295" s="662" t="s">
        <v>593</v>
      </c>
      <c r="D295" s="663" t="s">
        <v>1910</v>
      </c>
      <c r="E295" s="662" t="s">
        <v>3831</v>
      </c>
      <c r="F295" s="663" t="s">
        <v>3832</v>
      </c>
      <c r="G295" s="662" t="s">
        <v>3419</v>
      </c>
      <c r="H295" s="662" t="s">
        <v>3420</v>
      </c>
      <c r="I295" s="664">
        <v>13.2</v>
      </c>
      <c r="J295" s="664">
        <v>10</v>
      </c>
      <c r="K295" s="665">
        <v>132</v>
      </c>
    </row>
    <row r="296" spans="1:11" ht="14.4" customHeight="1" x14ac:dyDescent="0.3">
      <c r="A296" s="660" t="s">
        <v>574</v>
      </c>
      <c r="B296" s="661" t="s">
        <v>1905</v>
      </c>
      <c r="C296" s="662" t="s">
        <v>593</v>
      </c>
      <c r="D296" s="663" t="s">
        <v>1910</v>
      </c>
      <c r="E296" s="662" t="s">
        <v>3831</v>
      </c>
      <c r="F296" s="663" t="s">
        <v>3832</v>
      </c>
      <c r="G296" s="662" t="s">
        <v>3421</v>
      </c>
      <c r="H296" s="662" t="s">
        <v>3422</v>
      </c>
      <c r="I296" s="664">
        <v>1.5550000000000002</v>
      </c>
      <c r="J296" s="664">
        <v>225</v>
      </c>
      <c r="K296" s="665">
        <v>350.25</v>
      </c>
    </row>
    <row r="297" spans="1:11" ht="14.4" customHeight="1" x14ac:dyDescent="0.3">
      <c r="A297" s="660" t="s">
        <v>574</v>
      </c>
      <c r="B297" s="661" t="s">
        <v>1905</v>
      </c>
      <c r="C297" s="662" t="s">
        <v>593</v>
      </c>
      <c r="D297" s="663" t="s">
        <v>1910</v>
      </c>
      <c r="E297" s="662" t="s">
        <v>3831</v>
      </c>
      <c r="F297" s="663" t="s">
        <v>3832</v>
      </c>
      <c r="G297" s="662" t="s">
        <v>3425</v>
      </c>
      <c r="H297" s="662" t="s">
        <v>3426</v>
      </c>
      <c r="I297" s="664">
        <v>21.24</v>
      </c>
      <c r="J297" s="664">
        <v>30</v>
      </c>
      <c r="K297" s="665">
        <v>637.20000000000005</v>
      </c>
    </row>
    <row r="298" spans="1:11" ht="14.4" customHeight="1" x14ac:dyDescent="0.3">
      <c r="A298" s="660" t="s">
        <v>574</v>
      </c>
      <c r="B298" s="661" t="s">
        <v>1905</v>
      </c>
      <c r="C298" s="662" t="s">
        <v>593</v>
      </c>
      <c r="D298" s="663" t="s">
        <v>1910</v>
      </c>
      <c r="E298" s="662" t="s">
        <v>3831</v>
      </c>
      <c r="F298" s="663" t="s">
        <v>3832</v>
      </c>
      <c r="G298" s="662" t="s">
        <v>3427</v>
      </c>
      <c r="H298" s="662" t="s">
        <v>3428</v>
      </c>
      <c r="I298" s="664">
        <v>10.53</v>
      </c>
      <c r="J298" s="664">
        <v>100</v>
      </c>
      <c r="K298" s="665">
        <v>1053</v>
      </c>
    </row>
    <row r="299" spans="1:11" ht="14.4" customHeight="1" x14ac:dyDescent="0.3">
      <c r="A299" s="660" t="s">
        <v>574</v>
      </c>
      <c r="B299" s="661" t="s">
        <v>1905</v>
      </c>
      <c r="C299" s="662" t="s">
        <v>593</v>
      </c>
      <c r="D299" s="663" t="s">
        <v>1910</v>
      </c>
      <c r="E299" s="662" t="s">
        <v>3831</v>
      </c>
      <c r="F299" s="663" t="s">
        <v>3832</v>
      </c>
      <c r="G299" s="662" t="s">
        <v>3659</v>
      </c>
      <c r="H299" s="662" t="s">
        <v>3660</v>
      </c>
      <c r="I299" s="664">
        <v>6.65</v>
      </c>
      <c r="J299" s="664">
        <v>10</v>
      </c>
      <c r="K299" s="665">
        <v>66.5</v>
      </c>
    </row>
    <row r="300" spans="1:11" ht="14.4" customHeight="1" x14ac:dyDescent="0.3">
      <c r="A300" s="660" t="s">
        <v>574</v>
      </c>
      <c r="B300" s="661" t="s">
        <v>1905</v>
      </c>
      <c r="C300" s="662" t="s">
        <v>593</v>
      </c>
      <c r="D300" s="663" t="s">
        <v>1910</v>
      </c>
      <c r="E300" s="662" t="s">
        <v>3831</v>
      </c>
      <c r="F300" s="663" t="s">
        <v>3832</v>
      </c>
      <c r="G300" s="662" t="s">
        <v>3661</v>
      </c>
      <c r="H300" s="662" t="s">
        <v>3662</v>
      </c>
      <c r="I300" s="664">
        <v>6.65</v>
      </c>
      <c r="J300" s="664">
        <v>10</v>
      </c>
      <c r="K300" s="665">
        <v>66.5</v>
      </c>
    </row>
    <row r="301" spans="1:11" ht="14.4" customHeight="1" x14ac:dyDescent="0.3">
      <c r="A301" s="660" t="s">
        <v>574</v>
      </c>
      <c r="B301" s="661" t="s">
        <v>1905</v>
      </c>
      <c r="C301" s="662" t="s">
        <v>593</v>
      </c>
      <c r="D301" s="663" t="s">
        <v>1910</v>
      </c>
      <c r="E301" s="662" t="s">
        <v>3831</v>
      </c>
      <c r="F301" s="663" t="s">
        <v>3832</v>
      </c>
      <c r="G301" s="662" t="s">
        <v>3663</v>
      </c>
      <c r="H301" s="662" t="s">
        <v>3664</v>
      </c>
      <c r="I301" s="664">
        <v>6.66</v>
      </c>
      <c r="J301" s="664">
        <v>10</v>
      </c>
      <c r="K301" s="665">
        <v>66.599999999999994</v>
      </c>
    </row>
    <row r="302" spans="1:11" ht="14.4" customHeight="1" x14ac:dyDescent="0.3">
      <c r="A302" s="660" t="s">
        <v>574</v>
      </c>
      <c r="B302" s="661" t="s">
        <v>1905</v>
      </c>
      <c r="C302" s="662" t="s">
        <v>593</v>
      </c>
      <c r="D302" s="663" t="s">
        <v>1910</v>
      </c>
      <c r="E302" s="662" t="s">
        <v>3831</v>
      </c>
      <c r="F302" s="663" t="s">
        <v>3832</v>
      </c>
      <c r="G302" s="662" t="s">
        <v>3431</v>
      </c>
      <c r="H302" s="662" t="s">
        <v>3432</v>
      </c>
      <c r="I302" s="664">
        <v>0.47</v>
      </c>
      <c r="J302" s="664">
        <v>1200</v>
      </c>
      <c r="K302" s="665">
        <v>564</v>
      </c>
    </row>
    <row r="303" spans="1:11" ht="14.4" customHeight="1" x14ac:dyDescent="0.3">
      <c r="A303" s="660" t="s">
        <v>574</v>
      </c>
      <c r="B303" s="661" t="s">
        <v>1905</v>
      </c>
      <c r="C303" s="662" t="s">
        <v>593</v>
      </c>
      <c r="D303" s="663" t="s">
        <v>1910</v>
      </c>
      <c r="E303" s="662" t="s">
        <v>3831</v>
      </c>
      <c r="F303" s="663" t="s">
        <v>3832</v>
      </c>
      <c r="G303" s="662" t="s">
        <v>3433</v>
      </c>
      <c r="H303" s="662" t="s">
        <v>3434</v>
      </c>
      <c r="I303" s="664">
        <v>4.03</v>
      </c>
      <c r="J303" s="664">
        <v>600</v>
      </c>
      <c r="K303" s="665">
        <v>2418</v>
      </c>
    </row>
    <row r="304" spans="1:11" ht="14.4" customHeight="1" x14ac:dyDescent="0.3">
      <c r="A304" s="660" t="s">
        <v>574</v>
      </c>
      <c r="B304" s="661" t="s">
        <v>1905</v>
      </c>
      <c r="C304" s="662" t="s">
        <v>593</v>
      </c>
      <c r="D304" s="663" t="s">
        <v>1910</v>
      </c>
      <c r="E304" s="662" t="s">
        <v>3831</v>
      </c>
      <c r="F304" s="663" t="s">
        <v>3832</v>
      </c>
      <c r="G304" s="662" t="s">
        <v>3435</v>
      </c>
      <c r="H304" s="662" t="s">
        <v>3436</v>
      </c>
      <c r="I304" s="664">
        <v>2.6</v>
      </c>
      <c r="J304" s="664">
        <v>100</v>
      </c>
      <c r="K304" s="665">
        <v>260</v>
      </c>
    </row>
    <row r="305" spans="1:11" ht="14.4" customHeight="1" x14ac:dyDescent="0.3">
      <c r="A305" s="660" t="s">
        <v>574</v>
      </c>
      <c r="B305" s="661" t="s">
        <v>1905</v>
      </c>
      <c r="C305" s="662" t="s">
        <v>593</v>
      </c>
      <c r="D305" s="663" t="s">
        <v>1910</v>
      </c>
      <c r="E305" s="662" t="s">
        <v>3831</v>
      </c>
      <c r="F305" s="663" t="s">
        <v>3832</v>
      </c>
      <c r="G305" s="662" t="s">
        <v>3541</v>
      </c>
      <c r="H305" s="662" t="s">
        <v>3542</v>
      </c>
      <c r="I305" s="664">
        <v>2.61</v>
      </c>
      <c r="J305" s="664">
        <v>100</v>
      </c>
      <c r="K305" s="665">
        <v>261</v>
      </c>
    </row>
    <row r="306" spans="1:11" ht="14.4" customHeight="1" x14ac:dyDescent="0.3">
      <c r="A306" s="660" t="s">
        <v>574</v>
      </c>
      <c r="B306" s="661" t="s">
        <v>1905</v>
      </c>
      <c r="C306" s="662" t="s">
        <v>593</v>
      </c>
      <c r="D306" s="663" t="s">
        <v>1910</v>
      </c>
      <c r="E306" s="662" t="s">
        <v>3831</v>
      </c>
      <c r="F306" s="663" t="s">
        <v>3832</v>
      </c>
      <c r="G306" s="662" t="s">
        <v>3597</v>
      </c>
      <c r="H306" s="662" t="s">
        <v>3598</v>
      </c>
      <c r="I306" s="664">
        <v>2.2799999999999998</v>
      </c>
      <c r="J306" s="664">
        <v>50</v>
      </c>
      <c r="K306" s="665">
        <v>114</v>
      </c>
    </row>
    <row r="307" spans="1:11" ht="14.4" customHeight="1" x14ac:dyDescent="0.3">
      <c r="A307" s="660" t="s">
        <v>574</v>
      </c>
      <c r="B307" s="661" t="s">
        <v>1905</v>
      </c>
      <c r="C307" s="662" t="s">
        <v>593</v>
      </c>
      <c r="D307" s="663" t="s">
        <v>1910</v>
      </c>
      <c r="E307" s="662" t="s">
        <v>3831</v>
      </c>
      <c r="F307" s="663" t="s">
        <v>3832</v>
      </c>
      <c r="G307" s="662" t="s">
        <v>3441</v>
      </c>
      <c r="H307" s="662" t="s">
        <v>3442</v>
      </c>
      <c r="I307" s="664">
        <v>1072.06</v>
      </c>
      <c r="J307" s="664">
        <v>5</v>
      </c>
      <c r="K307" s="665">
        <v>5360.3</v>
      </c>
    </row>
    <row r="308" spans="1:11" ht="14.4" customHeight="1" x14ac:dyDescent="0.3">
      <c r="A308" s="660" t="s">
        <v>574</v>
      </c>
      <c r="B308" s="661" t="s">
        <v>1905</v>
      </c>
      <c r="C308" s="662" t="s">
        <v>593</v>
      </c>
      <c r="D308" s="663" t="s">
        <v>1910</v>
      </c>
      <c r="E308" s="662" t="s">
        <v>3831</v>
      </c>
      <c r="F308" s="663" t="s">
        <v>3832</v>
      </c>
      <c r="G308" s="662" t="s">
        <v>3665</v>
      </c>
      <c r="H308" s="662" t="s">
        <v>3666</v>
      </c>
      <c r="I308" s="664">
        <v>363</v>
      </c>
      <c r="J308" s="664">
        <v>2</v>
      </c>
      <c r="K308" s="665">
        <v>726</v>
      </c>
    </row>
    <row r="309" spans="1:11" ht="14.4" customHeight="1" x14ac:dyDescent="0.3">
      <c r="A309" s="660" t="s">
        <v>574</v>
      </c>
      <c r="B309" s="661" t="s">
        <v>1905</v>
      </c>
      <c r="C309" s="662" t="s">
        <v>593</v>
      </c>
      <c r="D309" s="663" t="s">
        <v>1910</v>
      </c>
      <c r="E309" s="662" t="s">
        <v>3831</v>
      </c>
      <c r="F309" s="663" t="s">
        <v>3832</v>
      </c>
      <c r="G309" s="662" t="s">
        <v>3667</v>
      </c>
      <c r="H309" s="662" t="s">
        <v>3668</v>
      </c>
      <c r="I309" s="664">
        <v>1109.2750000000001</v>
      </c>
      <c r="J309" s="664">
        <v>4</v>
      </c>
      <c r="K309" s="665">
        <v>4437.09</v>
      </c>
    </row>
    <row r="310" spans="1:11" ht="14.4" customHeight="1" x14ac:dyDescent="0.3">
      <c r="A310" s="660" t="s">
        <v>574</v>
      </c>
      <c r="B310" s="661" t="s">
        <v>1905</v>
      </c>
      <c r="C310" s="662" t="s">
        <v>593</v>
      </c>
      <c r="D310" s="663" t="s">
        <v>1910</v>
      </c>
      <c r="E310" s="662" t="s">
        <v>3831</v>
      </c>
      <c r="F310" s="663" t="s">
        <v>3832</v>
      </c>
      <c r="G310" s="662" t="s">
        <v>3445</v>
      </c>
      <c r="H310" s="662" t="s">
        <v>3446</v>
      </c>
      <c r="I310" s="664">
        <v>618.08000000000004</v>
      </c>
      <c r="J310" s="664">
        <v>1</v>
      </c>
      <c r="K310" s="665">
        <v>618.08000000000004</v>
      </c>
    </row>
    <row r="311" spans="1:11" ht="14.4" customHeight="1" x14ac:dyDescent="0.3">
      <c r="A311" s="660" t="s">
        <v>574</v>
      </c>
      <c r="B311" s="661" t="s">
        <v>1905</v>
      </c>
      <c r="C311" s="662" t="s">
        <v>593</v>
      </c>
      <c r="D311" s="663" t="s">
        <v>1910</v>
      </c>
      <c r="E311" s="662" t="s">
        <v>3831</v>
      </c>
      <c r="F311" s="663" t="s">
        <v>3832</v>
      </c>
      <c r="G311" s="662" t="s">
        <v>3669</v>
      </c>
      <c r="H311" s="662" t="s">
        <v>3670</v>
      </c>
      <c r="I311" s="664">
        <v>49.97</v>
      </c>
      <c r="J311" s="664">
        <v>10</v>
      </c>
      <c r="K311" s="665">
        <v>499.73</v>
      </c>
    </row>
    <row r="312" spans="1:11" ht="14.4" customHeight="1" x14ac:dyDescent="0.3">
      <c r="A312" s="660" t="s">
        <v>574</v>
      </c>
      <c r="B312" s="661" t="s">
        <v>1905</v>
      </c>
      <c r="C312" s="662" t="s">
        <v>593</v>
      </c>
      <c r="D312" s="663" t="s">
        <v>1910</v>
      </c>
      <c r="E312" s="662" t="s">
        <v>3831</v>
      </c>
      <c r="F312" s="663" t="s">
        <v>3832</v>
      </c>
      <c r="G312" s="662" t="s">
        <v>3451</v>
      </c>
      <c r="H312" s="662" t="s">
        <v>3452</v>
      </c>
      <c r="I312" s="664">
        <v>9.6</v>
      </c>
      <c r="J312" s="664">
        <v>400</v>
      </c>
      <c r="K312" s="665">
        <v>3840</v>
      </c>
    </row>
    <row r="313" spans="1:11" ht="14.4" customHeight="1" x14ac:dyDescent="0.3">
      <c r="A313" s="660" t="s">
        <v>574</v>
      </c>
      <c r="B313" s="661" t="s">
        <v>1905</v>
      </c>
      <c r="C313" s="662" t="s">
        <v>593</v>
      </c>
      <c r="D313" s="663" t="s">
        <v>1910</v>
      </c>
      <c r="E313" s="662" t="s">
        <v>3831</v>
      </c>
      <c r="F313" s="663" t="s">
        <v>3832</v>
      </c>
      <c r="G313" s="662" t="s">
        <v>3453</v>
      </c>
      <c r="H313" s="662" t="s">
        <v>3454</v>
      </c>
      <c r="I313" s="664">
        <v>9.1999999999999993</v>
      </c>
      <c r="J313" s="664">
        <v>500</v>
      </c>
      <c r="K313" s="665">
        <v>4600</v>
      </c>
    </row>
    <row r="314" spans="1:11" ht="14.4" customHeight="1" x14ac:dyDescent="0.3">
      <c r="A314" s="660" t="s">
        <v>574</v>
      </c>
      <c r="B314" s="661" t="s">
        <v>1905</v>
      </c>
      <c r="C314" s="662" t="s">
        <v>593</v>
      </c>
      <c r="D314" s="663" t="s">
        <v>1910</v>
      </c>
      <c r="E314" s="662" t="s">
        <v>3831</v>
      </c>
      <c r="F314" s="663" t="s">
        <v>3832</v>
      </c>
      <c r="G314" s="662" t="s">
        <v>3455</v>
      </c>
      <c r="H314" s="662" t="s">
        <v>3456</v>
      </c>
      <c r="I314" s="664">
        <v>172.5</v>
      </c>
      <c r="J314" s="664">
        <v>1</v>
      </c>
      <c r="K314" s="665">
        <v>172.5</v>
      </c>
    </row>
    <row r="315" spans="1:11" ht="14.4" customHeight="1" x14ac:dyDescent="0.3">
      <c r="A315" s="660" t="s">
        <v>574</v>
      </c>
      <c r="B315" s="661" t="s">
        <v>1905</v>
      </c>
      <c r="C315" s="662" t="s">
        <v>593</v>
      </c>
      <c r="D315" s="663" t="s">
        <v>1910</v>
      </c>
      <c r="E315" s="662" t="s">
        <v>3831</v>
      </c>
      <c r="F315" s="663" t="s">
        <v>3832</v>
      </c>
      <c r="G315" s="662" t="s">
        <v>3671</v>
      </c>
      <c r="H315" s="662" t="s">
        <v>3672</v>
      </c>
      <c r="I315" s="664">
        <v>2.86</v>
      </c>
      <c r="J315" s="664">
        <v>100</v>
      </c>
      <c r="K315" s="665">
        <v>286</v>
      </c>
    </row>
    <row r="316" spans="1:11" ht="14.4" customHeight="1" x14ac:dyDescent="0.3">
      <c r="A316" s="660" t="s">
        <v>574</v>
      </c>
      <c r="B316" s="661" t="s">
        <v>1905</v>
      </c>
      <c r="C316" s="662" t="s">
        <v>593</v>
      </c>
      <c r="D316" s="663" t="s">
        <v>1910</v>
      </c>
      <c r="E316" s="662" t="s">
        <v>3831</v>
      </c>
      <c r="F316" s="663" t="s">
        <v>3832</v>
      </c>
      <c r="G316" s="662" t="s">
        <v>3673</v>
      </c>
      <c r="H316" s="662" t="s">
        <v>3674</v>
      </c>
      <c r="I316" s="664">
        <v>24.32</v>
      </c>
      <c r="J316" s="664">
        <v>4</v>
      </c>
      <c r="K316" s="665">
        <v>97.28</v>
      </c>
    </row>
    <row r="317" spans="1:11" ht="14.4" customHeight="1" x14ac:dyDescent="0.3">
      <c r="A317" s="660" t="s">
        <v>574</v>
      </c>
      <c r="B317" s="661" t="s">
        <v>1905</v>
      </c>
      <c r="C317" s="662" t="s">
        <v>593</v>
      </c>
      <c r="D317" s="663" t="s">
        <v>1910</v>
      </c>
      <c r="E317" s="662" t="s">
        <v>3831</v>
      </c>
      <c r="F317" s="663" t="s">
        <v>3832</v>
      </c>
      <c r="G317" s="662" t="s">
        <v>3675</v>
      </c>
      <c r="H317" s="662" t="s">
        <v>3676</v>
      </c>
      <c r="I317" s="664">
        <v>111.3</v>
      </c>
      <c r="J317" s="664">
        <v>1</v>
      </c>
      <c r="K317" s="665">
        <v>111.3</v>
      </c>
    </row>
    <row r="318" spans="1:11" ht="14.4" customHeight="1" x14ac:dyDescent="0.3">
      <c r="A318" s="660" t="s">
        <v>574</v>
      </c>
      <c r="B318" s="661" t="s">
        <v>1905</v>
      </c>
      <c r="C318" s="662" t="s">
        <v>593</v>
      </c>
      <c r="D318" s="663" t="s">
        <v>1910</v>
      </c>
      <c r="E318" s="662" t="s">
        <v>3831</v>
      </c>
      <c r="F318" s="663" t="s">
        <v>3832</v>
      </c>
      <c r="G318" s="662" t="s">
        <v>3677</v>
      </c>
      <c r="H318" s="662" t="s">
        <v>3678</v>
      </c>
      <c r="I318" s="664">
        <v>49.97</v>
      </c>
      <c r="J318" s="664">
        <v>10</v>
      </c>
      <c r="K318" s="665">
        <v>499.73</v>
      </c>
    </row>
    <row r="319" spans="1:11" ht="14.4" customHeight="1" x14ac:dyDescent="0.3">
      <c r="A319" s="660" t="s">
        <v>574</v>
      </c>
      <c r="B319" s="661" t="s">
        <v>1905</v>
      </c>
      <c r="C319" s="662" t="s">
        <v>593</v>
      </c>
      <c r="D319" s="663" t="s">
        <v>1910</v>
      </c>
      <c r="E319" s="662" t="s">
        <v>3831</v>
      </c>
      <c r="F319" s="663" t="s">
        <v>3832</v>
      </c>
      <c r="G319" s="662" t="s">
        <v>3679</v>
      </c>
      <c r="H319" s="662" t="s">
        <v>3680</v>
      </c>
      <c r="I319" s="664">
        <v>487.85</v>
      </c>
      <c r="J319" s="664">
        <v>2</v>
      </c>
      <c r="K319" s="665">
        <v>975.7</v>
      </c>
    </row>
    <row r="320" spans="1:11" ht="14.4" customHeight="1" x14ac:dyDescent="0.3">
      <c r="A320" s="660" t="s">
        <v>574</v>
      </c>
      <c r="B320" s="661" t="s">
        <v>1905</v>
      </c>
      <c r="C320" s="662" t="s">
        <v>593</v>
      </c>
      <c r="D320" s="663" t="s">
        <v>1910</v>
      </c>
      <c r="E320" s="662" t="s">
        <v>3847</v>
      </c>
      <c r="F320" s="663" t="s">
        <v>3848</v>
      </c>
      <c r="G320" s="662" t="s">
        <v>3681</v>
      </c>
      <c r="H320" s="662" t="s">
        <v>3682</v>
      </c>
      <c r="I320" s="664">
        <v>184.42</v>
      </c>
      <c r="J320" s="664">
        <v>2</v>
      </c>
      <c r="K320" s="665">
        <v>368.84</v>
      </c>
    </row>
    <row r="321" spans="1:11" ht="14.4" customHeight="1" x14ac:dyDescent="0.3">
      <c r="A321" s="660" t="s">
        <v>574</v>
      </c>
      <c r="B321" s="661" t="s">
        <v>1905</v>
      </c>
      <c r="C321" s="662" t="s">
        <v>593</v>
      </c>
      <c r="D321" s="663" t="s">
        <v>1910</v>
      </c>
      <c r="E321" s="662" t="s">
        <v>3835</v>
      </c>
      <c r="F321" s="663" t="s">
        <v>3836</v>
      </c>
      <c r="G321" s="662" t="s">
        <v>3465</v>
      </c>
      <c r="H321" s="662" t="s">
        <v>3466</v>
      </c>
      <c r="I321" s="664">
        <v>8.17</v>
      </c>
      <c r="J321" s="664">
        <v>700</v>
      </c>
      <c r="K321" s="665">
        <v>5719</v>
      </c>
    </row>
    <row r="322" spans="1:11" ht="14.4" customHeight="1" x14ac:dyDescent="0.3">
      <c r="A322" s="660" t="s">
        <v>574</v>
      </c>
      <c r="B322" s="661" t="s">
        <v>1905</v>
      </c>
      <c r="C322" s="662" t="s">
        <v>593</v>
      </c>
      <c r="D322" s="663" t="s">
        <v>1910</v>
      </c>
      <c r="E322" s="662" t="s">
        <v>3835</v>
      </c>
      <c r="F322" s="663" t="s">
        <v>3836</v>
      </c>
      <c r="G322" s="662" t="s">
        <v>3683</v>
      </c>
      <c r="H322" s="662" t="s">
        <v>3684</v>
      </c>
      <c r="I322" s="664">
        <v>12.78</v>
      </c>
      <c r="J322" s="664">
        <v>30</v>
      </c>
      <c r="K322" s="665">
        <v>383.4</v>
      </c>
    </row>
    <row r="323" spans="1:11" ht="14.4" customHeight="1" x14ac:dyDescent="0.3">
      <c r="A323" s="660" t="s">
        <v>574</v>
      </c>
      <c r="B323" s="661" t="s">
        <v>1905</v>
      </c>
      <c r="C323" s="662" t="s">
        <v>593</v>
      </c>
      <c r="D323" s="663" t="s">
        <v>1910</v>
      </c>
      <c r="E323" s="662" t="s">
        <v>3837</v>
      </c>
      <c r="F323" s="663" t="s">
        <v>3838</v>
      </c>
      <c r="G323" s="662" t="s">
        <v>3685</v>
      </c>
      <c r="H323" s="662" t="s">
        <v>3686</v>
      </c>
      <c r="I323" s="664">
        <v>0.3</v>
      </c>
      <c r="J323" s="664">
        <v>300</v>
      </c>
      <c r="K323" s="665">
        <v>90</v>
      </c>
    </row>
    <row r="324" spans="1:11" ht="14.4" customHeight="1" x14ac:dyDescent="0.3">
      <c r="A324" s="660" t="s">
        <v>574</v>
      </c>
      <c r="B324" s="661" t="s">
        <v>1905</v>
      </c>
      <c r="C324" s="662" t="s">
        <v>593</v>
      </c>
      <c r="D324" s="663" t="s">
        <v>1910</v>
      </c>
      <c r="E324" s="662" t="s">
        <v>3837</v>
      </c>
      <c r="F324" s="663" t="s">
        <v>3838</v>
      </c>
      <c r="G324" s="662" t="s">
        <v>3549</v>
      </c>
      <c r="H324" s="662" t="s">
        <v>3550</v>
      </c>
      <c r="I324" s="664">
        <v>0.3</v>
      </c>
      <c r="J324" s="664">
        <v>400</v>
      </c>
      <c r="K324" s="665">
        <v>120</v>
      </c>
    </row>
    <row r="325" spans="1:11" ht="14.4" customHeight="1" x14ac:dyDescent="0.3">
      <c r="A325" s="660" t="s">
        <v>574</v>
      </c>
      <c r="B325" s="661" t="s">
        <v>1905</v>
      </c>
      <c r="C325" s="662" t="s">
        <v>593</v>
      </c>
      <c r="D325" s="663" t="s">
        <v>1910</v>
      </c>
      <c r="E325" s="662" t="s">
        <v>3837</v>
      </c>
      <c r="F325" s="663" t="s">
        <v>3838</v>
      </c>
      <c r="G325" s="662" t="s">
        <v>3687</v>
      </c>
      <c r="H325" s="662" t="s">
        <v>3688</v>
      </c>
      <c r="I325" s="664">
        <v>0.3</v>
      </c>
      <c r="J325" s="664">
        <v>100</v>
      </c>
      <c r="K325" s="665">
        <v>30</v>
      </c>
    </row>
    <row r="326" spans="1:11" ht="14.4" customHeight="1" x14ac:dyDescent="0.3">
      <c r="A326" s="660" t="s">
        <v>574</v>
      </c>
      <c r="B326" s="661" t="s">
        <v>1905</v>
      </c>
      <c r="C326" s="662" t="s">
        <v>593</v>
      </c>
      <c r="D326" s="663" t="s">
        <v>1910</v>
      </c>
      <c r="E326" s="662" t="s">
        <v>3837</v>
      </c>
      <c r="F326" s="663" t="s">
        <v>3838</v>
      </c>
      <c r="G326" s="662" t="s">
        <v>3473</v>
      </c>
      <c r="H326" s="662" t="s">
        <v>3474</v>
      </c>
      <c r="I326" s="664">
        <v>0.48499999999999999</v>
      </c>
      <c r="J326" s="664">
        <v>4000</v>
      </c>
      <c r="K326" s="665">
        <v>1940</v>
      </c>
    </row>
    <row r="327" spans="1:11" ht="14.4" customHeight="1" x14ac:dyDescent="0.3">
      <c r="A327" s="660" t="s">
        <v>574</v>
      </c>
      <c r="B327" s="661" t="s">
        <v>1905</v>
      </c>
      <c r="C327" s="662" t="s">
        <v>593</v>
      </c>
      <c r="D327" s="663" t="s">
        <v>1910</v>
      </c>
      <c r="E327" s="662" t="s">
        <v>3837</v>
      </c>
      <c r="F327" s="663" t="s">
        <v>3838</v>
      </c>
      <c r="G327" s="662" t="s">
        <v>3475</v>
      </c>
      <c r="H327" s="662" t="s">
        <v>3476</v>
      </c>
      <c r="I327" s="664">
        <v>1.79</v>
      </c>
      <c r="J327" s="664">
        <v>100</v>
      </c>
      <c r="K327" s="665">
        <v>179</v>
      </c>
    </row>
    <row r="328" spans="1:11" ht="14.4" customHeight="1" x14ac:dyDescent="0.3">
      <c r="A328" s="660" t="s">
        <v>574</v>
      </c>
      <c r="B328" s="661" t="s">
        <v>1905</v>
      </c>
      <c r="C328" s="662" t="s">
        <v>593</v>
      </c>
      <c r="D328" s="663" t="s">
        <v>1910</v>
      </c>
      <c r="E328" s="662" t="s">
        <v>3839</v>
      </c>
      <c r="F328" s="663" t="s">
        <v>3840</v>
      </c>
      <c r="G328" s="662" t="s">
        <v>3689</v>
      </c>
      <c r="H328" s="662" t="s">
        <v>3690</v>
      </c>
      <c r="I328" s="664">
        <v>11.02</v>
      </c>
      <c r="J328" s="664">
        <v>10</v>
      </c>
      <c r="K328" s="665">
        <v>110.2</v>
      </c>
    </row>
    <row r="329" spans="1:11" ht="14.4" customHeight="1" x14ac:dyDescent="0.3">
      <c r="A329" s="660" t="s">
        <v>574</v>
      </c>
      <c r="B329" s="661" t="s">
        <v>1905</v>
      </c>
      <c r="C329" s="662" t="s">
        <v>593</v>
      </c>
      <c r="D329" s="663" t="s">
        <v>1910</v>
      </c>
      <c r="E329" s="662" t="s">
        <v>3839</v>
      </c>
      <c r="F329" s="663" t="s">
        <v>3840</v>
      </c>
      <c r="G329" s="662" t="s">
        <v>3691</v>
      </c>
      <c r="H329" s="662" t="s">
        <v>3692</v>
      </c>
      <c r="I329" s="664">
        <v>11.02</v>
      </c>
      <c r="J329" s="664">
        <v>10</v>
      </c>
      <c r="K329" s="665">
        <v>110.2</v>
      </c>
    </row>
    <row r="330" spans="1:11" ht="14.4" customHeight="1" x14ac:dyDescent="0.3">
      <c r="A330" s="660" t="s">
        <v>574</v>
      </c>
      <c r="B330" s="661" t="s">
        <v>1905</v>
      </c>
      <c r="C330" s="662" t="s">
        <v>593</v>
      </c>
      <c r="D330" s="663" t="s">
        <v>1910</v>
      </c>
      <c r="E330" s="662" t="s">
        <v>3839</v>
      </c>
      <c r="F330" s="663" t="s">
        <v>3840</v>
      </c>
      <c r="G330" s="662" t="s">
        <v>3477</v>
      </c>
      <c r="H330" s="662" t="s">
        <v>3478</v>
      </c>
      <c r="I330" s="664">
        <v>0.71</v>
      </c>
      <c r="J330" s="664">
        <v>10000</v>
      </c>
      <c r="K330" s="665">
        <v>7100</v>
      </c>
    </row>
    <row r="331" spans="1:11" ht="14.4" customHeight="1" x14ac:dyDescent="0.3">
      <c r="A331" s="660" t="s">
        <v>574</v>
      </c>
      <c r="B331" s="661" t="s">
        <v>1905</v>
      </c>
      <c r="C331" s="662" t="s">
        <v>593</v>
      </c>
      <c r="D331" s="663" t="s">
        <v>1910</v>
      </c>
      <c r="E331" s="662" t="s">
        <v>3839</v>
      </c>
      <c r="F331" s="663" t="s">
        <v>3840</v>
      </c>
      <c r="G331" s="662" t="s">
        <v>3571</v>
      </c>
      <c r="H331" s="662" t="s">
        <v>3572</v>
      </c>
      <c r="I331" s="664">
        <v>0.71</v>
      </c>
      <c r="J331" s="664">
        <v>4000</v>
      </c>
      <c r="K331" s="665">
        <v>2840</v>
      </c>
    </row>
    <row r="332" spans="1:11" ht="14.4" customHeight="1" x14ac:dyDescent="0.3">
      <c r="A332" s="660" t="s">
        <v>574</v>
      </c>
      <c r="B332" s="661" t="s">
        <v>1905</v>
      </c>
      <c r="C332" s="662" t="s">
        <v>593</v>
      </c>
      <c r="D332" s="663" t="s">
        <v>1910</v>
      </c>
      <c r="E332" s="662" t="s">
        <v>3839</v>
      </c>
      <c r="F332" s="663" t="s">
        <v>3840</v>
      </c>
      <c r="G332" s="662" t="s">
        <v>3479</v>
      </c>
      <c r="H332" s="662" t="s">
        <v>3480</v>
      </c>
      <c r="I332" s="664">
        <v>0.71</v>
      </c>
      <c r="J332" s="664">
        <v>4000</v>
      </c>
      <c r="K332" s="665">
        <v>2840</v>
      </c>
    </row>
    <row r="333" spans="1:11" ht="14.4" customHeight="1" x14ac:dyDescent="0.3">
      <c r="A333" s="660" t="s">
        <v>574</v>
      </c>
      <c r="B333" s="661" t="s">
        <v>1905</v>
      </c>
      <c r="C333" s="662" t="s">
        <v>593</v>
      </c>
      <c r="D333" s="663" t="s">
        <v>1910</v>
      </c>
      <c r="E333" s="662" t="s">
        <v>3843</v>
      </c>
      <c r="F333" s="663" t="s">
        <v>3844</v>
      </c>
      <c r="G333" s="662" t="s">
        <v>3551</v>
      </c>
      <c r="H333" s="662" t="s">
        <v>3552</v>
      </c>
      <c r="I333" s="664">
        <v>139.44</v>
      </c>
      <c r="J333" s="664">
        <v>15</v>
      </c>
      <c r="K333" s="665">
        <v>2091.59</v>
      </c>
    </row>
    <row r="334" spans="1:11" ht="14.4" customHeight="1" x14ac:dyDescent="0.3">
      <c r="A334" s="660" t="s">
        <v>574</v>
      </c>
      <c r="B334" s="661" t="s">
        <v>1905</v>
      </c>
      <c r="C334" s="662" t="s">
        <v>593</v>
      </c>
      <c r="D334" s="663" t="s">
        <v>1910</v>
      </c>
      <c r="E334" s="662" t="s">
        <v>3843</v>
      </c>
      <c r="F334" s="663" t="s">
        <v>3844</v>
      </c>
      <c r="G334" s="662" t="s">
        <v>3553</v>
      </c>
      <c r="H334" s="662" t="s">
        <v>3554</v>
      </c>
      <c r="I334" s="664">
        <v>139.44</v>
      </c>
      <c r="J334" s="664">
        <v>15</v>
      </c>
      <c r="K334" s="665">
        <v>2091.58</v>
      </c>
    </row>
    <row r="335" spans="1:11" ht="14.4" customHeight="1" x14ac:dyDescent="0.3">
      <c r="A335" s="660" t="s">
        <v>574</v>
      </c>
      <c r="B335" s="661" t="s">
        <v>1905</v>
      </c>
      <c r="C335" s="662" t="s">
        <v>593</v>
      </c>
      <c r="D335" s="663" t="s">
        <v>1910</v>
      </c>
      <c r="E335" s="662" t="s">
        <v>3843</v>
      </c>
      <c r="F335" s="663" t="s">
        <v>3844</v>
      </c>
      <c r="G335" s="662" t="s">
        <v>3555</v>
      </c>
      <c r="H335" s="662" t="s">
        <v>3556</v>
      </c>
      <c r="I335" s="664">
        <v>152.46</v>
      </c>
      <c r="J335" s="664">
        <v>1</v>
      </c>
      <c r="K335" s="665">
        <v>152.46</v>
      </c>
    </row>
    <row r="336" spans="1:11" ht="14.4" customHeight="1" x14ac:dyDescent="0.3">
      <c r="A336" s="660" t="s">
        <v>574</v>
      </c>
      <c r="B336" s="661" t="s">
        <v>1905</v>
      </c>
      <c r="C336" s="662" t="s">
        <v>593</v>
      </c>
      <c r="D336" s="663" t="s">
        <v>1910</v>
      </c>
      <c r="E336" s="662" t="s">
        <v>3841</v>
      </c>
      <c r="F336" s="663" t="s">
        <v>3842</v>
      </c>
      <c r="G336" s="662" t="s">
        <v>3557</v>
      </c>
      <c r="H336" s="662" t="s">
        <v>3558</v>
      </c>
      <c r="I336" s="664">
        <v>13.91</v>
      </c>
      <c r="J336" s="664">
        <v>30</v>
      </c>
      <c r="K336" s="665">
        <v>417.3</v>
      </c>
    </row>
    <row r="337" spans="1:11" ht="14.4" customHeight="1" x14ac:dyDescent="0.3">
      <c r="A337" s="660" t="s">
        <v>574</v>
      </c>
      <c r="B337" s="661" t="s">
        <v>1905</v>
      </c>
      <c r="C337" s="662" t="s">
        <v>596</v>
      </c>
      <c r="D337" s="663" t="s">
        <v>1911</v>
      </c>
      <c r="E337" s="662" t="s">
        <v>3831</v>
      </c>
      <c r="F337" s="663" t="s">
        <v>3832</v>
      </c>
      <c r="G337" s="662" t="s">
        <v>3693</v>
      </c>
      <c r="H337" s="662" t="s">
        <v>3694</v>
      </c>
      <c r="I337" s="664">
        <v>12193.21</v>
      </c>
      <c r="J337" s="664">
        <v>7</v>
      </c>
      <c r="K337" s="665">
        <v>85352.450000000012</v>
      </c>
    </row>
    <row r="338" spans="1:11" ht="14.4" customHeight="1" x14ac:dyDescent="0.3">
      <c r="A338" s="660" t="s">
        <v>574</v>
      </c>
      <c r="B338" s="661" t="s">
        <v>1905</v>
      </c>
      <c r="C338" s="662" t="s">
        <v>596</v>
      </c>
      <c r="D338" s="663" t="s">
        <v>1911</v>
      </c>
      <c r="E338" s="662" t="s">
        <v>3831</v>
      </c>
      <c r="F338" s="663" t="s">
        <v>3832</v>
      </c>
      <c r="G338" s="662" t="s">
        <v>3695</v>
      </c>
      <c r="H338" s="662" t="s">
        <v>3696</v>
      </c>
      <c r="I338" s="664">
        <v>5388.31</v>
      </c>
      <c r="J338" s="664">
        <v>1</v>
      </c>
      <c r="K338" s="665">
        <v>5388.31</v>
      </c>
    </row>
    <row r="339" spans="1:11" ht="14.4" customHeight="1" x14ac:dyDescent="0.3">
      <c r="A339" s="660" t="s">
        <v>574</v>
      </c>
      <c r="B339" s="661" t="s">
        <v>1905</v>
      </c>
      <c r="C339" s="662" t="s">
        <v>596</v>
      </c>
      <c r="D339" s="663" t="s">
        <v>1911</v>
      </c>
      <c r="E339" s="662" t="s">
        <v>3831</v>
      </c>
      <c r="F339" s="663" t="s">
        <v>3832</v>
      </c>
      <c r="G339" s="662" t="s">
        <v>3697</v>
      </c>
      <c r="H339" s="662" t="s">
        <v>3698</v>
      </c>
      <c r="I339" s="664">
        <v>5807.5450000000001</v>
      </c>
      <c r="J339" s="664">
        <v>7</v>
      </c>
      <c r="K339" s="665">
        <v>40652.51</v>
      </c>
    </row>
    <row r="340" spans="1:11" ht="14.4" customHeight="1" x14ac:dyDescent="0.3">
      <c r="A340" s="660" t="s">
        <v>574</v>
      </c>
      <c r="B340" s="661" t="s">
        <v>1905</v>
      </c>
      <c r="C340" s="662" t="s">
        <v>596</v>
      </c>
      <c r="D340" s="663" t="s">
        <v>1911</v>
      </c>
      <c r="E340" s="662" t="s">
        <v>3831</v>
      </c>
      <c r="F340" s="663" t="s">
        <v>3832</v>
      </c>
      <c r="G340" s="662" t="s">
        <v>3699</v>
      </c>
      <c r="H340" s="662" t="s">
        <v>3700</v>
      </c>
      <c r="I340" s="664">
        <v>5664.05</v>
      </c>
      <c r="J340" s="664">
        <v>8</v>
      </c>
      <c r="K340" s="665">
        <v>45312.67</v>
      </c>
    </row>
    <row r="341" spans="1:11" ht="14.4" customHeight="1" x14ac:dyDescent="0.3">
      <c r="A341" s="660" t="s">
        <v>574</v>
      </c>
      <c r="B341" s="661" t="s">
        <v>1905</v>
      </c>
      <c r="C341" s="662" t="s">
        <v>596</v>
      </c>
      <c r="D341" s="663" t="s">
        <v>1911</v>
      </c>
      <c r="E341" s="662" t="s">
        <v>3831</v>
      </c>
      <c r="F341" s="663" t="s">
        <v>3832</v>
      </c>
      <c r="G341" s="662" t="s">
        <v>3701</v>
      </c>
      <c r="H341" s="662" t="s">
        <v>3702</v>
      </c>
      <c r="I341" s="664">
        <v>11616.22</v>
      </c>
      <c r="J341" s="664">
        <v>7</v>
      </c>
      <c r="K341" s="665">
        <v>81313.53</v>
      </c>
    </row>
    <row r="342" spans="1:11" ht="14.4" customHeight="1" x14ac:dyDescent="0.3">
      <c r="A342" s="660" t="s">
        <v>574</v>
      </c>
      <c r="B342" s="661" t="s">
        <v>1905</v>
      </c>
      <c r="C342" s="662" t="s">
        <v>596</v>
      </c>
      <c r="D342" s="663" t="s">
        <v>1911</v>
      </c>
      <c r="E342" s="662" t="s">
        <v>3831</v>
      </c>
      <c r="F342" s="663" t="s">
        <v>3832</v>
      </c>
      <c r="G342" s="662" t="s">
        <v>3703</v>
      </c>
      <c r="H342" s="662" t="s">
        <v>3704</v>
      </c>
      <c r="I342" s="664">
        <v>5741.09</v>
      </c>
      <c r="J342" s="664">
        <v>1</v>
      </c>
      <c r="K342" s="665">
        <v>5741.09</v>
      </c>
    </row>
    <row r="343" spans="1:11" ht="14.4" customHeight="1" x14ac:dyDescent="0.3">
      <c r="A343" s="660" t="s">
        <v>574</v>
      </c>
      <c r="B343" s="661" t="s">
        <v>1905</v>
      </c>
      <c r="C343" s="662" t="s">
        <v>596</v>
      </c>
      <c r="D343" s="663" t="s">
        <v>1911</v>
      </c>
      <c r="E343" s="662" t="s">
        <v>3831</v>
      </c>
      <c r="F343" s="663" t="s">
        <v>3832</v>
      </c>
      <c r="G343" s="662" t="s">
        <v>3705</v>
      </c>
      <c r="H343" s="662" t="s">
        <v>3706</v>
      </c>
      <c r="I343" s="664">
        <v>4679.6000000000004</v>
      </c>
      <c r="J343" s="664">
        <v>2</v>
      </c>
      <c r="K343" s="665">
        <v>9359.2000000000007</v>
      </c>
    </row>
    <row r="344" spans="1:11" ht="14.4" customHeight="1" x14ac:dyDescent="0.3">
      <c r="A344" s="660" t="s">
        <v>574</v>
      </c>
      <c r="B344" s="661" t="s">
        <v>1905</v>
      </c>
      <c r="C344" s="662" t="s">
        <v>596</v>
      </c>
      <c r="D344" s="663" t="s">
        <v>1911</v>
      </c>
      <c r="E344" s="662" t="s">
        <v>3831</v>
      </c>
      <c r="F344" s="663" t="s">
        <v>3832</v>
      </c>
      <c r="G344" s="662" t="s">
        <v>3707</v>
      </c>
      <c r="H344" s="662" t="s">
        <v>3708</v>
      </c>
      <c r="I344" s="664">
        <v>8022.3</v>
      </c>
      <c r="J344" s="664">
        <v>1</v>
      </c>
      <c r="K344" s="665">
        <v>8022.3</v>
      </c>
    </row>
    <row r="345" spans="1:11" ht="14.4" customHeight="1" x14ac:dyDescent="0.3">
      <c r="A345" s="660" t="s">
        <v>574</v>
      </c>
      <c r="B345" s="661" t="s">
        <v>1905</v>
      </c>
      <c r="C345" s="662" t="s">
        <v>596</v>
      </c>
      <c r="D345" s="663" t="s">
        <v>1911</v>
      </c>
      <c r="E345" s="662" t="s">
        <v>3831</v>
      </c>
      <c r="F345" s="663" t="s">
        <v>3832</v>
      </c>
      <c r="G345" s="662" t="s">
        <v>3709</v>
      </c>
      <c r="H345" s="662" t="s">
        <v>3710</v>
      </c>
      <c r="I345" s="664">
        <v>4320.8100000000004</v>
      </c>
      <c r="J345" s="664">
        <v>3</v>
      </c>
      <c r="K345" s="665">
        <v>12962.44</v>
      </c>
    </row>
    <row r="346" spans="1:11" ht="14.4" customHeight="1" x14ac:dyDescent="0.3">
      <c r="A346" s="660" t="s">
        <v>574</v>
      </c>
      <c r="B346" s="661" t="s">
        <v>1905</v>
      </c>
      <c r="C346" s="662" t="s">
        <v>596</v>
      </c>
      <c r="D346" s="663" t="s">
        <v>1911</v>
      </c>
      <c r="E346" s="662" t="s">
        <v>3831</v>
      </c>
      <c r="F346" s="663" t="s">
        <v>3832</v>
      </c>
      <c r="G346" s="662" t="s">
        <v>3711</v>
      </c>
      <c r="H346" s="662" t="s">
        <v>3712</v>
      </c>
      <c r="I346" s="664">
        <v>10576.07</v>
      </c>
      <c r="J346" s="664">
        <v>4</v>
      </c>
      <c r="K346" s="665">
        <v>42304.270000000004</v>
      </c>
    </row>
    <row r="347" spans="1:11" ht="14.4" customHeight="1" x14ac:dyDescent="0.3">
      <c r="A347" s="660" t="s">
        <v>574</v>
      </c>
      <c r="B347" s="661" t="s">
        <v>1905</v>
      </c>
      <c r="C347" s="662" t="s">
        <v>596</v>
      </c>
      <c r="D347" s="663" t="s">
        <v>1911</v>
      </c>
      <c r="E347" s="662" t="s">
        <v>3831</v>
      </c>
      <c r="F347" s="663" t="s">
        <v>3832</v>
      </c>
      <c r="G347" s="662" t="s">
        <v>3713</v>
      </c>
      <c r="H347" s="662" t="s">
        <v>3714</v>
      </c>
      <c r="I347" s="664">
        <v>4332.96</v>
      </c>
      <c r="J347" s="664">
        <v>1</v>
      </c>
      <c r="K347" s="665">
        <v>4332.96</v>
      </c>
    </row>
    <row r="348" spans="1:11" ht="14.4" customHeight="1" x14ac:dyDescent="0.3">
      <c r="A348" s="660" t="s">
        <v>574</v>
      </c>
      <c r="B348" s="661" t="s">
        <v>1905</v>
      </c>
      <c r="C348" s="662" t="s">
        <v>596</v>
      </c>
      <c r="D348" s="663" t="s">
        <v>1911</v>
      </c>
      <c r="E348" s="662" t="s">
        <v>3831</v>
      </c>
      <c r="F348" s="663" t="s">
        <v>3832</v>
      </c>
      <c r="G348" s="662" t="s">
        <v>3715</v>
      </c>
      <c r="H348" s="662" t="s">
        <v>3716</v>
      </c>
      <c r="I348" s="664">
        <v>5663.95</v>
      </c>
      <c r="J348" s="664">
        <v>2</v>
      </c>
      <c r="K348" s="665">
        <v>11327.9</v>
      </c>
    </row>
    <row r="349" spans="1:11" ht="14.4" customHeight="1" x14ac:dyDescent="0.3">
      <c r="A349" s="660" t="s">
        <v>574</v>
      </c>
      <c r="B349" s="661" t="s">
        <v>1905</v>
      </c>
      <c r="C349" s="662" t="s">
        <v>596</v>
      </c>
      <c r="D349" s="663" t="s">
        <v>1911</v>
      </c>
      <c r="E349" s="662" t="s">
        <v>3831</v>
      </c>
      <c r="F349" s="663" t="s">
        <v>3832</v>
      </c>
      <c r="G349" s="662" t="s">
        <v>3717</v>
      </c>
      <c r="H349" s="662" t="s">
        <v>3718</v>
      </c>
      <c r="I349" s="664">
        <v>9859.84</v>
      </c>
      <c r="J349" s="664">
        <v>1</v>
      </c>
      <c r="K349" s="665">
        <v>9859.84</v>
      </c>
    </row>
    <row r="350" spans="1:11" ht="14.4" customHeight="1" x14ac:dyDescent="0.3">
      <c r="A350" s="660" t="s">
        <v>574</v>
      </c>
      <c r="B350" s="661" t="s">
        <v>1905</v>
      </c>
      <c r="C350" s="662" t="s">
        <v>596</v>
      </c>
      <c r="D350" s="663" t="s">
        <v>1911</v>
      </c>
      <c r="E350" s="662" t="s">
        <v>3831</v>
      </c>
      <c r="F350" s="663" t="s">
        <v>3832</v>
      </c>
      <c r="G350" s="662" t="s">
        <v>3719</v>
      </c>
      <c r="H350" s="662" t="s">
        <v>3720</v>
      </c>
      <c r="I350" s="664">
        <v>11724.9</v>
      </c>
      <c r="J350" s="664">
        <v>1</v>
      </c>
      <c r="K350" s="665">
        <v>11724.9</v>
      </c>
    </row>
    <row r="351" spans="1:11" ht="14.4" customHeight="1" x14ac:dyDescent="0.3">
      <c r="A351" s="660" t="s">
        <v>574</v>
      </c>
      <c r="B351" s="661" t="s">
        <v>1905</v>
      </c>
      <c r="C351" s="662" t="s">
        <v>596</v>
      </c>
      <c r="D351" s="663" t="s">
        <v>1911</v>
      </c>
      <c r="E351" s="662" t="s">
        <v>3831</v>
      </c>
      <c r="F351" s="663" t="s">
        <v>3832</v>
      </c>
      <c r="G351" s="662" t="s">
        <v>3721</v>
      </c>
      <c r="H351" s="662" t="s">
        <v>3722</v>
      </c>
      <c r="I351" s="664">
        <v>4101.88</v>
      </c>
      <c r="J351" s="664">
        <v>2</v>
      </c>
      <c r="K351" s="665">
        <v>8203.75</v>
      </c>
    </row>
    <row r="352" spans="1:11" ht="14.4" customHeight="1" x14ac:dyDescent="0.3">
      <c r="A352" s="660" t="s">
        <v>574</v>
      </c>
      <c r="B352" s="661" t="s">
        <v>1905</v>
      </c>
      <c r="C352" s="662" t="s">
        <v>596</v>
      </c>
      <c r="D352" s="663" t="s">
        <v>1911</v>
      </c>
      <c r="E352" s="662" t="s">
        <v>3831</v>
      </c>
      <c r="F352" s="663" t="s">
        <v>3832</v>
      </c>
      <c r="G352" s="662" t="s">
        <v>3723</v>
      </c>
      <c r="H352" s="662" t="s">
        <v>3724</v>
      </c>
      <c r="I352" s="664">
        <v>2952.4</v>
      </c>
      <c r="J352" s="664">
        <v>1</v>
      </c>
      <c r="K352" s="665">
        <v>2952.4</v>
      </c>
    </row>
    <row r="353" spans="1:11" ht="14.4" customHeight="1" x14ac:dyDescent="0.3">
      <c r="A353" s="660" t="s">
        <v>574</v>
      </c>
      <c r="B353" s="661" t="s">
        <v>1905</v>
      </c>
      <c r="C353" s="662" t="s">
        <v>596</v>
      </c>
      <c r="D353" s="663" t="s">
        <v>1911</v>
      </c>
      <c r="E353" s="662" t="s">
        <v>3849</v>
      </c>
      <c r="F353" s="663" t="s">
        <v>3850</v>
      </c>
      <c r="G353" s="662" t="s">
        <v>3725</v>
      </c>
      <c r="H353" s="662" t="s">
        <v>3726</v>
      </c>
      <c r="I353" s="664">
        <v>466.3</v>
      </c>
      <c r="J353" s="664">
        <v>1</v>
      </c>
      <c r="K353" s="665">
        <v>466.3</v>
      </c>
    </row>
    <row r="354" spans="1:11" ht="14.4" customHeight="1" x14ac:dyDescent="0.3">
      <c r="A354" s="660" t="s">
        <v>574</v>
      </c>
      <c r="B354" s="661" t="s">
        <v>1905</v>
      </c>
      <c r="C354" s="662" t="s">
        <v>596</v>
      </c>
      <c r="D354" s="663" t="s">
        <v>1911</v>
      </c>
      <c r="E354" s="662" t="s">
        <v>3849</v>
      </c>
      <c r="F354" s="663" t="s">
        <v>3850</v>
      </c>
      <c r="G354" s="662" t="s">
        <v>3727</v>
      </c>
      <c r="H354" s="662" t="s">
        <v>3728</v>
      </c>
      <c r="I354" s="664">
        <v>466.2</v>
      </c>
      <c r="J354" s="664">
        <v>1</v>
      </c>
      <c r="K354" s="665">
        <v>466.2</v>
      </c>
    </row>
    <row r="355" spans="1:11" ht="14.4" customHeight="1" x14ac:dyDescent="0.3">
      <c r="A355" s="660" t="s">
        <v>574</v>
      </c>
      <c r="B355" s="661" t="s">
        <v>1905</v>
      </c>
      <c r="C355" s="662" t="s">
        <v>596</v>
      </c>
      <c r="D355" s="663" t="s">
        <v>1911</v>
      </c>
      <c r="E355" s="662" t="s">
        <v>3849</v>
      </c>
      <c r="F355" s="663" t="s">
        <v>3850</v>
      </c>
      <c r="G355" s="662" t="s">
        <v>3729</v>
      </c>
      <c r="H355" s="662" t="s">
        <v>3730</v>
      </c>
      <c r="I355" s="664">
        <v>302.56</v>
      </c>
      <c r="J355" s="664">
        <v>10</v>
      </c>
      <c r="K355" s="665">
        <v>3025.56</v>
      </c>
    </row>
    <row r="356" spans="1:11" ht="14.4" customHeight="1" x14ac:dyDescent="0.3">
      <c r="A356" s="660" t="s">
        <v>574</v>
      </c>
      <c r="B356" s="661" t="s">
        <v>1905</v>
      </c>
      <c r="C356" s="662" t="s">
        <v>596</v>
      </c>
      <c r="D356" s="663" t="s">
        <v>1911</v>
      </c>
      <c r="E356" s="662" t="s">
        <v>3833</v>
      </c>
      <c r="F356" s="663" t="s">
        <v>3834</v>
      </c>
      <c r="G356" s="662" t="s">
        <v>3731</v>
      </c>
      <c r="H356" s="662" t="s">
        <v>3732</v>
      </c>
      <c r="I356" s="664">
        <v>170.22</v>
      </c>
      <c r="J356" s="664">
        <v>4</v>
      </c>
      <c r="K356" s="665">
        <v>680.89</v>
      </c>
    </row>
    <row r="357" spans="1:11" ht="14.4" customHeight="1" x14ac:dyDescent="0.3">
      <c r="A357" s="660" t="s">
        <v>574</v>
      </c>
      <c r="B357" s="661" t="s">
        <v>1905</v>
      </c>
      <c r="C357" s="662" t="s">
        <v>596</v>
      </c>
      <c r="D357" s="663" t="s">
        <v>1911</v>
      </c>
      <c r="E357" s="662" t="s">
        <v>3851</v>
      </c>
      <c r="F357" s="663" t="s">
        <v>3852</v>
      </c>
      <c r="G357" s="662" t="s">
        <v>3733</v>
      </c>
      <c r="H357" s="662" t="s">
        <v>3734</v>
      </c>
      <c r="I357" s="664">
        <v>8605.3449999999993</v>
      </c>
      <c r="J357" s="664">
        <v>7</v>
      </c>
      <c r="K357" s="665">
        <v>60237.3</v>
      </c>
    </row>
    <row r="358" spans="1:11" ht="14.4" customHeight="1" x14ac:dyDescent="0.3">
      <c r="A358" s="660" t="s">
        <v>574</v>
      </c>
      <c r="B358" s="661" t="s">
        <v>1905</v>
      </c>
      <c r="C358" s="662" t="s">
        <v>596</v>
      </c>
      <c r="D358" s="663" t="s">
        <v>1911</v>
      </c>
      <c r="E358" s="662" t="s">
        <v>3851</v>
      </c>
      <c r="F358" s="663" t="s">
        <v>3852</v>
      </c>
      <c r="G358" s="662" t="s">
        <v>3735</v>
      </c>
      <c r="H358" s="662" t="s">
        <v>3736</v>
      </c>
      <c r="I358" s="664">
        <v>4624.32</v>
      </c>
      <c r="J358" s="664">
        <v>7</v>
      </c>
      <c r="K358" s="665">
        <v>32370.850000000002</v>
      </c>
    </row>
    <row r="359" spans="1:11" ht="14.4" customHeight="1" x14ac:dyDescent="0.3">
      <c r="A359" s="660" t="s">
        <v>574</v>
      </c>
      <c r="B359" s="661" t="s">
        <v>1905</v>
      </c>
      <c r="C359" s="662" t="s">
        <v>596</v>
      </c>
      <c r="D359" s="663" t="s">
        <v>1911</v>
      </c>
      <c r="E359" s="662" t="s">
        <v>3851</v>
      </c>
      <c r="F359" s="663" t="s">
        <v>3852</v>
      </c>
      <c r="G359" s="662" t="s">
        <v>3737</v>
      </c>
      <c r="H359" s="662" t="s">
        <v>3738</v>
      </c>
      <c r="I359" s="664">
        <v>5584.76</v>
      </c>
      <c r="J359" s="664">
        <v>2</v>
      </c>
      <c r="K359" s="665">
        <v>11169.51</v>
      </c>
    </row>
    <row r="360" spans="1:11" ht="14.4" customHeight="1" x14ac:dyDescent="0.3">
      <c r="A360" s="660" t="s">
        <v>574</v>
      </c>
      <c r="B360" s="661" t="s">
        <v>1905</v>
      </c>
      <c r="C360" s="662" t="s">
        <v>596</v>
      </c>
      <c r="D360" s="663" t="s">
        <v>1911</v>
      </c>
      <c r="E360" s="662" t="s">
        <v>3851</v>
      </c>
      <c r="F360" s="663" t="s">
        <v>3852</v>
      </c>
      <c r="G360" s="662" t="s">
        <v>3739</v>
      </c>
      <c r="H360" s="662" t="s">
        <v>3740</v>
      </c>
      <c r="I360" s="664">
        <v>412.43</v>
      </c>
      <c r="J360" s="664">
        <v>90</v>
      </c>
      <c r="K360" s="665">
        <v>37118.57</v>
      </c>
    </row>
    <row r="361" spans="1:11" ht="14.4" customHeight="1" x14ac:dyDescent="0.3">
      <c r="A361" s="660" t="s">
        <v>574</v>
      </c>
      <c r="B361" s="661" t="s">
        <v>1905</v>
      </c>
      <c r="C361" s="662" t="s">
        <v>596</v>
      </c>
      <c r="D361" s="663" t="s">
        <v>1911</v>
      </c>
      <c r="E361" s="662" t="s">
        <v>3851</v>
      </c>
      <c r="F361" s="663" t="s">
        <v>3852</v>
      </c>
      <c r="G361" s="662" t="s">
        <v>3741</v>
      </c>
      <c r="H361" s="662" t="s">
        <v>3742</v>
      </c>
      <c r="I361" s="664">
        <v>6698.79</v>
      </c>
      <c r="J361" s="664">
        <v>3</v>
      </c>
      <c r="K361" s="665">
        <v>20096.37</v>
      </c>
    </row>
    <row r="362" spans="1:11" ht="14.4" customHeight="1" x14ac:dyDescent="0.3">
      <c r="A362" s="660" t="s">
        <v>574</v>
      </c>
      <c r="B362" s="661" t="s">
        <v>1905</v>
      </c>
      <c r="C362" s="662" t="s">
        <v>596</v>
      </c>
      <c r="D362" s="663" t="s">
        <v>1911</v>
      </c>
      <c r="E362" s="662" t="s">
        <v>3851</v>
      </c>
      <c r="F362" s="663" t="s">
        <v>3852</v>
      </c>
      <c r="G362" s="662" t="s">
        <v>3743</v>
      </c>
      <c r="H362" s="662" t="s">
        <v>3744</v>
      </c>
      <c r="I362" s="664">
        <v>287.5</v>
      </c>
      <c r="J362" s="664">
        <v>19</v>
      </c>
      <c r="K362" s="665">
        <v>5462.5</v>
      </c>
    </row>
    <row r="363" spans="1:11" ht="14.4" customHeight="1" x14ac:dyDescent="0.3">
      <c r="A363" s="660" t="s">
        <v>574</v>
      </c>
      <c r="B363" s="661" t="s">
        <v>1905</v>
      </c>
      <c r="C363" s="662" t="s">
        <v>596</v>
      </c>
      <c r="D363" s="663" t="s">
        <v>1911</v>
      </c>
      <c r="E363" s="662" t="s">
        <v>3851</v>
      </c>
      <c r="F363" s="663" t="s">
        <v>3852</v>
      </c>
      <c r="G363" s="662" t="s">
        <v>3745</v>
      </c>
      <c r="H363" s="662" t="s">
        <v>3746</v>
      </c>
      <c r="I363" s="664">
        <v>2776.9666666666667</v>
      </c>
      <c r="J363" s="664">
        <v>50</v>
      </c>
      <c r="K363" s="665">
        <v>138848.25</v>
      </c>
    </row>
    <row r="364" spans="1:11" ht="14.4" customHeight="1" x14ac:dyDescent="0.3">
      <c r="A364" s="660" t="s">
        <v>574</v>
      </c>
      <c r="B364" s="661" t="s">
        <v>1905</v>
      </c>
      <c r="C364" s="662" t="s">
        <v>596</v>
      </c>
      <c r="D364" s="663" t="s">
        <v>1911</v>
      </c>
      <c r="E364" s="662" t="s">
        <v>3851</v>
      </c>
      <c r="F364" s="663" t="s">
        <v>3852</v>
      </c>
      <c r="G364" s="662" t="s">
        <v>3747</v>
      </c>
      <c r="H364" s="662" t="s">
        <v>3748</v>
      </c>
      <c r="I364" s="664">
        <v>571.02</v>
      </c>
      <c r="J364" s="664">
        <v>1</v>
      </c>
      <c r="K364" s="665">
        <v>571.02</v>
      </c>
    </row>
    <row r="365" spans="1:11" ht="14.4" customHeight="1" x14ac:dyDescent="0.3">
      <c r="A365" s="660" t="s">
        <v>574</v>
      </c>
      <c r="B365" s="661" t="s">
        <v>1905</v>
      </c>
      <c r="C365" s="662" t="s">
        <v>596</v>
      </c>
      <c r="D365" s="663" t="s">
        <v>1911</v>
      </c>
      <c r="E365" s="662" t="s">
        <v>3851</v>
      </c>
      <c r="F365" s="663" t="s">
        <v>3852</v>
      </c>
      <c r="G365" s="662" t="s">
        <v>3749</v>
      </c>
      <c r="H365" s="662" t="s">
        <v>3750</v>
      </c>
      <c r="I365" s="664">
        <v>13540.200000000003</v>
      </c>
      <c r="J365" s="664">
        <v>9</v>
      </c>
      <c r="K365" s="665">
        <v>121861.82</v>
      </c>
    </row>
    <row r="366" spans="1:11" ht="14.4" customHeight="1" x14ac:dyDescent="0.3">
      <c r="A366" s="660" t="s">
        <v>574</v>
      </c>
      <c r="B366" s="661" t="s">
        <v>1905</v>
      </c>
      <c r="C366" s="662" t="s">
        <v>596</v>
      </c>
      <c r="D366" s="663" t="s">
        <v>1911</v>
      </c>
      <c r="E366" s="662" t="s">
        <v>3851</v>
      </c>
      <c r="F366" s="663" t="s">
        <v>3852</v>
      </c>
      <c r="G366" s="662" t="s">
        <v>3751</v>
      </c>
      <c r="H366" s="662" t="s">
        <v>3752</v>
      </c>
      <c r="I366" s="664">
        <v>13540.200000000003</v>
      </c>
      <c r="J366" s="664">
        <v>18</v>
      </c>
      <c r="K366" s="665">
        <v>243723.63999999998</v>
      </c>
    </row>
    <row r="367" spans="1:11" ht="14.4" customHeight="1" x14ac:dyDescent="0.3">
      <c r="A367" s="660" t="s">
        <v>574</v>
      </c>
      <c r="B367" s="661" t="s">
        <v>1905</v>
      </c>
      <c r="C367" s="662" t="s">
        <v>596</v>
      </c>
      <c r="D367" s="663" t="s">
        <v>1911</v>
      </c>
      <c r="E367" s="662" t="s">
        <v>3851</v>
      </c>
      <c r="F367" s="663" t="s">
        <v>3852</v>
      </c>
      <c r="G367" s="662" t="s">
        <v>3753</v>
      </c>
      <c r="H367" s="662" t="s">
        <v>3754</v>
      </c>
      <c r="I367" s="664">
        <v>5584.76</v>
      </c>
      <c r="J367" s="664">
        <v>1</v>
      </c>
      <c r="K367" s="665">
        <v>5584.76</v>
      </c>
    </row>
    <row r="368" spans="1:11" ht="14.4" customHeight="1" x14ac:dyDescent="0.3">
      <c r="A368" s="660" t="s">
        <v>574</v>
      </c>
      <c r="B368" s="661" t="s">
        <v>1905</v>
      </c>
      <c r="C368" s="662" t="s">
        <v>596</v>
      </c>
      <c r="D368" s="663" t="s">
        <v>1911</v>
      </c>
      <c r="E368" s="662" t="s">
        <v>3851</v>
      </c>
      <c r="F368" s="663" t="s">
        <v>3852</v>
      </c>
      <c r="G368" s="662" t="s">
        <v>3755</v>
      </c>
      <c r="H368" s="662" t="s">
        <v>3756</v>
      </c>
      <c r="I368" s="664">
        <v>1372.7</v>
      </c>
      <c r="J368" s="664">
        <v>12</v>
      </c>
      <c r="K368" s="665">
        <v>16472.43</v>
      </c>
    </row>
    <row r="369" spans="1:11" ht="14.4" customHeight="1" x14ac:dyDescent="0.3">
      <c r="A369" s="660" t="s">
        <v>574</v>
      </c>
      <c r="B369" s="661" t="s">
        <v>1905</v>
      </c>
      <c r="C369" s="662" t="s">
        <v>596</v>
      </c>
      <c r="D369" s="663" t="s">
        <v>1911</v>
      </c>
      <c r="E369" s="662" t="s">
        <v>3851</v>
      </c>
      <c r="F369" s="663" t="s">
        <v>3852</v>
      </c>
      <c r="G369" s="662" t="s">
        <v>3757</v>
      </c>
      <c r="H369" s="662" t="s">
        <v>3758</v>
      </c>
      <c r="I369" s="664">
        <v>3006.64</v>
      </c>
      <c r="J369" s="664">
        <v>12</v>
      </c>
      <c r="K369" s="665">
        <v>36079.730000000003</v>
      </c>
    </row>
    <row r="370" spans="1:11" ht="14.4" customHeight="1" x14ac:dyDescent="0.3">
      <c r="A370" s="660" t="s">
        <v>574</v>
      </c>
      <c r="B370" s="661" t="s">
        <v>1905</v>
      </c>
      <c r="C370" s="662" t="s">
        <v>596</v>
      </c>
      <c r="D370" s="663" t="s">
        <v>1911</v>
      </c>
      <c r="E370" s="662" t="s">
        <v>3851</v>
      </c>
      <c r="F370" s="663" t="s">
        <v>3852</v>
      </c>
      <c r="G370" s="662" t="s">
        <v>3759</v>
      </c>
      <c r="H370" s="662" t="s">
        <v>3760</v>
      </c>
      <c r="I370" s="664">
        <v>5380.99</v>
      </c>
      <c r="J370" s="664">
        <v>1</v>
      </c>
      <c r="K370" s="665">
        <v>5380.99</v>
      </c>
    </row>
    <row r="371" spans="1:11" ht="14.4" customHeight="1" x14ac:dyDescent="0.3">
      <c r="A371" s="660" t="s">
        <v>574</v>
      </c>
      <c r="B371" s="661" t="s">
        <v>1905</v>
      </c>
      <c r="C371" s="662" t="s">
        <v>596</v>
      </c>
      <c r="D371" s="663" t="s">
        <v>1911</v>
      </c>
      <c r="E371" s="662" t="s">
        <v>3851</v>
      </c>
      <c r="F371" s="663" t="s">
        <v>3852</v>
      </c>
      <c r="G371" s="662" t="s">
        <v>3761</v>
      </c>
      <c r="H371" s="662" t="s">
        <v>3762</v>
      </c>
      <c r="I371" s="664">
        <v>6957.5</v>
      </c>
      <c r="J371" s="664">
        <v>3</v>
      </c>
      <c r="K371" s="665">
        <v>20872.5</v>
      </c>
    </row>
    <row r="372" spans="1:11" ht="14.4" customHeight="1" x14ac:dyDescent="0.3">
      <c r="A372" s="660" t="s">
        <v>574</v>
      </c>
      <c r="B372" s="661" t="s">
        <v>1905</v>
      </c>
      <c r="C372" s="662" t="s">
        <v>596</v>
      </c>
      <c r="D372" s="663" t="s">
        <v>1911</v>
      </c>
      <c r="E372" s="662" t="s">
        <v>3851</v>
      </c>
      <c r="F372" s="663" t="s">
        <v>3852</v>
      </c>
      <c r="G372" s="662" t="s">
        <v>3763</v>
      </c>
      <c r="H372" s="662" t="s">
        <v>3764</v>
      </c>
      <c r="I372" s="664">
        <v>5607.1900000000005</v>
      </c>
      <c r="J372" s="664">
        <v>2</v>
      </c>
      <c r="K372" s="665">
        <v>11214.380000000001</v>
      </c>
    </row>
    <row r="373" spans="1:11" ht="14.4" customHeight="1" x14ac:dyDescent="0.3">
      <c r="A373" s="660" t="s">
        <v>574</v>
      </c>
      <c r="B373" s="661" t="s">
        <v>1905</v>
      </c>
      <c r="C373" s="662" t="s">
        <v>596</v>
      </c>
      <c r="D373" s="663" t="s">
        <v>1911</v>
      </c>
      <c r="E373" s="662" t="s">
        <v>3851</v>
      </c>
      <c r="F373" s="663" t="s">
        <v>3852</v>
      </c>
      <c r="G373" s="662" t="s">
        <v>3765</v>
      </c>
      <c r="H373" s="662" t="s">
        <v>3766</v>
      </c>
      <c r="I373" s="664">
        <v>7569.76</v>
      </c>
      <c r="J373" s="664">
        <v>2</v>
      </c>
      <c r="K373" s="665">
        <v>15139.52</v>
      </c>
    </row>
    <row r="374" spans="1:11" ht="14.4" customHeight="1" x14ac:dyDescent="0.3">
      <c r="A374" s="660" t="s">
        <v>574</v>
      </c>
      <c r="B374" s="661" t="s">
        <v>1905</v>
      </c>
      <c r="C374" s="662" t="s">
        <v>596</v>
      </c>
      <c r="D374" s="663" t="s">
        <v>1911</v>
      </c>
      <c r="E374" s="662" t="s">
        <v>3851</v>
      </c>
      <c r="F374" s="663" t="s">
        <v>3852</v>
      </c>
      <c r="G374" s="662" t="s">
        <v>3767</v>
      </c>
      <c r="H374" s="662" t="s">
        <v>3768</v>
      </c>
      <c r="I374" s="664">
        <v>2544</v>
      </c>
      <c r="J374" s="664">
        <v>6</v>
      </c>
      <c r="K374" s="665">
        <v>15264</v>
      </c>
    </row>
    <row r="375" spans="1:11" ht="14.4" customHeight="1" x14ac:dyDescent="0.3">
      <c r="A375" s="660" t="s">
        <v>574</v>
      </c>
      <c r="B375" s="661" t="s">
        <v>1905</v>
      </c>
      <c r="C375" s="662" t="s">
        <v>596</v>
      </c>
      <c r="D375" s="663" t="s">
        <v>1911</v>
      </c>
      <c r="E375" s="662" t="s">
        <v>3851</v>
      </c>
      <c r="F375" s="663" t="s">
        <v>3852</v>
      </c>
      <c r="G375" s="662" t="s">
        <v>3769</v>
      </c>
      <c r="H375" s="662" t="s">
        <v>3770</v>
      </c>
      <c r="I375" s="664">
        <v>7247.8666666666659</v>
      </c>
      <c r="J375" s="664">
        <v>13</v>
      </c>
      <c r="K375" s="665">
        <v>94222.28</v>
      </c>
    </row>
    <row r="376" spans="1:11" ht="14.4" customHeight="1" x14ac:dyDescent="0.3">
      <c r="A376" s="660" t="s">
        <v>574</v>
      </c>
      <c r="B376" s="661" t="s">
        <v>1905</v>
      </c>
      <c r="C376" s="662" t="s">
        <v>596</v>
      </c>
      <c r="D376" s="663" t="s">
        <v>1911</v>
      </c>
      <c r="E376" s="662" t="s">
        <v>3851</v>
      </c>
      <c r="F376" s="663" t="s">
        <v>3852</v>
      </c>
      <c r="G376" s="662" t="s">
        <v>3771</v>
      </c>
      <c r="H376" s="662" t="s">
        <v>3772</v>
      </c>
      <c r="I376" s="664">
        <v>11046.17</v>
      </c>
      <c r="J376" s="664">
        <v>3</v>
      </c>
      <c r="K376" s="665">
        <v>33138.519999999997</v>
      </c>
    </row>
    <row r="377" spans="1:11" ht="14.4" customHeight="1" x14ac:dyDescent="0.3">
      <c r="A377" s="660" t="s">
        <v>574</v>
      </c>
      <c r="B377" s="661" t="s">
        <v>1905</v>
      </c>
      <c r="C377" s="662" t="s">
        <v>596</v>
      </c>
      <c r="D377" s="663" t="s">
        <v>1911</v>
      </c>
      <c r="E377" s="662" t="s">
        <v>3851</v>
      </c>
      <c r="F377" s="663" t="s">
        <v>3852</v>
      </c>
      <c r="G377" s="662" t="s">
        <v>3773</v>
      </c>
      <c r="H377" s="662" t="s">
        <v>3774</v>
      </c>
      <c r="I377" s="664">
        <v>543.59</v>
      </c>
      <c r="J377" s="664">
        <v>1</v>
      </c>
      <c r="K377" s="665">
        <v>543.59</v>
      </c>
    </row>
    <row r="378" spans="1:11" ht="14.4" customHeight="1" x14ac:dyDescent="0.3">
      <c r="A378" s="660" t="s">
        <v>574</v>
      </c>
      <c r="B378" s="661" t="s">
        <v>1905</v>
      </c>
      <c r="C378" s="662" t="s">
        <v>596</v>
      </c>
      <c r="D378" s="663" t="s">
        <v>1911</v>
      </c>
      <c r="E378" s="662" t="s">
        <v>3851</v>
      </c>
      <c r="F378" s="663" t="s">
        <v>3852</v>
      </c>
      <c r="G378" s="662" t="s">
        <v>3775</v>
      </c>
      <c r="H378" s="662" t="s">
        <v>3776</v>
      </c>
      <c r="I378" s="664">
        <v>1866.8733333333332</v>
      </c>
      <c r="J378" s="664">
        <v>10</v>
      </c>
      <c r="K378" s="665">
        <v>18668.75</v>
      </c>
    </row>
    <row r="379" spans="1:11" ht="14.4" customHeight="1" x14ac:dyDescent="0.3">
      <c r="A379" s="660" t="s">
        <v>574</v>
      </c>
      <c r="B379" s="661" t="s">
        <v>1905</v>
      </c>
      <c r="C379" s="662" t="s">
        <v>596</v>
      </c>
      <c r="D379" s="663" t="s">
        <v>1911</v>
      </c>
      <c r="E379" s="662" t="s">
        <v>3851</v>
      </c>
      <c r="F379" s="663" t="s">
        <v>3852</v>
      </c>
      <c r="G379" s="662" t="s">
        <v>3777</v>
      </c>
      <c r="H379" s="662" t="s">
        <v>3778</v>
      </c>
      <c r="I379" s="664">
        <v>12705</v>
      </c>
      <c r="J379" s="664">
        <v>1</v>
      </c>
      <c r="K379" s="665">
        <v>12705</v>
      </c>
    </row>
    <row r="380" spans="1:11" ht="14.4" customHeight="1" x14ac:dyDescent="0.3">
      <c r="A380" s="660" t="s">
        <v>574</v>
      </c>
      <c r="B380" s="661" t="s">
        <v>1905</v>
      </c>
      <c r="C380" s="662" t="s">
        <v>596</v>
      </c>
      <c r="D380" s="663" t="s">
        <v>1911</v>
      </c>
      <c r="E380" s="662" t="s">
        <v>3851</v>
      </c>
      <c r="F380" s="663" t="s">
        <v>3852</v>
      </c>
      <c r="G380" s="662" t="s">
        <v>3779</v>
      </c>
      <c r="H380" s="662" t="s">
        <v>3780</v>
      </c>
      <c r="I380" s="664">
        <v>5490.81</v>
      </c>
      <c r="J380" s="664">
        <v>9</v>
      </c>
      <c r="K380" s="665">
        <v>49417.290000000008</v>
      </c>
    </row>
    <row r="381" spans="1:11" ht="14.4" customHeight="1" x14ac:dyDescent="0.3">
      <c r="A381" s="660" t="s">
        <v>574</v>
      </c>
      <c r="B381" s="661" t="s">
        <v>1905</v>
      </c>
      <c r="C381" s="662" t="s">
        <v>596</v>
      </c>
      <c r="D381" s="663" t="s">
        <v>1911</v>
      </c>
      <c r="E381" s="662" t="s">
        <v>3851</v>
      </c>
      <c r="F381" s="663" t="s">
        <v>3852</v>
      </c>
      <c r="G381" s="662" t="s">
        <v>3781</v>
      </c>
      <c r="H381" s="662" t="s">
        <v>3782</v>
      </c>
      <c r="I381" s="664">
        <v>5607.47</v>
      </c>
      <c r="J381" s="664">
        <v>2</v>
      </c>
      <c r="K381" s="665">
        <v>11214.93</v>
      </c>
    </row>
    <row r="382" spans="1:11" ht="14.4" customHeight="1" x14ac:dyDescent="0.3">
      <c r="A382" s="660" t="s">
        <v>574</v>
      </c>
      <c r="B382" s="661" t="s">
        <v>1905</v>
      </c>
      <c r="C382" s="662" t="s">
        <v>596</v>
      </c>
      <c r="D382" s="663" t="s">
        <v>1911</v>
      </c>
      <c r="E382" s="662" t="s">
        <v>3851</v>
      </c>
      <c r="F382" s="663" t="s">
        <v>3852</v>
      </c>
      <c r="G382" s="662" t="s">
        <v>3783</v>
      </c>
      <c r="H382" s="662" t="s">
        <v>3784</v>
      </c>
      <c r="I382" s="664">
        <v>1713.5</v>
      </c>
      <c r="J382" s="664">
        <v>7</v>
      </c>
      <c r="K382" s="665">
        <v>11994.5</v>
      </c>
    </row>
    <row r="383" spans="1:11" ht="14.4" customHeight="1" x14ac:dyDescent="0.3">
      <c r="A383" s="660" t="s">
        <v>574</v>
      </c>
      <c r="B383" s="661" t="s">
        <v>1905</v>
      </c>
      <c r="C383" s="662" t="s">
        <v>596</v>
      </c>
      <c r="D383" s="663" t="s">
        <v>1911</v>
      </c>
      <c r="E383" s="662" t="s">
        <v>3851</v>
      </c>
      <c r="F383" s="663" t="s">
        <v>3852</v>
      </c>
      <c r="G383" s="662" t="s">
        <v>3785</v>
      </c>
      <c r="H383" s="662" t="s">
        <v>3786</v>
      </c>
      <c r="I383" s="664">
        <v>12705</v>
      </c>
      <c r="J383" s="664">
        <v>4</v>
      </c>
      <c r="K383" s="665">
        <v>50820</v>
      </c>
    </row>
    <row r="384" spans="1:11" ht="14.4" customHeight="1" x14ac:dyDescent="0.3">
      <c r="A384" s="660" t="s">
        <v>574</v>
      </c>
      <c r="B384" s="661" t="s">
        <v>1905</v>
      </c>
      <c r="C384" s="662" t="s">
        <v>596</v>
      </c>
      <c r="D384" s="663" t="s">
        <v>1911</v>
      </c>
      <c r="E384" s="662" t="s">
        <v>3851</v>
      </c>
      <c r="F384" s="663" t="s">
        <v>3852</v>
      </c>
      <c r="G384" s="662" t="s">
        <v>3787</v>
      </c>
      <c r="H384" s="662" t="s">
        <v>3788</v>
      </c>
      <c r="I384" s="664">
        <v>494.5</v>
      </c>
      <c r="J384" s="664">
        <v>6</v>
      </c>
      <c r="K384" s="665">
        <v>2967</v>
      </c>
    </row>
    <row r="385" spans="1:11" ht="14.4" customHeight="1" x14ac:dyDescent="0.3">
      <c r="A385" s="660" t="s">
        <v>574</v>
      </c>
      <c r="B385" s="661" t="s">
        <v>1905</v>
      </c>
      <c r="C385" s="662" t="s">
        <v>596</v>
      </c>
      <c r="D385" s="663" t="s">
        <v>1911</v>
      </c>
      <c r="E385" s="662" t="s">
        <v>3851</v>
      </c>
      <c r="F385" s="663" t="s">
        <v>3852</v>
      </c>
      <c r="G385" s="662" t="s">
        <v>3789</v>
      </c>
      <c r="H385" s="662" t="s">
        <v>3790</v>
      </c>
      <c r="I385" s="664">
        <v>1372.7</v>
      </c>
      <c r="J385" s="664">
        <v>24</v>
      </c>
      <c r="K385" s="665">
        <v>32944.86</v>
      </c>
    </row>
    <row r="386" spans="1:11" ht="14.4" customHeight="1" x14ac:dyDescent="0.3">
      <c r="A386" s="660" t="s">
        <v>574</v>
      </c>
      <c r="B386" s="661" t="s">
        <v>1905</v>
      </c>
      <c r="C386" s="662" t="s">
        <v>596</v>
      </c>
      <c r="D386" s="663" t="s">
        <v>1911</v>
      </c>
      <c r="E386" s="662" t="s">
        <v>3851</v>
      </c>
      <c r="F386" s="663" t="s">
        <v>3852</v>
      </c>
      <c r="G386" s="662" t="s">
        <v>3791</v>
      </c>
      <c r="H386" s="662" t="s">
        <v>3792</v>
      </c>
      <c r="I386" s="664">
        <v>412.43</v>
      </c>
      <c r="J386" s="664">
        <v>18</v>
      </c>
      <c r="K386" s="665">
        <v>7423.71</v>
      </c>
    </row>
    <row r="387" spans="1:11" ht="14.4" customHeight="1" x14ac:dyDescent="0.3">
      <c r="A387" s="660" t="s">
        <v>574</v>
      </c>
      <c r="B387" s="661" t="s">
        <v>1905</v>
      </c>
      <c r="C387" s="662" t="s">
        <v>596</v>
      </c>
      <c r="D387" s="663" t="s">
        <v>1911</v>
      </c>
      <c r="E387" s="662" t="s">
        <v>3851</v>
      </c>
      <c r="F387" s="663" t="s">
        <v>3852</v>
      </c>
      <c r="G387" s="662" t="s">
        <v>3793</v>
      </c>
      <c r="H387" s="662" t="s">
        <v>3794</v>
      </c>
      <c r="I387" s="664">
        <v>9029.6299999999992</v>
      </c>
      <c r="J387" s="664">
        <v>9</v>
      </c>
      <c r="K387" s="665">
        <v>81266.63</v>
      </c>
    </row>
    <row r="388" spans="1:11" ht="14.4" customHeight="1" x14ac:dyDescent="0.3">
      <c r="A388" s="660" t="s">
        <v>574</v>
      </c>
      <c r="B388" s="661" t="s">
        <v>1905</v>
      </c>
      <c r="C388" s="662" t="s">
        <v>596</v>
      </c>
      <c r="D388" s="663" t="s">
        <v>1911</v>
      </c>
      <c r="E388" s="662" t="s">
        <v>3851</v>
      </c>
      <c r="F388" s="663" t="s">
        <v>3852</v>
      </c>
      <c r="G388" s="662" t="s">
        <v>3795</v>
      </c>
      <c r="H388" s="662" t="s">
        <v>3796</v>
      </c>
      <c r="I388" s="664">
        <v>12947</v>
      </c>
      <c r="J388" s="664">
        <v>5</v>
      </c>
      <c r="K388" s="665">
        <v>64735</v>
      </c>
    </row>
    <row r="389" spans="1:11" ht="14.4" customHeight="1" x14ac:dyDescent="0.3">
      <c r="A389" s="660" t="s">
        <v>574</v>
      </c>
      <c r="B389" s="661" t="s">
        <v>1905</v>
      </c>
      <c r="C389" s="662" t="s">
        <v>596</v>
      </c>
      <c r="D389" s="663" t="s">
        <v>1911</v>
      </c>
      <c r="E389" s="662" t="s">
        <v>3851</v>
      </c>
      <c r="F389" s="663" t="s">
        <v>3852</v>
      </c>
      <c r="G389" s="662" t="s">
        <v>3797</v>
      </c>
      <c r="H389" s="662" t="s">
        <v>3798</v>
      </c>
      <c r="I389" s="664">
        <v>9546.9</v>
      </c>
      <c r="J389" s="664">
        <v>1</v>
      </c>
      <c r="K389" s="665">
        <v>9546.9</v>
      </c>
    </row>
    <row r="390" spans="1:11" ht="14.4" customHeight="1" x14ac:dyDescent="0.3">
      <c r="A390" s="660" t="s">
        <v>574</v>
      </c>
      <c r="B390" s="661" t="s">
        <v>1905</v>
      </c>
      <c r="C390" s="662" t="s">
        <v>596</v>
      </c>
      <c r="D390" s="663" t="s">
        <v>1911</v>
      </c>
      <c r="E390" s="662" t="s">
        <v>3851</v>
      </c>
      <c r="F390" s="663" t="s">
        <v>3852</v>
      </c>
      <c r="G390" s="662" t="s">
        <v>3799</v>
      </c>
      <c r="H390" s="662" t="s">
        <v>3800</v>
      </c>
      <c r="I390" s="664">
        <v>7969.51</v>
      </c>
      <c r="J390" s="664">
        <v>1</v>
      </c>
      <c r="K390" s="665">
        <v>7969.51</v>
      </c>
    </row>
    <row r="391" spans="1:11" ht="14.4" customHeight="1" x14ac:dyDescent="0.3">
      <c r="A391" s="660" t="s">
        <v>574</v>
      </c>
      <c r="B391" s="661" t="s">
        <v>1905</v>
      </c>
      <c r="C391" s="662" t="s">
        <v>596</v>
      </c>
      <c r="D391" s="663" t="s">
        <v>1911</v>
      </c>
      <c r="E391" s="662" t="s">
        <v>3851</v>
      </c>
      <c r="F391" s="663" t="s">
        <v>3852</v>
      </c>
      <c r="G391" s="662" t="s">
        <v>3801</v>
      </c>
      <c r="H391" s="662" t="s">
        <v>3802</v>
      </c>
      <c r="I391" s="664">
        <v>3496.9</v>
      </c>
      <c r="J391" s="664">
        <v>4</v>
      </c>
      <c r="K391" s="665">
        <v>13987.6</v>
      </c>
    </row>
    <row r="392" spans="1:11" ht="14.4" customHeight="1" x14ac:dyDescent="0.3">
      <c r="A392" s="660" t="s">
        <v>574</v>
      </c>
      <c r="B392" s="661" t="s">
        <v>1905</v>
      </c>
      <c r="C392" s="662" t="s">
        <v>596</v>
      </c>
      <c r="D392" s="663" t="s">
        <v>1911</v>
      </c>
      <c r="E392" s="662" t="s">
        <v>3851</v>
      </c>
      <c r="F392" s="663" t="s">
        <v>3852</v>
      </c>
      <c r="G392" s="662" t="s">
        <v>3803</v>
      </c>
      <c r="H392" s="662" t="s">
        <v>3804</v>
      </c>
      <c r="I392" s="664">
        <v>6654.82</v>
      </c>
      <c r="J392" s="664">
        <v>1</v>
      </c>
      <c r="K392" s="665">
        <v>6654.82</v>
      </c>
    </row>
    <row r="393" spans="1:11" ht="14.4" customHeight="1" x14ac:dyDescent="0.3">
      <c r="A393" s="660" t="s">
        <v>574</v>
      </c>
      <c r="B393" s="661" t="s">
        <v>1905</v>
      </c>
      <c r="C393" s="662" t="s">
        <v>596</v>
      </c>
      <c r="D393" s="663" t="s">
        <v>1911</v>
      </c>
      <c r="E393" s="662" t="s">
        <v>3851</v>
      </c>
      <c r="F393" s="663" t="s">
        <v>3852</v>
      </c>
      <c r="G393" s="662" t="s">
        <v>3805</v>
      </c>
      <c r="H393" s="662" t="s">
        <v>3806</v>
      </c>
      <c r="I393" s="664">
        <v>8605.4599999999991</v>
      </c>
      <c r="J393" s="664">
        <v>1</v>
      </c>
      <c r="K393" s="665">
        <v>8605.4599999999991</v>
      </c>
    </row>
    <row r="394" spans="1:11" ht="14.4" customHeight="1" x14ac:dyDescent="0.3">
      <c r="A394" s="660" t="s">
        <v>574</v>
      </c>
      <c r="B394" s="661" t="s">
        <v>1905</v>
      </c>
      <c r="C394" s="662" t="s">
        <v>596</v>
      </c>
      <c r="D394" s="663" t="s">
        <v>1911</v>
      </c>
      <c r="E394" s="662" t="s">
        <v>3851</v>
      </c>
      <c r="F394" s="663" t="s">
        <v>3852</v>
      </c>
      <c r="G394" s="662" t="s">
        <v>3807</v>
      </c>
      <c r="H394" s="662" t="s">
        <v>3808</v>
      </c>
      <c r="I394" s="664">
        <v>5600.59</v>
      </c>
      <c r="J394" s="664">
        <v>3</v>
      </c>
      <c r="K394" s="665">
        <v>16801.78</v>
      </c>
    </row>
    <row r="395" spans="1:11" ht="14.4" customHeight="1" x14ac:dyDescent="0.3">
      <c r="A395" s="660" t="s">
        <v>574</v>
      </c>
      <c r="B395" s="661" t="s">
        <v>1905</v>
      </c>
      <c r="C395" s="662" t="s">
        <v>596</v>
      </c>
      <c r="D395" s="663" t="s">
        <v>1911</v>
      </c>
      <c r="E395" s="662" t="s">
        <v>3851</v>
      </c>
      <c r="F395" s="663" t="s">
        <v>3852</v>
      </c>
      <c r="G395" s="662" t="s">
        <v>3809</v>
      </c>
      <c r="H395" s="662" t="s">
        <v>3810</v>
      </c>
      <c r="I395" s="664">
        <v>14477.17</v>
      </c>
      <c r="J395" s="664">
        <v>2</v>
      </c>
      <c r="K395" s="665">
        <v>28954.33</v>
      </c>
    </row>
    <row r="396" spans="1:11" ht="14.4" customHeight="1" x14ac:dyDescent="0.3">
      <c r="A396" s="660" t="s">
        <v>574</v>
      </c>
      <c r="B396" s="661" t="s">
        <v>1905</v>
      </c>
      <c r="C396" s="662" t="s">
        <v>596</v>
      </c>
      <c r="D396" s="663" t="s">
        <v>1911</v>
      </c>
      <c r="E396" s="662" t="s">
        <v>3851</v>
      </c>
      <c r="F396" s="663" t="s">
        <v>3852</v>
      </c>
      <c r="G396" s="662" t="s">
        <v>3811</v>
      </c>
      <c r="H396" s="662" t="s">
        <v>3812</v>
      </c>
      <c r="I396" s="664">
        <v>5479.83</v>
      </c>
      <c r="J396" s="664">
        <v>5</v>
      </c>
      <c r="K396" s="665">
        <v>27399.14</v>
      </c>
    </row>
    <row r="397" spans="1:11" ht="14.4" customHeight="1" x14ac:dyDescent="0.3">
      <c r="A397" s="660" t="s">
        <v>574</v>
      </c>
      <c r="B397" s="661" t="s">
        <v>1905</v>
      </c>
      <c r="C397" s="662" t="s">
        <v>596</v>
      </c>
      <c r="D397" s="663" t="s">
        <v>1911</v>
      </c>
      <c r="E397" s="662" t="s">
        <v>3851</v>
      </c>
      <c r="F397" s="663" t="s">
        <v>3852</v>
      </c>
      <c r="G397" s="662" t="s">
        <v>3813</v>
      </c>
      <c r="H397" s="662" t="s">
        <v>3814</v>
      </c>
      <c r="I397" s="664">
        <v>3749.5</v>
      </c>
      <c r="J397" s="664">
        <v>10</v>
      </c>
      <c r="K397" s="665">
        <v>37495</v>
      </c>
    </row>
    <row r="398" spans="1:11" ht="14.4" customHeight="1" x14ac:dyDescent="0.3">
      <c r="A398" s="660" t="s">
        <v>574</v>
      </c>
      <c r="B398" s="661" t="s">
        <v>1905</v>
      </c>
      <c r="C398" s="662" t="s">
        <v>596</v>
      </c>
      <c r="D398" s="663" t="s">
        <v>1911</v>
      </c>
      <c r="E398" s="662" t="s">
        <v>3845</v>
      </c>
      <c r="F398" s="663" t="s">
        <v>3846</v>
      </c>
      <c r="G398" s="662" t="s">
        <v>3815</v>
      </c>
      <c r="H398" s="662" t="s">
        <v>3816</v>
      </c>
      <c r="I398" s="664">
        <v>50.09</v>
      </c>
      <c r="J398" s="664">
        <v>36</v>
      </c>
      <c r="K398" s="665">
        <v>1803.13</v>
      </c>
    </row>
    <row r="399" spans="1:11" ht="14.4" customHeight="1" x14ac:dyDescent="0.3">
      <c r="A399" s="660" t="s">
        <v>574</v>
      </c>
      <c r="B399" s="661" t="s">
        <v>1905</v>
      </c>
      <c r="C399" s="662" t="s">
        <v>599</v>
      </c>
      <c r="D399" s="663" t="s">
        <v>3853</v>
      </c>
      <c r="E399" s="662" t="s">
        <v>3851</v>
      </c>
      <c r="F399" s="663" t="s">
        <v>3852</v>
      </c>
      <c r="G399" s="662" t="s">
        <v>3741</v>
      </c>
      <c r="H399" s="662" t="s">
        <v>3742</v>
      </c>
      <c r="I399" s="664">
        <v>6698.79</v>
      </c>
      <c r="J399" s="664">
        <v>1</v>
      </c>
      <c r="K399" s="665">
        <v>6698.79</v>
      </c>
    </row>
    <row r="400" spans="1:11" ht="14.4" customHeight="1" x14ac:dyDescent="0.3">
      <c r="A400" s="660" t="s">
        <v>574</v>
      </c>
      <c r="B400" s="661" t="s">
        <v>1905</v>
      </c>
      <c r="C400" s="662" t="s">
        <v>599</v>
      </c>
      <c r="D400" s="663" t="s">
        <v>3853</v>
      </c>
      <c r="E400" s="662" t="s">
        <v>3851</v>
      </c>
      <c r="F400" s="663" t="s">
        <v>3852</v>
      </c>
      <c r="G400" s="662" t="s">
        <v>3747</v>
      </c>
      <c r="H400" s="662" t="s">
        <v>3748</v>
      </c>
      <c r="I400" s="664">
        <v>571.02</v>
      </c>
      <c r="J400" s="664">
        <v>1</v>
      </c>
      <c r="K400" s="665">
        <v>571.02</v>
      </c>
    </row>
    <row r="401" spans="1:11" ht="14.4" customHeight="1" x14ac:dyDescent="0.3">
      <c r="A401" s="660" t="s">
        <v>574</v>
      </c>
      <c r="B401" s="661" t="s">
        <v>1905</v>
      </c>
      <c r="C401" s="662" t="s">
        <v>599</v>
      </c>
      <c r="D401" s="663" t="s">
        <v>3853</v>
      </c>
      <c r="E401" s="662" t="s">
        <v>3851</v>
      </c>
      <c r="F401" s="663" t="s">
        <v>3852</v>
      </c>
      <c r="G401" s="662" t="s">
        <v>3773</v>
      </c>
      <c r="H401" s="662" t="s">
        <v>3774</v>
      </c>
      <c r="I401" s="664">
        <v>543.59</v>
      </c>
      <c r="J401" s="664">
        <v>1</v>
      </c>
      <c r="K401" s="665">
        <v>543.59</v>
      </c>
    </row>
    <row r="402" spans="1:11" ht="14.4" customHeight="1" x14ac:dyDescent="0.3">
      <c r="A402" s="660" t="s">
        <v>574</v>
      </c>
      <c r="B402" s="661" t="s">
        <v>1905</v>
      </c>
      <c r="C402" s="662" t="s">
        <v>599</v>
      </c>
      <c r="D402" s="663" t="s">
        <v>3853</v>
      </c>
      <c r="E402" s="662" t="s">
        <v>3851</v>
      </c>
      <c r="F402" s="663" t="s">
        <v>3852</v>
      </c>
      <c r="G402" s="662" t="s">
        <v>3779</v>
      </c>
      <c r="H402" s="662" t="s">
        <v>3780</v>
      </c>
      <c r="I402" s="664">
        <v>5490.81</v>
      </c>
      <c r="J402" s="664">
        <v>1</v>
      </c>
      <c r="K402" s="665">
        <v>5490.81</v>
      </c>
    </row>
    <row r="403" spans="1:11" ht="14.4" customHeight="1" x14ac:dyDescent="0.3">
      <c r="A403" s="660" t="s">
        <v>574</v>
      </c>
      <c r="B403" s="661" t="s">
        <v>1905</v>
      </c>
      <c r="C403" s="662" t="s">
        <v>599</v>
      </c>
      <c r="D403" s="663" t="s">
        <v>3853</v>
      </c>
      <c r="E403" s="662" t="s">
        <v>3851</v>
      </c>
      <c r="F403" s="663" t="s">
        <v>3852</v>
      </c>
      <c r="G403" s="662" t="s">
        <v>3793</v>
      </c>
      <c r="H403" s="662" t="s">
        <v>3794</v>
      </c>
      <c r="I403" s="664">
        <v>9029.6299999999992</v>
      </c>
      <c r="J403" s="664">
        <v>1</v>
      </c>
      <c r="K403" s="665">
        <v>9029.6299999999992</v>
      </c>
    </row>
    <row r="404" spans="1:11" ht="14.4" customHeight="1" x14ac:dyDescent="0.3">
      <c r="A404" s="660" t="s">
        <v>574</v>
      </c>
      <c r="B404" s="661" t="s">
        <v>1905</v>
      </c>
      <c r="C404" s="662" t="s">
        <v>599</v>
      </c>
      <c r="D404" s="663" t="s">
        <v>3853</v>
      </c>
      <c r="E404" s="662" t="s">
        <v>3851</v>
      </c>
      <c r="F404" s="663" t="s">
        <v>3852</v>
      </c>
      <c r="G404" s="662" t="s">
        <v>3797</v>
      </c>
      <c r="H404" s="662" t="s">
        <v>3798</v>
      </c>
      <c r="I404" s="664">
        <v>9546.9</v>
      </c>
      <c r="J404" s="664">
        <v>1</v>
      </c>
      <c r="K404" s="665">
        <v>9546.9</v>
      </c>
    </row>
    <row r="405" spans="1:11" ht="14.4" customHeight="1" x14ac:dyDescent="0.3">
      <c r="A405" s="660" t="s">
        <v>574</v>
      </c>
      <c r="B405" s="661" t="s">
        <v>1905</v>
      </c>
      <c r="C405" s="662" t="s">
        <v>602</v>
      </c>
      <c r="D405" s="663" t="s">
        <v>1912</v>
      </c>
      <c r="E405" s="662" t="s">
        <v>3829</v>
      </c>
      <c r="F405" s="663" t="s">
        <v>3830</v>
      </c>
      <c r="G405" s="662" t="s">
        <v>3321</v>
      </c>
      <c r="H405" s="662" t="s">
        <v>3322</v>
      </c>
      <c r="I405" s="664">
        <v>27.37</v>
      </c>
      <c r="J405" s="664">
        <v>5</v>
      </c>
      <c r="K405" s="665">
        <v>136.85</v>
      </c>
    </row>
    <row r="406" spans="1:11" ht="14.4" customHeight="1" x14ac:dyDescent="0.3">
      <c r="A406" s="660" t="s">
        <v>574</v>
      </c>
      <c r="B406" s="661" t="s">
        <v>1905</v>
      </c>
      <c r="C406" s="662" t="s">
        <v>602</v>
      </c>
      <c r="D406" s="663" t="s">
        <v>1912</v>
      </c>
      <c r="E406" s="662" t="s">
        <v>3829</v>
      </c>
      <c r="F406" s="663" t="s">
        <v>3830</v>
      </c>
      <c r="G406" s="662" t="s">
        <v>3561</v>
      </c>
      <c r="H406" s="662" t="s">
        <v>3562</v>
      </c>
      <c r="I406" s="664">
        <v>0.44</v>
      </c>
      <c r="J406" s="664">
        <v>1000</v>
      </c>
      <c r="K406" s="665">
        <v>440</v>
      </c>
    </row>
    <row r="407" spans="1:11" ht="14.4" customHeight="1" x14ac:dyDescent="0.3">
      <c r="A407" s="660" t="s">
        <v>574</v>
      </c>
      <c r="B407" s="661" t="s">
        <v>1905</v>
      </c>
      <c r="C407" s="662" t="s">
        <v>602</v>
      </c>
      <c r="D407" s="663" t="s">
        <v>1912</v>
      </c>
      <c r="E407" s="662" t="s">
        <v>3831</v>
      </c>
      <c r="F407" s="663" t="s">
        <v>3832</v>
      </c>
      <c r="G407" s="662" t="s">
        <v>3359</v>
      </c>
      <c r="H407" s="662" t="s">
        <v>3360</v>
      </c>
      <c r="I407" s="664">
        <v>1.0900000000000001</v>
      </c>
      <c r="J407" s="664">
        <v>100</v>
      </c>
      <c r="K407" s="665">
        <v>109</v>
      </c>
    </row>
    <row r="408" spans="1:11" ht="14.4" customHeight="1" x14ac:dyDescent="0.3">
      <c r="A408" s="660" t="s">
        <v>574</v>
      </c>
      <c r="B408" s="661" t="s">
        <v>1905</v>
      </c>
      <c r="C408" s="662" t="s">
        <v>602</v>
      </c>
      <c r="D408" s="663" t="s">
        <v>1912</v>
      </c>
      <c r="E408" s="662" t="s">
        <v>3831</v>
      </c>
      <c r="F408" s="663" t="s">
        <v>3832</v>
      </c>
      <c r="G408" s="662" t="s">
        <v>3367</v>
      </c>
      <c r="H408" s="662" t="s">
        <v>3368</v>
      </c>
      <c r="I408" s="664">
        <v>3.13</v>
      </c>
      <c r="J408" s="664">
        <v>100</v>
      </c>
      <c r="K408" s="665">
        <v>313</v>
      </c>
    </row>
    <row r="409" spans="1:11" ht="14.4" customHeight="1" x14ac:dyDescent="0.3">
      <c r="A409" s="660" t="s">
        <v>574</v>
      </c>
      <c r="B409" s="661" t="s">
        <v>1905</v>
      </c>
      <c r="C409" s="662" t="s">
        <v>602</v>
      </c>
      <c r="D409" s="663" t="s">
        <v>1912</v>
      </c>
      <c r="E409" s="662" t="s">
        <v>3831</v>
      </c>
      <c r="F409" s="663" t="s">
        <v>3832</v>
      </c>
      <c r="G409" s="662" t="s">
        <v>3563</v>
      </c>
      <c r="H409" s="662" t="s">
        <v>3564</v>
      </c>
      <c r="I409" s="664">
        <v>6.28</v>
      </c>
      <c r="J409" s="664">
        <v>20</v>
      </c>
      <c r="K409" s="665">
        <v>125.6</v>
      </c>
    </row>
    <row r="410" spans="1:11" ht="14.4" customHeight="1" x14ac:dyDescent="0.3">
      <c r="A410" s="660" t="s">
        <v>574</v>
      </c>
      <c r="B410" s="661" t="s">
        <v>1905</v>
      </c>
      <c r="C410" s="662" t="s">
        <v>602</v>
      </c>
      <c r="D410" s="663" t="s">
        <v>1912</v>
      </c>
      <c r="E410" s="662" t="s">
        <v>3831</v>
      </c>
      <c r="F410" s="663" t="s">
        <v>3832</v>
      </c>
      <c r="G410" s="662" t="s">
        <v>3817</v>
      </c>
      <c r="H410" s="662" t="s">
        <v>3818</v>
      </c>
      <c r="I410" s="664">
        <v>6.29</v>
      </c>
      <c r="J410" s="664">
        <v>20</v>
      </c>
      <c r="K410" s="665">
        <v>125.8</v>
      </c>
    </row>
    <row r="411" spans="1:11" ht="14.4" customHeight="1" x14ac:dyDescent="0.3">
      <c r="A411" s="660" t="s">
        <v>574</v>
      </c>
      <c r="B411" s="661" t="s">
        <v>1905</v>
      </c>
      <c r="C411" s="662" t="s">
        <v>602</v>
      </c>
      <c r="D411" s="663" t="s">
        <v>1912</v>
      </c>
      <c r="E411" s="662" t="s">
        <v>3831</v>
      </c>
      <c r="F411" s="663" t="s">
        <v>3832</v>
      </c>
      <c r="G411" s="662" t="s">
        <v>3819</v>
      </c>
      <c r="H411" s="662" t="s">
        <v>3820</v>
      </c>
      <c r="I411" s="664">
        <v>80.574999999999989</v>
      </c>
      <c r="J411" s="664">
        <v>150</v>
      </c>
      <c r="K411" s="665">
        <v>12086.5</v>
      </c>
    </row>
    <row r="412" spans="1:11" ht="14.4" customHeight="1" x14ac:dyDescent="0.3">
      <c r="A412" s="660" t="s">
        <v>574</v>
      </c>
      <c r="B412" s="661" t="s">
        <v>1905</v>
      </c>
      <c r="C412" s="662" t="s">
        <v>602</v>
      </c>
      <c r="D412" s="663" t="s">
        <v>1912</v>
      </c>
      <c r="E412" s="662" t="s">
        <v>3831</v>
      </c>
      <c r="F412" s="663" t="s">
        <v>3832</v>
      </c>
      <c r="G412" s="662" t="s">
        <v>3821</v>
      </c>
      <c r="H412" s="662" t="s">
        <v>3822</v>
      </c>
      <c r="I412" s="664">
        <v>13.13</v>
      </c>
      <c r="J412" s="664">
        <v>10</v>
      </c>
      <c r="K412" s="665">
        <v>131.29</v>
      </c>
    </row>
    <row r="413" spans="1:11" ht="14.4" customHeight="1" x14ac:dyDescent="0.3">
      <c r="A413" s="660" t="s">
        <v>574</v>
      </c>
      <c r="B413" s="661" t="s">
        <v>1905</v>
      </c>
      <c r="C413" s="662" t="s">
        <v>602</v>
      </c>
      <c r="D413" s="663" t="s">
        <v>1912</v>
      </c>
      <c r="E413" s="662" t="s">
        <v>3831</v>
      </c>
      <c r="F413" s="663" t="s">
        <v>3832</v>
      </c>
      <c r="G413" s="662" t="s">
        <v>3405</v>
      </c>
      <c r="H413" s="662" t="s">
        <v>3406</v>
      </c>
      <c r="I413" s="664">
        <v>17.98</v>
      </c>
      <c r="J413" s="664">
        <v>50</v>
      </c>
      <c r="K413" s="665">
        <v>899</v>
      </c>
    </row>
    <row r="414" spans="1:11" ht="14.4" customHeight="1" x14ac:dyDescent="0.3">
      <c r="A414" s="660" t="s">
        <v>574</v>
      </c>
      <c r="B414" s="661" t="s">
        <v>1905</v>
      </c>
      <c r="C414" s="662" t="s">
        <v>602</v>
      </c>
      <c r="D414" s="663" t="s">
        <v>1912</v>
      </c>
      <c r="E414" s="662" t="s">
        <v>3831</v>
      </c>
      <c r="F414" s="663" t="s">
        <v>3832</v>
      </c>
      <c r="G414" s="662" t="s">
        <v>3823</v>
      </c>
      <c r="H414" s="662" t="s">
        <v>3824</v>
      </c>
      <c r="I414" s="664">
        <v>17.98</v>
      </c>
      <c r="J414" s="664">
        <v>51</v>
      </c>
      <c r="K414" s="665">
        <v>916.98</v>
      </c>
    </row>
    <row r="415" spans="1:11" ht="14.4" customHeight="1" x14ac:dyDescent="0.3">
      <c r="A415" s="660" t="s">
        <v>574</v>
      </c>
      <c r="B415" s="661" t="s">
        <v>1905</v>
      </c>
      <c r="C415" s="662" t="s">
        <v>602</v>
      </c>
      <c r="D415" s="663" t="s">
        <v>1912</v>
      </c>
      <c r="E415" s="662" t="s">
        <v>3831</v>
      </c>
      <c r="F415" s="663" t="s">
        <v>3832</v>
      </c>
      <c r="G415" s="662" t="s">
        <v>3409</v>
      </c>
      <c r="H415" s="662" t="s">
        <v>3410</v>
      </c>
      <c r="I415" s="664">
        <v>12.1</v>
      </c>
      <c r="J415" s="664">
        <v>20</v>
      </c>
      <c r="K415" s="665">
        <v>242</v>
      </c>
    </row>
    <row r="416" spans="1:11" ht="14.4" customHeight="1" x14ac:dyDescent="0.3">
      <c r="A416" s="660" t="s">
        <v>574</v>
      </c>
      <c r="B416" s="661" t="s">
        <v>1905</v>
      </c>
      <c r="C416" s="662" t="s">
        <v>602</v>
      </c>
      <c r="D416" s="663" t="s">
        <v>1912</v>
      </c>
      <c r="E416" s="662" t="s">
        <v>3831</v>
      </c>
      <c r="F416" s="663" t="s">
        <v>3832</v>
      </c>
      <c r="G416" s="662" t="s">
        <v>3825</v>
      </c>
      <c r="H416" s="662" t="s">
        <v>3826</v>
      </c>
      <c r="I416" s="664">
        <v>0.47</v>
      </c>
      <c r="J416" s="664">
        <v>200</v>
      </c>
      <c r="K416" s="665">
        <v>94</v>
      </c>
    </row>
    <row r="417" spans="1:11" ht="14.4" customHeight="1" x14ac:dyDescent="0.3">
      <c r="A417" s="660" t="s">
        <v>574</v>
      </c>
      <c r="B417" s="661" t="s">
        <v>1905</v>
      </c>
      <c r="C417" s="662" t="s">
        <v>602</v>
      </c>
      <c r="D417" s="663" t="s">
        <v>1912</v>
      </c>
      <c r="E417" s="662" t="s">
        <v>3831</v>
      </c>
      <c r="F417" s="663" t="s">
        <v>3832</v>
      </c>
      <c r="G417" s="662" t="s">
        <v>3433</v>
      </c>
      <c r="H417" s="662" t="s">
        <v>3434</v>
      </c>
      <c r="I417" s="664">
        <v>4.03</v>
      </c>
      <c r="J417" s="664">
        <v>50</v>
      </c>
      <c r="K417" s="665">
        <v>201.5</v>
      </c>
    </row>
    <row r="418" spans="1:11" ht="14.4" customHeight="1" x14ac:dyDescent="0.3">
      <c r="A418" s="660" t="s">
        <v>574</v>
      </c>
      <c r="B418" s="661" t="s">
        <v>1905</v>
      </c>
      <c r="C418" s="662" t="s">
        <v>602</v>
      </c>
      <c r="D418" s="663" t="s">
        <v>1912</v>
      </c>
      <c r="E418" s="662" t="s">
        <v>3831</v>
      </c>
      <c r="F418" s="663" t="s">
        <v>3832</v>
      </c>
      <c r="G418" s="662" t="s">
        <v>3827</v>
      </c>
      <c r="H418" s="662" t="s">
        <v>3828</v>
      </c>
      <c r="I418" s="664">
        <v>2323.7399999999998</v>
      </c>
      <c r="J418" s="664">
        <v>2</v>
      </c>
      <c r="K418" s="665">
        <v>4647.47</v>
      </c>
    </row>
    <row r="419" spans="1:11" ht="14.4" customHeight="1" thickBot="1" x14ac:dyDescent="0.35">
      <c r="A419" s="666" t="s">
        <v>574</v>
      </c>
      <c r="B419" s="667" t="s">
        <v>1905</v>
      </c>
      <c r="C419" s="668" t="s">
        <v>602</v>
      </c>
      <c r="D419" s="669" t="s">
        <v>1912</v>
      </c>
      <c r="E419" s="668" t="s">
        <v>3841</v>
      </c>
      <c r="F419" s="669" t="s">
        <v>3842</v>
      </c>
      <c r="G419" s="668" t="s">
        <v>3557</v>
      </c>
      <c r="H419" s="668" t="s">
        <v>3558</v>
      </c>
      <c r="I419" s="670">
        <v>13.92</v>
      </c>
      <c r="J419" s="670">
        <v>10</v>
      </c>
      <c r="K419" s="671">
        <v>139.19999999999999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252</v>
      </c>
      <c r="B3" s="548" t="s">
        <v>233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62">
        <v>930</v>
      </c>
      <c r="AH3" s="778"/>
    </row>
    <row r="4" spans="1:34" ht="36.6" outlineLevel="1" thickBot="1" x14ac:dyDescent="0.35">
      <c r="A4" s="403">
        <v>2015</v>
      </c>
      <c r="B4" s="549"/>
      <c r="C4" s="387" t="s">
        <v>234</v>
      </c>
      <c r="D4" s="388" t="s">
        <v>235</v>
      </c>
      <c r="E4" s="388" t="s">
        <v>236</v>
      </c>
      <c r="F4" s="406" t="s">
        <v>264</v>
      </c>
      <c r="G4" s="406" t="s">
        <v>265</v>
      </c>
      <c r="H4" s="406" t="s">
        <v>266</v>
      </c>
      <c r="I4" s="406" t="s">
        <v>267</v>
      </c>
      <c r="J4" s="406" t="s">
        <v>268</v>
      </c>
      <c r="K4" s="406" t="s">
        <v>269</v>
      </c>
      <c r="L4" s="406" t="s">
        <v>270</v>
      </c>
      <c r="M4" s="406" t="s">
        <v>271</v>
      </c>
      <c r="N4" s="406" t="s">
        <v>272</v>
      </c>
      <c r="O4" s="406" t="s">
        <v>273</v>
      </c>
      <c r="P4" s="406" t="s">
        <v>274</v>
      </c>
      <c r="Q4" s="406" t="s">
        <v>275</v>
      </c>
      <c r="R4" s="406" t="s">
        <v>276</v>
      </c>
      <c r="S4" s="406" t="s">
        <v>277</v>
      </c>
      <c r="T4" s="406" t="s">
        <v>278</v>
      </c>
      <c r="U4" s="406" t="s">
        <v>279</v>
      </c>
      <c r="V4" s="406" t="s">
        <v>280</v>
      </c>
      <c r="W4" s="406" t="s">
        <v>289</v>
      </c>
      <c r="X4" s="406" t="s">
        <v>281</v>
      </c>
      <c r="Y4" s="406" t="s">
        <v>290</v>
      </c>
      <c r="Z4" s="406" t="s">
        <v>282</v>
      </c>
      <c r="AA4" s="406" t="s">
        <v>283</v>
      </c>
      <c r="AB4" s="406" t="s">
        <v>284</v>
      </c>
      <c r="AC4" s="406" t="s">
        <v>285</v>
      </c>
      <c r="AD4" s="406" t="s">
        <v>286</v>
      </c>
      <c r="AE4" s="388" t="s">
        <v>287</v>
      </c>
      <c r="AF4" s="388" t="s">
        <v>288</v>
      </c>
      <c r="AG4" s="763" t="s">
        <v>254</v>
      </c>
      <c r="AH4" s="778"/>
    </row>
    <row r="5" spans="1:34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64"/>
      <c r="AH5" s="778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107.3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25.2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60.1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2.5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5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10.5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65">
        <f xml:space="preserve">
TRUNC(IF($A$4&lt;=12,SUMIFS('ON Data'!AM:AM,'ON Data'!$D:$D,$A$4,'ON Data'!$E:$E,1),SUMIFS('ON Data'!AM:AM,'ON Data'!$E:$E,1)/'ON Data'!$D$3),1)</f>
        <v>4</v>
      </c>
      <c r="AH6" s="778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65"/>
      <c r="AH7" s="778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65"/>
      <c r="AH8" s="778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66"/>
      <c r="AH9" s="778"/>
    </row>
    <row r="10" spans="1:34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67"/>
      <c r="AH10" s="778"/>
    </row>
    <row r="11" spans="1:34" x14ac:dyDescent="0.3">
      <c r="A11" s="393" t="s">
        <v>239</v>
      </c>
      <c r="B11" s="410">
        <f xml:space="preserve">
IF($A$4&lt;=12,SUMIFS('ON Data'!F:F,'ON Data'!$D:$D,$A$4,'ON Data'!$E:$E,2),SUMIFS('ON Data'!F:F,'ON Data'!$E:$E,2))</f>
        <v>31399.339999999997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7832.8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17067.04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478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1541.75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3319.75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68">
        <f xml:space="preserve">
IF($A$4&lt;=12,SUMIFS('ON Data'!AM:AM,'ON Data'!$D:$D,$A$4,'ON Data'!$E:$E,2),SUMIFS('ON Data'!AM:AM,'ON Data'!$E:$E,2))</f>
        <v>1160</v>
      </c>
      <c r="AH11" s="778"/>
    </row>
    <row r="12" spans="1:34" x14ac:dyDescent="0.3">
      <c r="A12" s="393" t="s">
        <v>240</v>
      </c>
      <c r="B12" s="410">
        <f xml:space="preserve">
IF($A$4&lt;=12,SUMIFS('ON Data'!F:F,'ON Data'!$D:$D,$A$4,'ON Data'!$E:$E,3),SUMIFS('ON Data'!F:F,'ON Data'!$E:$E,3))</f>
        <v>460.76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433.3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27.46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68">
        <f xml:space="preserve">
IF($A$4&lt;=12,SUMIFS('ON Data'!AM:AM,'ON Data'!$D:$D,$A$4,'ON Data'!$E:$E,3),SUMIFS('ON Data'!AM:AM,'ON Data'!$E:$E,3))</f>
        <v>0</v>
      </c>
      <c r="AH12" s="778"/>
    </row>
    <row r="13" spans="1:34" x14ac:dyDescent="0.3">
      <c r="A13" s="393" t="s">
        <v>247</v>
      </c>
      <c r="B13" s="410">
        <f xml:space="preserve">
IF($A$4&lt;=12,SUMIFS('ON Data'!F:F,'ON Data'!$D:$D,$A$4,'ON Data'!$E:$E,4),SUMIFS('ON Data'!F:F,'ON Data'!$E:$E,4))</f>
        <v>1594.1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1588.6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5.5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68">
        <f xml:space="preserve">
IF($A$4&lt;=12,SUMIFS('ON Data'!AM:AM,'ON Data'!$D:$D,$A$4,'ON Data'!$E:$E,4),SUMIFS('ON Data'!AM:AM,'ON Data'!$E:$E,4))</f>
        <v>0</v>
      </c>
      <c r="AH13" s="778"/>
    </row>
    <row r="14" spans="1:34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111</v>
      </c>
      <c r="C14" s="414">
        <f xml:space="preserve">
IF($A$4&lt;=12,SUMIFS('ON Data'!G:G,'ON Data'!$D:$D,$A$4,'ON Data'!$E:$E,5),SUMIFS('ON Data'!G:G,'ON Data'!$E:$E,5))</f>
        <v>111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69">
        <f xml:space="preserve">
IF($A$4&lt;=12,SUMIFS('ON Data'!AM:AM,'ON Data'!$D:$D,$A$4,'ON Data'!$E:$E,5),SUMIFS('ON Data'!AM:AM,'ON Data'!$E:$E,5))</f>
        <v>0</v>
      </c>
      <c r="AH14" s="778"/>
    </row>
    <row r="15" spans="1:34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70"/>
      <c r="AH15" s="778"/>
    </row>
    <row r="16" spans="1:34" x14ac:dyDescent="0.3">
      <c r="A16" s="395" t="s">
        <v>242</v>
      </c>
      <c r="B16" s="410">
        <f xml:space="preserve">
IF($A$4&lt;=12,SUMIFS('ON Data'!F:F,'ON Data'!$D:$D,$A$4,'ON Data'!$E:$E,7),SUMIFS('ON Data'!F:F,'ON Data'!$E:$E,7))</f>
        <v>37182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37182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68">
        <f xml:space="preserve">
IF($A$4&lt;=12,SUMIFS('ON Data'!AM:AM,'ON Data'!$D:$D,$A$4,'ON Data'!$E:$E,7),SUMIFS('ON Data'!AM:AM,'ON Data'!$E:$E,7))</f>
        <v>0</v>
      </c>
      <c r="AH16" s="778"/>
    </row>
    <row r="17" spans="1:34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68">
        <f xml:space="preserve">
IF($A$4&lt;=12,SUMIFS('ON Data'!AM:AM,'ON Data'!$D:$D,$A$4,'ON Data'!$E:$E,8),SUMIFS('ON Data'!AM:AM,'ON Data'!$E:$E,8))</f>
        <v>0</v>
      </c>
      <c r="AH17" s="778"/>
    </row>
    <row r="18" spans="1:34" x14ac:dyDescent="0.3">
      <c r="A18" s="395" t="s">
        <v>244</v>
      </c>
      <c r="B18" s="410">
        <f xml:space="preserve">
B19-B16-B17</f>
        <v>35633</v>
      </c>
      <c r="C18" s="411">
        <f t="shared" ref="C18" si="0" xml:space="preserve">
C19-C16-C17</f>
        <v>0</v>
      </c>
      <c r="D18" s="412">
        <f t="shared" ref="D18:AG18" si="1" xml:space="preserve">
D19-D16-D17</f>
        <v>4633</v>
      </c>
      <c r="E18" s="412">
        <f t="shared" si="1"/>
        <v>0</v>
      </c>
      <c r="F18" s="412">
        <f t="shared" si="1"/>
        <v>29000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2000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68">
        <f t="shared" si="1"/>
        <v>0</v>
      </c>
      <c r="AH18" s="778"/>
    </row>
    <row r="19" spans="1:34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72815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41815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29000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2000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71">
        <f xml:space="preserve">
IF($A$4&lt;=12,SUMIFS('ON Data'!AM:AM,'ON Data'!$D:$D,$A$4,'ON Data'!$E:$E,9),SUMIFS('ON Data'!AM:AM,'ON Data'!$E:$E,9))</f>
        <v>0</v>
      </c>
      <c r="AH19" s="778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8814219</v>
      </c>
      <c r="C20" s="423">
        <f xml:space="preserve">
IF($A$4&lt;=12,SUMIFS('ON Data'!G:G,'ON Data'!$D:$D,$A$4,'ON Data'!$E:$E,6),SUMIFS('ON Data'!G:G,'ON Data'!$E:$E,6))</f>
        <v>22200</v>
      </c>
      <c r="D20" s="424">
        <f xml:space="preserve">
IF($A$4&lt;=12,SUMIFS('ON Data'!H:H,'ON Data'!$D:$D,$A$4,'ON Data'!$E:$E,6),SUMIFS('ON Data'!H:H,'ON Data'!$E:$E,6))</f>
        <v>4884067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3145638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44840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177962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364257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72">
        <f xml:space="preserve">
IF($A$4&lt;=12,SUMIFS('ON Data'!AM:AM,'ON Data'!$D:$D,$A$4,'ON Data'!$E:$E,6),SUMIFS('ON Data'!AM:AM,'ON Data'!$E:$E,6))</f>
        <v>175255</v>
      </c>
      <c r="AH20" s="778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68">
        <f xml:space="preserve">
IF($A$4&lt;=12,SUMIFS('ON Data'!AM:AM,'ON Data'!$D:$D,$A$4,'ON Data'!$E:$E,12),SUMIFS('ON Data'!AM:AM,'ON Data'!$E:$E,12))</f>
        <v>0</v>
      </c>
      <c r="AH21" s="778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73" t="str">
        <f t="shared" si="2"/>
        <v/>
      </c>
      <c r="AH22" s="778"/>
    </row>
    <row r="23" spans="1:34" ht="15" hidden="1" outlineLevel="1" thickBot="1" x14ac:dyDescent="0.35">
      <c r="A23" s="398" t="s">
        <v>69</v>
      </c>
      <c r="B23" s="413">
        <f xml:space="preserve">
IF(B21="","",B20-B21)</f>
        <v>8814219</v>
      </c>
      <c r="C23" s="414">
        <f t="shared" ref="C23:AG23" si="3" xml:space="preserve">
IF(C21="","",C20-C21)</f>
        <v>22200</v>
      </c>
      <c r="D23" s="415">
        <f t="shared" si="3"/>
        <v>4884067</v>
      </c>
      <c r="E23" s="415">
        <f t="shared" si="3"/>
        <v>0</v>
      </c>
      <c r="F23" s="415">
        <f t="shared" si="3"/>
        <v>3145638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44840</v>
      </c>
      <c r="Y23" s="415">
        <f t="shared" si="3"/>
        <v>0</v>
      </c>
      <c r="Z23" s="415">
        <f t="shared" si="3"/>
        <v>177962</v>
      </c>
      <c r="AA23" s="415">
        <f t="shared" si="3"/>
        <v>0</v>
      </c>
      <c r="AB23" s="415">
        <f t="shared" si="3"/>
        <v>0</v>
      </c>
      <c r="AC23" s="415">
        <f t="shared" si="3"/>
        <v>364257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69">
        <f t="shared" si="3"/>
        <v>175255</v>
      </c>
      <c r="AH23" s="778"/>
    </row>
    <row r="24" spans="1:34" x14ac:dyDescent="0.3">
      <c r="A24" s="392" t="s">
        <v>246</v>
      </c>
      <c r="B24" s="439" t="s">
        <v>3</v>
      </c>
      <c r="C24" s="779" t="s">
        <v>257</v>
      </c>
      <c r="D24" s="753"/>
      <c r="E24" s="754"/>
      <c r="F24" s="754" t="s">
        <v>258</v>
      </c>
      <c r="G24" s="754"/>
      <c r="H24" s="754"/>
      <c r="I24" s="754"/>
      <c r="J24" s="754"/>
      <c r="K24" s="754"/>
      <c r="L24" s="754"/>
      <c r="M24" s="754"/>
      <c r="N24" s="754"/>
      <c r="O24" s="754"/>
      <c r="P24" s="754"/>
      <c r="Q24" s="754"/>
      <c r="R24" s="754"/>
      <c r="S24" s="754"/>
      <c r="T24" s="754"/>
      <c r="U24" s="754"/>
      <c r="V24" s="754"/>
      <c r="W24" s="754"/>
      <c r="X24" s="754"/>
      <c r="Y24" s="754"/>
      <c r="Z24" s="754"/>
      <c r="AA24" s="754"/>
      <c r="AB24" s="754"/>
      <c r="AC24" s="754"/>
      <c r="AD24" s="754"/>
      <c r="AE24" s="754"/>
      <c r="AF24" s="754"/>
      <c r="AG24" s="774" t="s">
        <v>259</v>
      </c>
      <c r="AH24" s="778"/>
    </row>
    <row r="25" spans="1:34" x14ac:dyDescent="0.3">
      <c r="A25" s="393" t="s">
        <v>94</v>
      </c>
      <c r="B25" s="410">
        <f xml:space="preserve">
SUM(C25:AG25)</f>
        <v>8800</v>
      </c>
      <c r="C25" s="780">
        <f xml:space="preserve">
IF($A$4&lt;=12,SUMIFS('ON Data'!H:H,'ON Data'!$D:$D,$A$4,'ON Data'!$E:$E,10),SUMIFS('ON Data'!H:H,'ON Data'!$E:$E,10))</f>
        <v>0</v>
      </c>
      <c r="D25" s="755"/>
      <c r="E25" s="756"/>
      <c r="F25" s="756">
        <f xml:space="preserve">
IF($A$4&lt;=12,SUMIFS('ON Data'!K:K,'ON Data'!$D:$D,$A$4,'ON Data'!$E:$E,10),SUMIFS('ON Data'!K:K,'ON Data'!$E:$E,10))</f>
        <v>8800</v>
      </c>
      <c r="G25" s="756"/>
      <c r="H25" s="756"/>
      <c r="I25" s="756"/>
      <c r="J25" s="756"/>
      <c r="K25" s="756"/>
      <c r="L25" s="756"/>
      <c r="M25" s="756"/>
      <c r="N25" s="756"/>
      <c r="O25" s="756"/>
      <c r="P25" s="756"/>
      <c r="Q25" s="756"/>
      <c r="R25" s="756"/>
      <c r="S25" s="756"/>
      <c r="T25" s="756"/>
      <c r="U25" s="756"/>
      <c r="V25" s="756"/>
      <c r="W25" s="756"/>
      <c r="X25" s="756"/>
      <c r="Y25" s="756"/>
      <c r="Z25" s="756"/>
      <c r="AA25" s="756"/>
      <c r="AB25" s="756"/>
      <c r="AC25" s="756"/>
      <c r="AD25" s="756"/>
      <c r="AE25" s="756"/>
      <c r="AF25" s="756"/>
      <c r="AG25" s="775">
        <f xml:space="preserve">
IF($A$4&lt;=12,SUMIFS('ON Data'!AM:AM,'ON Data'!$D:$D,$A$4,'ON Data'!$E:$E,10),SUMIFS('ON Data'!AM:AM,'ON Data'!$E:$E,10))</f>
        <v>0</v>
      </c>
      <c r="AH25" s="778"/>
    </row>
    <row r="26" spans="1:34" x14ac:dyDescent="0.3">
      <c r="A26" s="399" t="s">
        <v>256</v>
      </c>
      <c r="B26" s="419">
        <f xml:space="preserve">
SUM(C26:AG26)</f>
        <v>19871.333333333336</v>
      </c>
      <c r="C26" s="780">
        <f xml:space="preserve">
IF($A$4&lt;=12,SUMIFS('ON Data'!H:H,'ON Data'!$D:$D,$A$4,'ON Data'!$E:$E,11),SUMIFS('ON Data'!H:H,'ON Data'!$E:$E,11))</f>
        <v>14871.333333333334</v>
      </c>
      <c r="D26" s="755"/>
      <c r="E26" s="756"/>
      <c r="F26" s="757">
        <f xml:space="preserve">
IF($A$4&lt;=12,SUMIFS('ON Data'!K:K,'ON Data'!$D:$D,$A$4,'ON Data'!$E:$E,11),SUMIFS('ON Data'!K:K,'ON Data'!$E:$E,11))</f>
        <v>5000</v>
      </c>
      <c r="G26" s="757"/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757"/>
      <c r="U26" s="757"/>
      <c r="V26" s="757"/>
      <c r="W26" s="757"/>
      <c r="X26" s="757"/>
      <c r="Y26" s="757"/>
      <c r="Z26" s="757"/>
      <c r="AA26" s="757"/>
      <c r="AB26" s="757"/>
      <c r="AC26" s="757"/>
      <c r="AD26" s="757"/>
      <c r="AE26" s="757"/>
      <c r="AF26" s="757"/>
      <c r="AG26" s="775">
        <f xml:space="preserve">
IF($A$4&lt;=12,SUMIFS('ON Data'!AM:AM,'ON Data'!$D:$D,$A$4,'ON Data'!$E:$E,11),SUMIFS('ON Data'!AM:AM,'ON Data'!$E:$E,11))</f>
        <v>0</v>
      </c>
      <c r="AH26" s="778"/>
    </row>
    <row r="27" spans="1:34" x14ac:dyDescent="0.3">
      <c r="A27" s="399" t="s">
        <v>96</v>
      </c>
      <c r="B27" s="440">
        <f xml:space="preserve">
IF(B26=0,0,B25/B26)</f>
        <v>0.44284899520246918</v>
      </c>
      <c r="C27" s="781">
        <f xml:space="preserve">
IF(C26=0,0,C25/C26)</f>
        <v>0</v>
      </c>
      <c r="D27" s="758"/>
      <c r="E27" s="759"/>
      <c r="F27" s="759">
        <f xml:space="preserve">
IF(F26=0,0,F25/F26)</f>
        <v>1.76</v>
      </c>
      <c r="G27" s="759"/>
      <c r="H27" s="759"/>
      <c r="I27" s="759"/>
      <c r="J27" s="759"/>
      <c r="K27" s="759"/>
      <c r="L27" s="759"/>
      <c r="M27" s="759"/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9"/>
      <c r="AC27" s="759"/>
      <c r="AD27" s="759"/>
      <c r="AE27" s="759"/>
      <c r="AF27" s="759"/>
      <c r="AG27" s="776">
        <f xml:space="preserve">
IF(AG26=0,0,AG25/AG26)</f>
        <v>0</v>
      </c>
      <c r="AH27" s="778"/>
    </row>
    <row r="28" spans="1:34" ht="15" thickBot="1" x14ac:dyDescent="0.35">
      <c r="A28" s="399" t="s">
        <v>255</v>
      </c>
      <c r="B28" s="419">
        <f xml:space="preserve">
SUM(C28:AG28)</f>
        <v>11071.333333333334</v>
      </c>
      <c r="C28" s="782">
        <f xml:space="preserve">
C26-C25</f>
        <v>14871.333333333334</v>
      </c>
      <c r="D28" s="760"/>
      <c r="E28" s="761"/>
      <c r="F28" s="761">
        <f xml:space="preserve">
F26-F25</f>
        <v>-3800</v>
      </c>
      <c r="G28" s="761"/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77">
        <f xml:space="preserve">
AG26-AG25</f>
        <v>0</v>
      </c>
      <c r="AH28" s="778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18108.751670320809</v>
      </c>
      <c r="D4" s="287">
        <f ca="1">IF(ISERROR(VLOOKUP("Náklady celkem",INDIRECT("HI!$A:$G"),5,0)),0,VLOOKUP("Náklady celkem",INDIRECT("HI!$A:$G"),5,0))</f>
        <v>17504.814070000004</v>
      </c>
      <c r="E4" s="288">
        <f ca="1">IF(C4=0,0,D4/C4)</f>
        <v>0.9666494073519919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1317.4479166202616</v>
      </c>
      <c r="D7" s="295">
        <f>IF(ISERROR(HI!E5),"",HI!E5)</f>
        <v>1120.0948400000011</v>
      </c>
      <c r="E7" s="292">
        <f t="shared" ref="E7:E15" si="0">IF(C7=0,0,D7/C7)</f>
        <v>0.8502004715855912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0.92495870522365575</v>
      </c>
      <c r="E8" s="292">
        <f t="shared" si="0"/>
        <v>1.0277318946929508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0.16517055655296231</v>
      </c>
      <c r="E9" s="292">
        <f>IF(C9=0,0,D9/C9)</f>
        <v>0.5505685218432077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0.81744474778928422</v>
      </c>
      <c r="E11" s="292">
        <f t="shared" si="0"/>
        <v>1.3624079129821405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0.90443689466774169</v>
      </c>
      <c r="E12" s="292">
        <f t="shared" si="0"/>
        <v>1.130546118334677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2961.2514167298737</v>
      </c>
      <c r="D15" s="295">
        <f>IF(ISERROR(HI!E6),"",HI!E6)</f>
        <v>2233.8722700000021</v>
      </c>
      <c r="E15" s="292">
        <f t="shared" si="0"/>
        <v>0.75436764922408361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11748.999629934971</v>
      </c>
      <c r="D16" s="291">
        <f ca="1">IF(ISERROR(VLOOKUP("Osobní náklady (Kč) *",INDIRECT("HI!$A:$G"),5,0)),0,VLOOKUP("Osobní náklady (Kč) *",INDIRECT("HI!$A:$G"),5,0))</f>
        <v>11890.640560000005</v>
      </c>
      <c r="E16" s="292">
        <f ca="1">IF(C16=0,0,D16/C16)</f>
        <v>1.0120555736255323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25519.190999999999</v>
      </c>
      <c r="D18" s="311">
        <f ca="1">IF(ISERROR(VLOOKUP("Výnosy celkem",INDIRECT("HI!$A:$G"),5,0)),0,VLOOKUP("Výnosy celkem",INDIRECT("HI!$A:$G"),5,0))</f>
        <v>25258.021999999997</v>
      </c>
      <c r="E18" s="312">
        <f t="shared" ref="E18:E28" ca="1" si="1">IF(C18=0,0,D18/C18)</f>
        <v>0.98976578058450204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610.46100000000001</v>
      </c>
      <c r="D19" s="291">
        <f ca="1">IF(ISERROR(VLOOKUP("Ambulance *",INDIRECT("HI!$A:$G"),5,0)),0,VLOOKUP("Ambulance *",INDIRECT("HI!$A:$G"),5,0))</f>
        <v>742.89200000000005</v>
      </c>
      <c r="E19" s="292">
        <f t="shared" ca="1" si="1"/>
        <v>1.2169360532450066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1.2169360532450066</v>
      </c>
      <c r="E20" s="292">
        <f t="shared" si="1"/>
        <v>1.2169360532450066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0.98974565011160154</v>
      </c>
      <c r="E21" s="292">
        <f t="shared" si="1"/>
        <v>1.1644066471901195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24908.73</v>
      </c>
      <c r="D22" s="291">
        <f ca="1">IF(ISERROR(VLOOKUP("Hospitalizace *",INDIRECT("HI!$A:$G"),5,0)),0,VLOOKUP("Hospitalizace *",INDIRECT("HI!$A:$G"),5,0))</f>
        <v>24515.129999999997</v>
      </c>
      <c r="E22" s="292">
        <f ca="1">IF(C22=0,0,D22/C22)</f>
        <v>0.98419831119450885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0.98419831119450896</v>
      </c>
      <c r="E23" s="292">
        <f t="shared" si="1"/>
        <v>0.98419831119450896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0.98419831119450896</v>
      </c>
      <c r="E24" s="292">
        <f t="shared" si="1"/>
        <v>0.98419831119450896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0.89655172413793105</v>
      </c>
      <c r="E26" s="292">
        <f t="shared" si="1"/>
        <v>0.94373865698729587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1.022671852882751</v>
      </c>
      <c r="E27" s="292">
        <f t="shared" si="1"/>
        <v>1.022671852882751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0.91839662238901787</v>
      </c>
      <c r="D28" s="297">
        <f>IF(ISERROR(VLOOKUP("Celkem:",'ZV Vyžád.'!$A:$M,7,0)),"",VLOOKUP("Celkem:",'ZV Vyžád.'!$A:$M,7,0))</f>
        <v>1.2074451629181837</v>
      </c>
      <c r="E28" s="292">
        <f t="shared" si="1"/>
        <v>1.3147317112047583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2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3855</v>
      </c>
    </row>
    <row r="2" spans="1:40" x14ac:dyDescent="0.3">
      <c r="A2" s="383" t="s">
        <v>334</v>
      </c>
    </row>
    <row r="3" spans="1:40" x14ac:dyDescent="0.3">
      <c r="A3" s="379" t="s">
        <v>220</v>
      </c>
      <c r="B3" s="404">
        <v>2015</v>
      </c>
      <c r="D3" s="380">
        <f>MAX(D5:D1048576)</f>
        <v>2</v>
      </c>
      <c r="F3" s="380">
        <f>SUMIF($E5:$E1048576,"&lt;10",F5:F1048576)</f>
        <v>8957995.8000000007</v>
      </c>
      <c r="G3" s="380">
        <f t="shared" ref="G3:AN3" si="0">SUMIF($E5:$E1048576,"&lt;10",G5:G1048576)</f>
        <v>22311</v>
      </c>
      <c r="H3" s="380">
        <f t="shared" si="0"/>
        <v>4972969.1000000006</v>
      </c>
      <c r="I3" s="380">
        <f t="shared" si="0"/>
        <v>0</v>
      </c>
      <c r="J3" s="380">
        <f t="shared" si="0"/>
        <v>0</v>
      </c>
      <c r="K3" s="380">
        <f t="shared" si="0"/>
        <v>3191858.2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47323</v>
      </c>
      <c r="AD3" s="380">
        <f t="shared" si="0"/>
        <v>0</v>
      </c>
      <c r="AE3" s="380">
        <f t="shared" si="0"/>
        <v>179513.75</v>
      </c>
      <c r="AF3" s="380">
        <f t="shared" si="0"/>
        <v>0</v>
      </c>
      <c r="AG3" s="380">
        <f t="shared" si="0"/>
        <v>0</v>
      </c>
      <c r="AH3" s="380">
        <f t="shared" si="0"/>
        <v>367597.75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176423</v>
      </c>
      <c r="AN3" s="380">
        <f t="shared" si="0"/>
        <v>0</v>
      </c>
    </row>
    <row r="4" spans="1:40" x14ac:dyDescent="0.3">
      <c r="A4" s="379" t="s">
        <v>221</v>
      </c>
      <c r="B4" s="404">
        <v>1</v>
      </c>
      <c r="C4" s="381" t="s">
        <v>5</v>
      </c>
      <c r="D4" s="382" t="s">
        <v>68</v>
      </c>
      <c r="E4" s="382" t="s">
        <v>215</v>
      </c>
      <c r="F4" s="382" t="s">
        <v>3</v>
      </c>
      <c r="G4" s="382" t="s">
        <v>216</v>
      </c>
      <c r="H4" s="382" t="s">
        <v>217</v>
      </c>
      <c r="I4" s="382" t="s">
        <v>218</v>
      </c>
      <c r="J4" s="382" t="s">
        <v>219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222</v>
      </c>
      <c r="B5" s="404">
        <v>2</v>
      </c>
      <c r="C5" s="379">
        <v>4</v>
      </c>
      <c r="D5" s="379">
        <v>1</v>
      </c>
      <c r="E5" s="379">
        <v>1</v>
      </c>
      <c r="F5" s="379">
        <v>106.3</v>
      </c>
      <c r="G5" s="379">
        <v>0</v>
      </c>
      <c r="H5" s="379">
        <v>25.2</v>
      </c>
      <c r="I5" s="379">
        <v>0</v>
      </c>
      <c r="J5" s="379">
        <v>0</v>
      </c>
      <c r="K5" s="379">
        <v>59.6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2</v>
      </c>
      <c r="AD5" s="379">
        <v>0</v>
      </c>
      <c r="AE5" s="379">
        <v>5</v>
      </c>
      <c r="AF5" s="379">
        <v>0</v>
      </c>
      <c r="AG5" s="379">
        <v>0</v>
      </c>
      <c r="AH5" s="379">
        <v>10.5</v>
      </c>
      <c r="AI5" s="379">
        <v>0</v>
      </c>
      <c r="AJ5" s="379">
        <v>0</v>
      </c>
      <c r="AK5" s="379">
        <v>0</v>
      </c>
      <c r="AL5" s="379">
        <v>0</v>
      </c>
      <c r="AM5" s="379">
        <v>4</v>
      </c>
      <c r="AN5" s="379">
        <v>0</v>
      </c>
    </row>
    <row r="6" spans="1:40" x14ac:dyDescent="0.3">
      <c r="A6" s="379" t="s">
        <v>223</v>
      </c>
      <c r="B6" s="404">
        <v>3</v>
      </c>
      <c r="C6" s="379">
        <v>4</v>
      </c>
      <c r="D6" s="379">
        <v>1</v>
      </c>
      <c r="E6" s="379">
        <v>2</v>
      </c>
      <c r="F6" s="379">
        <v>16687.349999999999</v>
      </c>
      <c r="G6" s="379">
        <v>0</v>
      </c>
      <c r="H6" s="379">
        <v>4265.6000000000004</v>
      </c>
      <c r="I6" s="379">
        <v>0</v>
      </c>
      <c r="J6" s="379">
        <v>0</v>
      </c>
      <c r="K6" s="379">
        <v>8963.5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166.5</v>
      </c>
      <c r="AD6" s="379">
        <v>0</v>
      </c>
      <c r="AE6" s="379">
        <v>812.5</v>
      </c>
      <c r="AF6" s="379">
        <v>0</v>
      </c>
      <c r="AG6" s="379">
        <v>0</v>
      </c>
      <c r="AH6" s="379">
        <v>1783.25</v>
      </c>
      <c r="AI6" s="379">
        <v>0</v>
      </c>
      <c r="AJ6" s="379">
        <v>0</v>
      </c>
      <c r="AK6" s="379">
        <v>0</v>
      </c>
      <c r="AL6" s="379">
        <v>0</v>
      </c>
      <c r="AM6" s="379">
        <v>696</v>
      </c>
      <c r="AN6" s="379">
        <v>0</v>
      </c>
    </row>
    <row r="7" spans="1:40" x14ac:dyDescent="0.3">
      <c r="A7" s="379" t="s">
        <v>224</v>
      </c>
      <c r="B7" s="404">
        <v>4</v>
      </c>
      <c r="C7" s="379">
        <v>4</v>
      </c>
      <c r="D7" s="379">
        <v>1</v>
      </c>
      <c r="E7" s="379">
        <v>3</v>
      </c>
      <c r="F7" s="379">
        <v>231.4</v>
      </c>
      <c r="G7" s="379">
        <v>0</v>
      </c>
      <c r="H7" s="379">
        <v>231.4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225</v>
      </c>
      <c r="B8" s="404">
        <v>5</v>
      </c>
      <c r="C8" s="379">
        <v>4</v>
      </c>
      <c r="D8" s="379">
        <v>1</v>
      </c>
      <c r="E8" s="379">
        <v>4</v>
      </c>
      <c r="F8" s="379">
        <v>796</v>
      </c>
      <c r="G8" s="379">
        <v>0</v>
      </c>
      <c r="H8" s="379">
        <v>790.5</v>
      </c>
      <c r="I8" s="379">
        <v>0</v>
      </c>
      <c r="J8" s="379">
        <v>0</v>
      </c>
      <c r="K8" s="379">
        <v>5.5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226</v>
      </c>
      <c r="B9" s="404">
        <v>6</v>
      </c>
      <c r="C9" s="379">
        <v>4</v>
      </c>
      <c r="D9" s="379">
        <v>1</v>
      </c>
      <c r="E9" s="379">
        <v>5</v>
      </c>
      <c r="F9" s="379">
        <v>55</v>
      </c>
      <c r="G9" s="379">
        <v>55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227</v>
      </c>
      <c r="B10" s="404">
        <v>7</v>
      </c>
      <c r="C10" s="379">
        <v>4</v>
      </c>
      <c r="D10" s="379">
        <v>1</v>
      </c>
      <c r="E10" s="379">
        <v>6</v>
      </c>
      <c r="F10" s="379">
        <v>4419245</v>
      </c>
      <c r="G10" s="379">
        <v>11000</v>
      </c>
      <c r="H10" s="379">
        <v>2462866</v>
      </c>
      <c r="I10" s="379">
        <v>0</v>
      </c>
      <c r="J10" s="379">
        <v>0</v>
      </c>
      <c r="K10" s="379">
        <v>1571985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15708</v>
      </c>
      <c r="AD10" s="379">
        <v>0</v>
      </c>
      <c r="AE10" s="379">
        <v>88321</v>
      </c>
      <c r="AF10" s="379">
        <v>0</v>
      </c>
      <c r="AG10" s="379">
        <v>0</v>
      </c>
      <c r="AH10" s="379">
        <v>182288</v>
      </c>
      <c r="AI10" s="379">
        <v>0</v>
      </c>
      <c r="AJ10" s="379">
        <v>0</v>
      </c>
      <c r="AK10" s="379">
        <v>0</v>
      </c>
      <c r="AL10" s="379">
        <v>0</v>
      </c>
      <c r="AM10" s="379">
        <v>87077</v>
      </c>
      <c r="AN10" s="379">
        <v>0</v>
      </c>
    </row>
    <row r="11" spans="1:40" x14ac:dyDescent="0.3">
      <c r="A11" s="379" t="s">
        <v>228</v>
      </c>
      <c r="B11" s="404">
        <v>8</v>
      </c>
      <c r="C11" s="379">
        <v>4</v>
      </c>
      <c r="D11" s="379">
        <v>1</v>
      </c>
      <c r="E11" s="379">
        <v>7</v>
      </c>
      <c r="F11" s="379">
        <v>37182</v>
      </c>
      <c r="G11" s="379">
        <v>0</v>
      </c>
      <c r="H11" s="379">
        <v>37182</v>
      </c>
      <c r="I11" s="379">
        <v>0</v>
      </c>
      <c r="J11" s="379">
        <v>0</v>
      </c>
      <c r="K11" s="379">
        <v>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229</v>
      </c>
      <c r="B12" s="404">
        <v>9</v>
      </c>
      <c r="C12" s="379">
        <v>4</v>
      </c>
      <c r="D12" s="379">
        <v>1</v>
      </c>
      <c r="E12" s="379">
        <v>9</v>
      </c>
      <c r="F12" s="379">
        <v>40882</v>
      </c>
      <c r="G12" s="379">
        <v>0</v>
      </c>
      <c r="H12" s="379">
        <v>40882</v>
      </c>
      <c r="I12" s="379">
        <v>0</v>
      </c>
      <c r="J12" s="379">
        <v>0</v>
      </c>
      <c r="K12" s="379">
        <v>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230</v>
      </c>
      <c r="B13" s="404">
        <v>10</v>
      </c>
      <c r="C13" s="379">
        <v>4</v>
      </c>
      <c r="D13" s="379">
        <v>1</v>
      </c>
      <c r="E13" s="379">
        <v>10</v>
      </c>
      <c r="F13" s="379">
        <v>8800</v>
      </c>
      <c r="G13" s="379">
        <v>0</v>
      </c>
      <c r="H13" s="379">
        <v>0</v>
      </c>
      <c r="I13" s="379">
        <v>0</v>
      </c>
      <c r="J13" s="379">
        <v>0</v>
      </c>
      <c r="K13" s="379">
        <v>8800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</row>
    <row r="14" spans="1:40" x14ac:dyDescent="0.3">
      <c r="A14" s="379" t="s">
        <v>231</v>
      </c>
      <c r="B14" s="404">
        <v>11</v>
      </c>
      <c r="C14" s="379">
        <v>4</v>
      </c>
      <c r="D14" s="379">
        <v>1</v>
      </c>
      <c r="E14" s="379">
        <v>11</v>
      </c>
      <c r="F14" s="379">
        <v>9935.6666666666679</v>
      </c>
      <c r="G14" s="379">
        <v>0</v>
      </c>
      <c r="H14" s="379">
        <v>7435.666666666667</v>
      </c>
      <c r="I14" s="379">
        <v>0</v>
      </c>
      <c r="J14" s="379">
        <v>0</v>
      </c>
      <c r="K14" s="379">
        <v>2500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</row>
    <row r="15" spans="1:40" x14ac:dyDescent="0.3">
      <c r="A15" s="379" t="s">
        <v>232</v>
      </c>
      <c r="B15" s="404">
        <v>12</v>
      </c>
      <c r="C15" s="379">
        <v>4</v>
      </c>
      <c r="D15" s="379">
        <v>2</v>
      </c>
      <c r="E15" s="379">
        <v>1</v>
      </c>
      <c r="F15" s="379">
        <v>108.3</v>
      </c>
      <c r="G15" s="379">
        <v>0</v>
      </c>
      <c r="H15" s="379">
        <v>25.2</v>
      </c>
      <c r="I15" s="379">
        <v>0</v>
      </c>
      <c r="J15" s="379">
        <v>0</v>
      </c>
      <c r="K15" s="379">
        <v>60.6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3</v>
      </c>
      <c r="AD15" s="379">
        <v>0</v>
      </c>
      <c r="AE15" s="379">
        <v>5</v>
      </c>
      <c r="AF15" s="379">
        <v>0</v>
      </c>
      <c r="AG15" s="379">
        <v>0</v>
      </c>
      <c r="AH15" s="379">
        <v>10.5</v>
      </c>
      <c r="AI15" s="379">
        <v>0</v>
      </c>
      <c r="AJ15" s="379">
        <v>0</v>
      </c>
      <c r="AK15" s="379">
        <v>0</v>
      </c>
      <c r="AL15" s="379">
        <v>0</v>
      </c>
      <c r="AM15" s="379">
        <v>4</v>
      </c>
      <c r="AN15" s="379">
        <v>0</v>
      </c>
    </row>
    <row r="16" spans="1:40" x14ac:dyDescent="0.3">
      <c r="A16" s="379" t="s">
        <v>220</v>
      </c>
      <c r="B16" s="404">
        <v>2015</v>
      </c>
      <c r="C16" s="379">
        <v>4</v>
      </c>
      <c r="D16" s="379">
        <v>2</v>
      </c>
      <c r="E16" s="379">
        <v>2</v>
      </c>
      <c r="F16" s="379">
        <v>14711.99</v>
      </c>
      <c r="G16" s="379">
        <v>0</v>
      </c>
      <c r="H16" s="379">
        <v>3567.2</v>
      </c>
      <c r="I16" s="379">
        <v>0</v>
      </c>
      <c r="J16" s="379">
        <v>0</v>
      </c>
      <c r="K16" s="379">
        <v>8103.54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311.5</v>
      </c>
      <c r="AD16" s="379">
        <v>0</v>
      </c>
      <c r="AE16" s="379">
        <v>729.25</v>
      </c>
      <c r="AF16" s="379">
        <v>0</v>
      </c>
      <c r="AG16" s="379">
        <v>0</v>
      </c>
      <c r="AH16" s="379">
        <v>1536.5</v>
      </c>
      <c r="AI16" s="379">
        <v>0</v>
      </c>
      <c r="AJ16" s="379">
        <v>0</v>
      </c>
      <c r="AK16" s="379">
        <v>0</v>
      </c>
      <c r="AL16" s="379">
        <v>0</v>
      </c>
      <c r="AM16" s="379">
        <v>464</v>
      </c>
      <c r="AN16" s="379">
        <v>0</v>
      </c>
    </row>
    <row r="17" spans="3:40" x14ac:dyDescent="0.3">
      <c r="C17" s="379">
        <v>4</v>
      </c>
      <c r="D17" s="379">
        <v>2</v>
      </c>
      <c r="E17" s="379">
        <v>3</v>
      </c>
      <c r="F17" s="379">
        <v>229.36</v>
      </c>
      <c r="G17" s="379">
        <v>0</v>
      </c>
      <c r="H17" s="379">
        <v>201.9</v>
      </c>
      <c r="I17" s="379">
        <v>0</v>
      </c>
      <c r="J17" s="379">
        <v>0</v>
      </c>
      <c r="K17" s="379">
        <v>27.46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4</v>
      </c>
      <c r="D18" s="379">
        <v>2</v>
      </c>
      <c r="E18" s="379">
        <v>4</v>
      </c>
      <c r="F18" s="379">
        <v>798.1</v>
      </c>
      <c r="G18" s="379">
        <v>0</v>
      </c>
      <c r="H18" s="379">
        <v>798.1</v>
      </c>
      <c r="I18" s="379">
        <v>0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</row>
    <row r="19" spans="3:40" x14ac:dyDescent="0.3">
      <c r="C19" s="379">
        <v>4</v>
      </c>
      <c r="D19" s="379">
        <v>2</v>
      </c>
      <c r="E19" s="379">
        <v>5</v>
      </c>
      <c r="F19" s="379">
        <v>56</v>
      </c>
      <c r="G19" s="379">
        <v>56</v>
      </c>
      <c r="H19" s="379">
        <v>0</v>
      </c>
      <c r="I19" s="379">
        <v>0</v>
      </c>
      <c r="J19" s="379">
        <v>0</v>
      </c>
      <c r="K19" s="379">
        <v>0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4</v>
      </c>
      <c r="D20" s="379">
        <v>2</v>
      </c>
      <c r="E20" s="379">
        <v>6</v>
      </c>
      <c r="F20" s="379">
        <v>4394974</v>
      </c>
      <c r="G20" s="379">
        <v>11200</v>
      </c>
      <c r="H20" s="379">
        <v>2421201</v>
      </c>
      <c r="I20" s="379">
        <v>0</v>
      </c>
      <c r="J20" s="379">
        <v>0</v>
      </c>
      <c r="K20" s="379">
        <v>1573653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29132</v>
      </c>
      <c r="AD20" s="379">
        <v>0</v>
      </c>
      <c r="AE20" s="379">
        <v>89641</v>
      </c>
      <c r="AF20" s="379">
        <v>0</v>
      </c>
      <c r="AG20" s="379">
        <v>0</v>
      </c>
      <c r="AH20" s="379">
        <v>181969</v>
      </c>
      <c r="AI20" s="379">
        <v>0</v>
      </c>
      <c r="AJ20" s="379">
        <v>0</v>
      </c>
      <c r="AK20" s="379">
        <v>0</v>
      </c>
      <c r="AL20" s="379">
        <v>0</v>
      </c>
      <c r="AM20" s="379">
        <v>88178</v>
      </c>
      <c r="AN20" s="379">
        <v>0</v>
      </c>
    </row>
    <row r="21" spans="3:40" x14ac:dyDescent="0.3">
      <c r="C21" s="379">
        <v>4</v>
      </c>
      <c r="D21" s="379">
        <v>2</v>
      </c>
      <c r="E21" s="379">
        <v>9</v>
      </c>
      <c r="F21" s="379">
        <v>31933</v>
      </c>
      <c r="G21" s="379">
        <v>0</v>
      </c>
      <c r="H21" s="379">
        <v>933</v>
      </c>
      <c r="I21" s="379">
        <v>0</v>
      </c>
      <c r="J21" s="379">
        <v>0</v>
      </c>
      <c r="K21" s="379">
        <v>29000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2000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</row>
    <row r="22" spans="3:40" x14ac:dyDescent="0.3">
      <c r="C22" s="379">
        <v>4</v>
      </c>
      <c r="D22" s="379">
        <v>2</v>
      </c>
      <c r="E22" s="379">
        <v>11</v>
      </c>
      <c r="F22" s="379">
        <v>9935.6666666666679</v>
      </c>
      <c r="G22" s="379">
        <v>0</v>
      </c>
      <c r="H22" s="379">
        <v>7435.666666666667</v>
      </c>
      <c r="I22" s="379">
        <v>0</v>
      </c>
      <c r="J22" s="379">
        <v>0</v>
      </c>
      <c r="K22" s="379">
        <v>2500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3861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610461</v>
      </c>
      <c r="C3" s="352">
        <f t="shared" ref="C3:R3" si="0">SUBTOTAL(9,C6:C1048576)</f>
        <v>2</v>
      </c>
      <c r="D3" s="352">
        <f t="shared" si="0"/>
        <v>693574</v>
      </c>
      <c r="E3" s="352">
        <f t="shared" si="0"/>
        <v>2.4074041465610572</v>
      </c>
      <c r="F3" s="352">
        <f t="shared" si="0"/>
        <v>742892</v>
      </c>
      <c r="G3" s="353">
        <f>IF(B3&lt;&gt;0,F3/B3,"")</f>
        <v>1.2169360532450066</v>
      </c>
      <c r="H3" s="354">
        <f t="shared" si="0"/>
        <v>3093.2</v>
      </c>
      <c r="I3" s="352">
        <f t="shared" si="0"/>
        <v>1</v>
      </c>
      <c r="J3" s="352">
        <f t="shared" si="0"/>
        <v>6317.75</v>
      </c>
      <c r="K3" s="352">
        <f t="shared" si="0"/>
        <v>2.0424641148325362</v>
      </c>
      <c r="L3" s="352">
        <f t="shared" si="0"/>
        <v>8303.2000000000007</v>
      </c>
      <c r="M3" s="355">
        <f>IF(H3&lt;&gt;0,L3/H3,"")</f>
        <v>2.6843398422345794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x14ac:dyDescent="0.3">
      <c r="A6" s="748" t="s">
        <v>3856</v>
      </c>
      <c r="B6" s="787">
        <v>561857</v>
      </c>
      <c r="C6" s="734">
        <v>1</v>
      </c>
      <c r="D6" s="787">
        <v>631164</v>
      </c>
      <c r="E6" s="734">
        <v>1.1233534511450423</v>
      </c>
      <c r="F6" s="787">
        <v>686603</v>
      </c>
      <c r="G6" s="739">
        <v>1.2220244652998895</v>
      </c>
      <c r="H6" s="787">
        <v>3093.2</v>
      </c>
      <c r="I6" s="734">
        <v>1</v>
      </c>
      <c r="J6" s="787">
        <v>6317.75</v>
      </c>
      <c r="K6" s="734">
        <v>2.0424641148325362</v>
      </c>
      <c r="L6" s="787">
        <v>8303.2000000000007</v>
      </c>
      <c r="M6" s="739">
        <v>2.6843398422345794</v>
      </c>
      <c r="N6" s="787"/>
      <c r="O6" s="734"/>
      <c r="P6" s="787"/>
      <c r="Q6" s="734"/>
      <c r="R6" s="787"/>
      <c r="S6" s="235"/>
    </row>
    <row r="7" spans="1:19" ht="14.4" customHeight="1" thickBot="1" x14ac:dyDescent="0.35">
      <c r="A7" s="789" t="s">
        <v>3857</v>
      </c>
      <c r="B7" s="788">
        <v>48604</v>
      </c>
      <c r="C7" s="667">
        <v>1</v>
      </c>
      <c r="D7" s="788">
        <v>62410</v>
      </c>
      <c r="E7" s="667">
        <v>1.2840506954160151</v>
      </c>
      <c r="F7" s="788">
        <v>56289</v>
      </c>
      <c r="G7" s="678">
        <v>1.1581145584725536</v>
      </c>
      <c r="H7" s="788"/>
      <c r="I7" s="667"/>
      <c r="J7" s="788"/>
      <c r="K7" s="667"/>
      <c r="L7" s="788"/>
      <c r="M7" s="678"/>
      <c r="N7" s="788"/>
      <c r="O7" s="667"/>
      <c r="P7" s="788"/>
      <c r="Q7" s="667"/>
      <c r="R7" s="788"/>
      <c r="S7" s="701"/>
    </row>
    <row r="8" spans="1:19" ht="14.4" customHeight="1" x14ac:dyDescent="0.3">
      <c r="A8" s="790" t="s">
        <v>3858</v>
      </c>
    </row>
    <row r="9" spans="1:19" ht="14.4" customHeight="1" x14ac:dyDescent="0.3">
      <c r="A9" s="791" t="s">
        <v>3859</v>
      </c>
    </row>
    <row r="10" spans="1:19" ht="14.4" customHeight="1" x14ac:dyDescent="0.3">
      <c r="A10" s="790" t="s">
        <v>3860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3873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5232</v>
      </c>
      <c r="C3" s="469">
        <f t="shared" si="0"/>
        <v>6216</v>
      </c>
      <c r="D3" s="469">
        <f t="shared" si="0"/>
        <v>6530</v>
      </c>
      <c r="E3" s="354">
        <f t="shared" si="0"/>
        <v>610461</v>
      </c>
      <c r="F3" s="352">
        <f t="shared" si="0"/>
        <v>693574</v>
      </c>
      <c r="G3" s="470">
        <f t="shared" si="0"/>
        <v>742892</v>
      </c>
    </row>
    <row r="4" spans="1:7" ht="14.4" customHeight="1" x14ac:dyDescent="0.3">
      <c r="A4" s="552" t="s">
        <v>168</v>
      </c>
      <c r="B4" s="553" t="s">
        <v>311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3"/>
      <c r="B5" s="784">
        <v>2013</v>
      </c>
      <c r="C5" s="785">
        <v>2014</v>
      </c>
      <c r="D5" s="785">
        <v>2015</v>
      </c>
      <c r="E5" s="784">
        <v>2013</v>
      </c>
      <c r="F5" s="785">
        <v>2014</v>
      </c>
      <c r="G5" s="792">
        <v>2015</v>
      </c>
    </row>
    <row r="6" spans="1:7" ht="14.4" customHeight="1" x14ac:dyDescent="0.3">
      <c r="A6" s="748" t="s">
        <v>2141</v>
      </c>
      <c r="B6" s="229">
        <v>311</v>
      </c>
      <c r="C6" s="229">
        <v>287</v>
      </c>
      <c r="D6" s="229">
        <v>149</v>
      </c>
      <c r="E6" s="787">
        <v>49718</v>
      </c>
      <c r="F6" s="787">
        <v>46880</v>
      </c>
      <c r="G6" s="793">
        <v>28032</v>
      </c>
    </row>
    <row r="7" spans="1:7" ht="14.4" customHeight="1" x14ac:dyDescent="0.3">
      <c r="A7" s="687" t="s">
        <v>2142</v>
      </c>
      <c r="B7" s="664">
        <v>232</v>
      </c>
      <c r="C7" s="664">
        <v>46</v>
      </c>
      <c r="D7" s="664">
        <v>422</v>
      </c>
      <c r="E7" s="794">
        <v>19215</v>
      </c>
      <c r="F7" s="794">
        <v>3004</v>
      </c>
      <c r="G7" s="795">
        <v>48631</v>
      </c>
    </row>
    <row r="8" spans="1:7" ht="14.4" customHeight="1" x14ac:dyDescent="0.3">
      <c r="A8" s="687" t="s">
        <v>3862</v>
      </c>
      <c r="B8" s="664">
        <v>91</v>
      </c>
      <c r="C8" s="664">
        <v>204</v>
      </c>
      <c r="D8" s="664">
        <v>2378</v>
      </c>
      <c r="E8" s="794">
        <v>7796</v>
      </c>
      <c r="F8" s="794">
        <v>15478</v>
      </c>
      <c r="G8" s="795">
        <v>5203</v>
      </c>
    </row>
    <row r="9" spans="1:7" ht="14.4" customHeight="1" x14ac:dyDescent="0.3">
      <c r="A9" s="687" t="s">
        <v>2143</v>
      </c>
      <c r="B9" s="664">
        <v>24</v>
      </c>
      <c r="C9" s="664">
        <v>6</v>
      </c>
      <c r="D9" s="664">
        <v>17</v>
      </c>
      <c r="E9" s="794">
        <v>2558</v>
      </c>
      <c r="F9" s="794">
        <v>846</v>
      </c>
      <c r="G9" s="795">
        <v>1776</v>
      </c>
    </row>
    <row r="10" spans="1:7" ht="14.4" customHeight="1" x14ac:dyDescent="0.3">
      <c r="A10" s="687" t="s">
        <v>2144</v>
      </c>
      <c r="B10" s="664">
        <v>17</v>
      </c>
      <c r="C10" s="664">
        <v>11</v>
      </c>
      <c r="D10" s="664">
        <v>7</v>
      </c>
      <c r="E10" s="794">
        <v>1849</v>
      </c>
      <c r="F10" s="794">
        <v>1583</v>
      </c>
      <c r="G10" s="795">
        <v>1399</v>
      </c>
    </row>
    <row r="11" spans="1:7" ht="14.4" customHeight="1" x14ac:dyDescent="0.3">
      <c r="A11" s="687" t="s">
        <v>2145</v>
      </c>
      <c r="B11" s="664">
        <v>326</v>
      </c>
      <c r="C11" s="664">
        <v>288</v>
      </c>
      <c r="D11" s="664">
        <v>225</v>
      </c>
      <c r="E11" s="794">
        <v>25327</v>
      </c>
      <c r="F11" s="794">
        <v>19446</v>
      </c>
      <c r="G11" s="795">
        <v>35750</v>
      </c>
    </row>
    <row r="12" spans="1:7" ht="14.4" customHeight="1" x14ac:dyDescent="0.3">
      <c r="A12" s="687" t="s">
        <v>2146</v>
      </c>
      <c r="B12" s="664">
        <v>426</v>
      </c>
      <c r="C12" s="664">
        <v>199</v>
      </c>
      <c r="D12" s="664">
        <v>357</v>
      </c>
      <c r="E12" s="794">
        <v>28086</v>
      </c>
      <c r="F12" s="794">
        <v>12181</v>
      </c>
      <c r="G12" s="795">
        <v>30835</v>
      </c>
    </row>
    <row r="13" spans="1:7" ht="14.4" customHeight="1" x14ac:dyDescent="0.3">
      <c r="A13" s="687" t="s">
        <v>2147</v>
      </c>
      <c r="B13" s="664">
        <v>13</v>
      </c>
      <c r="C13" s="664">
        <v>23</v>
      </c>
      <c r="D13" s="664">
        <v>7</v>
      </c>
      <c r="E13" s="794">
        <v>682</v>
      </c>
      <c r="F13" s="794">
        <v>1338</v>
      </c>
      <c r="G13" s="795">
        <v>1489</v>
      </c>
    </row>
    <row r="14" spans="1:7" ht="14.4" customHeight="1" x14ac:dyDescent="0.3">
      <c r="A14" s="687" t="s">
        <v>3863</v>
      </c>
      <c r="B14" s="664"/>
      <c r="C14" s="664"/>
      <c r="D14" s="664">
        <v>6</v>
      </c>
      <c r="E14" s="794"/>
      <c r="F14" s="794"/>
      <c r="G14" s="795">
        <v>1260</v>
      </c>
    </row>
    <row r="15" spans="1:7" ht="14.4" customHeight="1" x14ac:dyDescent="0.3">
      <c r="A15" s="687" t="s">
        <v>3864</v>
      </c>
      <c r="B15" s="664"/>
      <c r="C15" s="664">
        <v>1</v>
      </c>
      <c r="D15" s="664"/>
      <c r="E15" s="794"/>
      <c r="F15" s="794">
        <v>232</v>
      </c>
      <c r="G15" s="795"/>
    </row>
    <row r="16" spans="1:7" ht="14.4" customHeight="1" x14ac:dyDescent="0.3">
      <c r="A16" s="687" t="s">
        <v>3865</v>
      </c>
      <c r="B16" s="664"/>
      <c r="C16" s="664"/>
      <c r="D16" s="664">
        <v>1</v>
      </c>
      <c r="E16" s="794"/>
      <c r="F16" s="794"/>
      <c r="G16" s="795">
        <v>118</v>
      </c>
    </row>
    <row r="17" spans="1:7" ht="14.4" customHeight="1" x14ac:dyDescent="0.3">
      <c r="A17" s="687" t="s">
        <v>2149</v>
      </c>
      <c r="B17" s="664">
        <v>63</v>
      </c>
      <c r="C17" s="664">
        <v>134</v>
      </c>
      <c r="D17" s="664">
        <v>55</v>
      </c>
      <c r="E17" s="794">
        <v>5675</v>
      </c>
      <c r="F17" s="794">
        <v>9921</v>
      </c>
      <c r="G17" s="795">
        <v>8083</v>
      </c>
    </row>
    <row r="18" spans="1:7" ht="14.4" customHeight="1" x14ac:dyDescent="0.3">
      <c r="A18" s="687" t="s">
        <v>2150</v>
      </c>
      <c r="B18" s="664">
        <v>366</v>
      </c>
      <c r="C18" s="664">
        <v>351</v>
      </c>
      <c r="D18" s="664">
        <v>515</v>
      </c>
      <c r="E18" s="794">
        <v>106459</v>
      </c>
      <c r="F18" s="794">
        <v>61601</v>
      </c>
      <c r="G18" s="795">
        <v>165078</v>
      </c>
    </row>
    <row r="19" spans="1:7" ht="14.4" customHeight="1" x14ac:dyDescent="0.3">
      <c r="A19" s="687" t="s">
        <v>3866</v>
      </c>
      <c r="B19" s="664">
        <v>1</v>
      </c>
      <c r="C19" s="664"/>
      <c r="D19" s="664"/>
      <c r="E19" s="794">
        <v>34</v>
      </c>
      <c r="F19" s="794"/>
      <c r="G19" s="795"/>
    </row>
    <row r="20" spans="1:7" ht="14.4" customHeight="1" x14ac:dyDescent="0.3">
      <c r="A20" s="687" t="s">
        <v>2151</v>
      </c>
      <c r="B20" s="664">
        <v>280</v>
      </c>
      <c r="C20" s="664">
        <v>387</v>
      </c>
      <c r="D20" s="664">
        <v>206</v>
      </c>
      <c r="E20" s="794">
        <v>17279</v>
      </c>
      <c r="F20" s="794">
        <v>25610</v>
      </c>
      <c r="G20" s="795">
        <v>22348</v>
      </c>
    </row>
    <row r="21" spans="1:7" ht="14.4" customHeight="1" x14ac:dyDescent="0.3">
      <c r="A21" s="687" t="s">
        <v>2152</v>
      </c>
      <c r="B21" s="664">
        <v>51</v>
      </c>
      <c r="C21" s="664">
        <v>56</v>
      </c>
      <c r="D21" s="664">
        <v>62</v>
      </c>
      <c r="E21" s="794">
        <v>3414</v>
      </c>
      <c r="F21" s="794">
        <v>2898</v>
      </c>
      <c r="G21" s="795">
        <v>7878</v>
      </c>
    </row>
    <row r="22" spans="1:7" ht="14.4" customHeight="1" x14ac:dyDescent="0.3">
      <c r="A22" s="687" t="s">
        <v>2153</v>
      </c>
      <c r="B22" s="664">
        <v>95</v>
      </c>
      <c r="C22" s="664">
        <v>163</v>
      </c>
      <c r="D22" s="664">
        <v>174</v>
      </c>
      <c r="E22" s="794">
        <v>19156</v>
      </c>
      <c r="F22" s="794">
        <v>25920</v>
      </c>
      <c r="G22" s="795">
        <v>31708</v>
      </c>
    </row>
    <row r="23" spans="1:7" ht="14.4" customHeight="1" x14ac:dyDescent="0.3">
      <c r="A23" s="687" t="s">
        <v>2154</v>
      </c>
      <c r="B23" s="664">
        <v>190</v>
      </c>
      <c r="C23" s="664">
        <v>212</v>
      </c>
      <c r="D23" s="664">
        <v>98</v>
      </c>
      <c r="E23" s="794">
        <v>16038</v>
      </c>
      <c r="F23" s="794">
        <v>18284</v>
      </c>
      <c r="G23" s="795">
        <v>16044</v>
      </c>
    </row>
    <row r="24" spans="1:7" ht="14.4" customHeight="1" x14ac:dyDescent="0.3">
      <c r="A24" s="687" t="s">
        <v>2156</v>
      </c>
      <c r="B24" s="664">
        <v>102</v>
      </c>
      <c r="C24" s="664">
        <v>108</v>
      </c>
      <c r="D24" s="664">
        <v>133</v>
      </c>
      <c r="E24" s="794">
        <v>20652</v>
      </c>
      <c r="F24" s="794">
        <v>19854</v>
      </c>
      <c r="G24" s="795">
        <v>24388</v>
      </c>
    </row>
    <row r="25" spans="1:7" ht="14.4" customHeight="1" x14ac:dyDescent="0.3">
      <c r="A25" s="687" t="s">
        <v>3867</v>
      </c>
      <c r="B25" s="664">
        <v>6</v>
      </c>
      <c r="C25" s="664"/>
      <c r="D25" s="664"/>
      <c r="E25" s="794">
        <v>346</v>
      </c>
      <c r="F25" s="794"/>
      <c r="G25" s="795"/>
    </row>
    <row r="26" spans="1:7" ht="14.4" customHeight="1" x14ac:dyDescent="0.3">
      <c r="A26" s="687" t="s">
        <v>3868</v>
      </c>
      <c r="B26" s="664"/>
      <c r="C26" s="664">
        <v>4</v>
      </c>
      <c r="D26" s="664"/>
      <c r="E26" s="794"/>
      <c r="F26" s="794">
        <v>928</v>
      </c>
      <c r="G26" s="795"/>
    </row>
    <row r="27" spans="1:7" ht="14.4" customHeight="1" x14ac:dyDescent="0.3">
      <c r="A27" s="687" t="s">
        <v>3869</v>
      </c>
      <c r="B27" s="664"/>
      <c r="C27" s="664">
        <v>52</v>
      </c>
      <c r="D27" s="664"/>
      <c r="E27" s="794"/>
      <c r="F27" s="794">
        <v>2963</v>
      </c>
      <c r="G27" s="795"/>
    </row>
    <row r="28" spans="1:7" ht="14.4" customHeight="1" x14ac:dyDescent="0.3">
      <c r="A28" s="687" t="s">
        <v>3870</v>
      </c>
      <c r="B28" s="664">
        <v>1</v>
      </c>
      <c r="C28" s="664"/>
      <c r="D28" s="664">
        <v>8</v>
      </c>
      <c r="E28" s="794">
        <v>34</v>
      </c>
      <c r="F28" s="794"/>
      <c r="G28" s="795">
        <v>975</v>
      </c>
    </row>
    <row r="29" spans="1:7" ht="14.4" customHeight="1" x14ac:dyDescent="0.3">
      <c r="A29" s="687" t="s">
        <v>2157</v>
      </c>
      <c r="B29" s="664">
        <v>130</v>
      </c>
      <c r="C29" s="664">
        <v>148</v>
      </c>
      <c r="D29" s="664">
        <v>89</v>
      </c>
      <c r="E29" s="794">
        <v>6962</v>
      </c>
      <c r="F29" s="794">
        <v>8463</v>
      </c>
      <c r="G29" s="795">
        <v>7858</v>
      </c>
    </row>
    <row r="30" spans="1:7" ht="14.4" customHeight="1" x14ac:dyDescent="0.3">
      <c r="A30" s="687" t="s">
        <v>2158</v>
      </c>
      <c r="B30" s="664">
        <v>109</v>
      </c>
      <c r="C30" s="664">
        <v>177</v>
      </c>
      <c r="D30" s="664">
        <v>71</v>
      </c>
      <c r="E30" s="794">
        <v>7766</v>
      </c>
      <c r="F30" s="794">
        <v>11966</v>
      </c>
      <c r="G30" s="795">
        <v>8975</v>
      </c>
    </row>
    <row r="31" spans="1:7" ht="14.4" customHeight="1" x14ac:dyDescent="0.3">
      <c r="A31" s="687" t="s">
        <v>2159</v>
      </c>
      <c r="B31" s="664">
        <v>212</v>
      </c>
      <c r="C31" s="664">
        <v>376</v>
      </c>
      <c r="D31" s="664">
        <v>15</v>
      </c>
      <c r="E31" s="794">
        <v>18064</v>
      </c>
      <c r="F31" s="794">
        <v>54302</v>
      </c>
      <c r="G31" s="795">
        <v>2649</v>
      </c>
    </row>
    <row r="32" spans="1:7" ht="14.4" customHeight="1" x14ac:dyDescent="0.3">
      <c r="A32" s="687" t="s">
        <v>2160</v>
      </c>
      <c r="B32" s="664">
        <v>199</v>
      </c>
      <c r="C32" s="664">
        <v>239</v>
      </c>
      <c r="D32" s="664">
        <v>140</v>
      </c>
      <c r="E32" s="794">
        <v>13515</v>
      </c>
      <c r="F32" s="794">
        <v>18948</v>
      </c>
      <c r="G32" s="795">
        <v>16860</v>
      </c>
    </row>
    <row r="33" spans="1:7" ht="14.4" customHeight="1" x14ac:dyDescent="0.3">
      <c r="A33" s="687" t="s">
        <v>2161</v>
      </c>
      <c r="B33" s="664">
        <v>461</v>
      </c>
      <c r="C33" s="664">
        <v>479</v>
      </c>
      <c r="D33" s="664">
        <v>352</v>
      </c>
      <c r="E33" s="794">
        <v>75545</v>
      </c>
      <c r="F33" s="794">
        <v>90796</v>
      </c>
      <c r="G33" s="795">
        <v>90826</v>
      </c>
    </row>
    <row r="34" spans="1:7" ht="14.4" customHeight="1" x14ac:dyDescent="0.3">
      <c r="A34" s="687" t="s">
        <v>2162</v>
      </c>
      <c r="B34" s="664">
        <v>52</v>
      </c>
      <c r="C34" s="664">
        <v>39</v>
      </c>
      <c r="D34" s="664">
        <v>38</v>
      </c>
      <c r="E34" s="794">
        <v>5971</v>
      </c>
      <c r="F34" s="794">
        <v>3104</v>
      </c>
      <c r="G34" s="795">
        <v>5248</v>
      </c>
    </row>
    <row r="35" spans="1:7" ht="14.4" customHeight="1" x14ac:dyDescent="0.3">
      <c r="A35" s="687" t="s">
        <v>3871</v>
      </c>
      <c r="B35" s="664"/>
      <c r="C35" s="664">
        <v>6</v>
      </c>
      <c r="D35" s="664"/>
      <c r="E35" s="794"/>
      <c r="F35" s="794">
        <v>344</v>
      </c>
      <c r="G35" s="795"/>
    </row>
    <row r="36" spans="1:7" ht="14.4" customHeight="1" x14ac:dyDescent="0.3">
      <c r="A36" s="687" t="s">
        <v>2164</v>
      </c>
      <c r="B36" s="664">
        <v>390</v>
      </c>
      <c r="C36" s="664">
        <v>491</v>
      </c>
      <c r="D36" s="664">
        <v>146</v>
      </c>
      <c r="E36" s="794">
        <v>36218</v>
      </c>
      <c r="F36" s="794">
        <v>42468</v>
      </c>
      <c r="G36" s="795">
        <v>24156</v>
      </c>
    </row>
    <row r="37" spans="1:7" ht="14.4" customHeight="1" x14ac:dyDescent="0.3">
      <c r="A37" s="687" t="s">
        <v>2171</v>
      </c>
      <c r="B37" s="664"/>
      <c r="C37" s="664">
        <v>316</v>
      </c>
      <c r="D37" s="664">
        <v>72</v>
      </c>
      <c r="E37" s="794"/>
      <c r="F37" s="794">
        <v>20249</v>
      </c>
      <c r="G37" s="795">
        <v>6302</v>
      </c>
    </row>
    <row r="38" spans="1:7" ht="14.4" customHeight="1" x14ac:dyDescent="0.3">
      <c r="A38" s="687" t="s">
        <v>3872</v>
      </c>
      <c r="B38" s="664"/>
      <c r="C38" s="664">
        <v>5</v>
      </c>
      <c r="D38" s="664"/>
      <c r="E38" s="794"/>
      <c r="F38" s="794">
        <v>611</v>
      </c>
      <c r="G38" s="795"/>
    </row>
    <row r="39" spans="1:7" ht="14.4" customHeight="1" x14ac:dyDescent="0.3">
      <c r="A39" s="687" t="s">
        <v>2165</v>
      </c>
      <c r="B39" s="664">
        <v>132</v>
      </c>
      <c r="C39" s="664">
        <v>106</v>
      </c>
      <c r="D39" s="664">
        <v>38</v>
      </c>
      <c r="E39" s="794">
        <v>19372</v>
      </c>
      <c r="F39" s="794">
        <v>18422</v>
      </c>
      <c r="G39" s="795">
        <v>5987</v>
      </c>
    </row>
    <row r="40" spans="1:7" ht="14.4" customHeight="1" x14ac:dyDescent="0.3">
      <c r="A40" s="687" t="s">
        <v>2166</v>
      </c>
      <c r="B40" s="664">
        <v>122</v>
      </c>
      <c r="C40" s="664">
        <v>130</v>
      </c>
      <c r="D40" s="664">
        <v>109</v>
      </c>
      <c r="E40" s="794">
        <v>12928</v>
      </c>
      <c r="F40" s="794">
        <v>12233</v>
      </c>
      <c r="G40" s="795">
        <v>17870</v>
      </c>
    </row>
    <row r="41" spans="1:7" ht="14.4" customHeight="1" x14ac:dyDescent="0.3">
      <c r="A41" s="687" t="s">
        <v>2167</v>
      </c>
      <c r="B41" s="664">
        <v>98</v>
      </c>
      <c r="C41" s="664">
        <v>198</v>
      </c>
      <c r="D41" s="664">
        <v>111</v>
      </c>
      <c r="E41" s="794">
        <v>6874</v>
      </c>
      <c r="F41" s="794">
        <v>12913</v>
      </c>
      <c r="G41" s="795">
        <v>12250</v>
      </c>
    </row>
    <row r="42" spans="1:7" ht="14.4" customHeight="1" x14ac:dyDescent="0.3">
      <c r="A42" s="687" t="s">
        <v>2168</v>
      </c>
      <c r="B42" s="664">
        <v>522</v>
      </c>
      <c r="C42" s="664">
        <v>520</v>
      </c>
      <c r="D42" s="664">
        <v>274</v>
      </c>
      <c r="E42" s="794">
        <v>65577</v>
      </c>
      <c r="F42" s="794">
        <v>88944</v>
      </c>
      <c r="G42" s="795">
        <v>77852</v>
      </c>
    </row>
    <row r="43" spans="1:7" ht="14.4" customHeight="1" x14ac:dyDescent="0.3">
      <c r="A43" s="687" t="s">
        <v>2169</v>
      </c>
      <c r="B43" s="664">
        <v>17</v>
      </c>
      <c r="C43" s="664">
        <v>11</v>
      </c>
      <c r="D43" s="664">
        <v>5</v>
      </c>
      <c r="E43" s="794">
        <v>578</v>
      </c>
      <c r="F43" s="794">
        <v>546</v>
      </c>
      <c r="G43" s="795">
        <v>175</v>
      </c>
    </row>
    <row r="44" spans="1:7" ht="14.4" customHeight="1" thickBot="1" x14ac:dyDescent="0.35">
      <c r="A44" s="789" t="s">
        <v>2170</v>
      </c>
      <c r="B44" s="670">
        <v>193</v>
      </c>
      <c r="C44" s="670">
        <v>443</v>
      </c>
      <c r="D44" s="670">
        <v>250</v>
      </c>
      <c r="E44" s="788">
        <v>16773</v>
      </c>
      <c r="F44" s="788">
        <v>40298</v>
      </c>
      <c r="G44" s="796">
        <v>34889</v>
      </c>
    </row>
    <row r="45" spans="1:7" ht="14.4" customHeight="1" x14ac:dyDescent="0.3">
      <c r="A45" s="790" t="s">
        <v>3858</v>
      </c>
    </row>
    <row r="46" spans="1:7" ht="14.4" customHeight="1" x14ac:dyDescent="0.3">
      <c r="A46" s="791" t="s">
        <v>3859</v>
      </c>
    </row>
    <row r="47" spans="1:7" ht="14.4" customHeight="1" x14ac:dyDescent="0.3">
      <c r="A47" s="790" t="s">
        <v>3860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3991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334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5251</v>
      </c>
      <c r="F3" s="212">
        <f t="shared" si="0"/>
        <v>613554.19999999995</v>
      </c>
      <c r="G3" s="78"/>
      <c r="H3" s="78"/>
      <c r="I3" s="212">
        <f t="shared" si="0"/>
        <v>6259.5</v>
      </c>
      <c r="J3" s="212">
        <f t="shared" si="0"/>
        <v>699891.75</v>
      </c>
      <c r="K3" s="78"/>
      <c r="L3" s="78"/>
      <c r="M3" s="212">
        <f t="shared" si="0"/>
        <v>6565</v>
      </c>
      <c r="N3" s="212">
        <f t="shared" si="0"/>
        <v>751195.2</v>
      </c>
      <c r="O3" s="79">
        <f>IF(F3=0,0,N3/F3)</f>
        <v>1.2243338893287667</v>
      </c>
      <c r="P3" s="213">
        <f>IF(M3=0,0,N3/M3)</f>
        <v>114.42424980959633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797"/>
      <c r="B5" s="798"/>
      <c r="C5" s="799"/>
      <c r="D5" s="800"/>
      <c r="E5" s="801" t="s">
        <v>91</v>
      </c>
      <c r="F5" s="802" t="s">
        <v>14</v>
      </c>
      <c r="G5" s="803"/>
      <c r="H5" s="803"/>
      <c r="I5" s="801" t="s">
        <v>91</v>
      </c>
      <c r="J5" s="802" t="s">
        <v>14</v>
      </c>
      <c r="K5" s="803"/>
      <c r="L5" s="803"/>
      <c r="M5" s="801" t="s">
        <v>91</v>
      </c>
      <c r="N5" s="802" t="s">
        <v>14</v>
      </c>
      <c r="O5" s="804"/>
      <c r="P5" s="805"/>
    </row>
    <row r="6" spans="1:16" ht="14.4" customHeight="1" x14ac:dyDescent="0.3">
      <c r="A6" s="733" t="s">
        <v>3874</v>
      </c>
      <c r="B6" s="734" t="s">
        <v>3875</v>
      </c>
      <c r="C6" s="734" t="s">
        <v>3876</v>
      </c>
      <c r="D6" s="734" t="s">
        <v>3877</v>
      </c>
      <c r="E6" s="229"/>
      <c r="F6" s="229"/>
      <c r="G6" s="734"/>
      <c r="H6" s="734"/>
      <c r="I6" s="229">
        <v>2.4000000000000004</v>
      </c>
      <c r="J6" s="229">
        <v>378.98999999999995</v>
      </c>
      <c r="K6" s="734"/>
      <c r="L6" s="734">
        <v>157.91249999999997</v>
      </c>
      <c r="M6" s="229">
        <v>2.7</v>
      </c>
      <c r="N6" s="229">
        <v>407.82000000000005</v>
      </c>
      <c r="O6" s="739"/>
      <c r="P6" s="747">
        <v>151.04444444444445</v>
      </c>
    </row>
    <row r="7" spans="1:16" ht="14.4" customHeight="1" x14ac:dyDescent="0.3">
      <c r="A7" s="660" t="s">
        <v>3874</v>
      </c>
      <c r="B7" s="661" t="s">
        <v>3875</v>
      </c>
      <c r="C7" s="661" t="s">
        <v>3878</v>
      </c>
      <c r="D7" s="661" t="s">
        <v>3879</v>
      </c>
      <c r="E7" s="664"/>
      <c r="F7" s="664"/>
      <c r="G7" s="661"/>
      <c r="H7" s="661"/>
      <c r="I7" s="664">
        <v>0.5</v>
      </c>
      <c r="J7" s="664">
        <v>49.050000000000004</v>
      </c>
      <c r="K7" s="661"/>
      <c r="L7" s="661">
        <v>98.100000000000009</v>
      </c>
      <c r="M7" s="664">
        <v>0.1</v>
      </c>
      <c r="N7" s="664">
        <v>9.3800000000000008</v>
      </c>
      <c r="O7" s="677"/>
      <c r="P7" s="665">
        <v>93.8</v>
      </c>
    </row>
    <row r="8" spans="1:16" ht="14.4" customHeight="1" x14ac:dyDescent="0.3">
      <c r="A8" s="660" t="s">
        <v>3874</v>
      </c>
      <c r="B8" s="661" t="s">
        <v>3875</v>
      </c>
      <c r="C8" s="661" t="s">
        <v>3880</v>
      </c>
      <c r="D8" s="661" t="s">
        <v>3881</v>
      </c>
      <c r="E8" s="664"/>
      <c r="F8" s="664"/>
      <c r="G8" s="661"/>
      <c r="H8" s="661"/>
      <c r="I8" s="664">
        <v>4.5999999999999996</v>
      </c>
      <c r="J8" s="664">
        <v>247.25</v>
      </c>
      <c r="K8" s="661"/>
      <c r="L8" s="661">
        <v>53.750000000000007</v>
      </c>
      <c r="M8" s="664">
        <v>7.2</v>
      </c>
      <c r="N8" s="664">
        <v>370.10999999999996</v>
      </c>
      <c r="O8" s="677"/>
      <c r="P8" s="665">
        <v>51.404166666666661</v>
      </c>
    </row>
    <row r="9" spans="1:16" ht="14.4" customHeight="1" x14ac:dyDescent="0.3">
      <c r="A9" s="660" t="s">
        <v>3874</v>
      </c>
      <c r="B9" s="661" t="s">
        <v>3875</v>
      </c>
      <c r="C9" s="661" t="s">
        <v>3882</v>
      </c>
      <c r="D9" s="661" t="s">
        <v>3858</v>
      </c>
      <c r="E9" s="664"/>
      <c r="F9" s="664"/>
      <c r="G9" s="661"/>
      <c r="H9" s="661"/>
      <c r="I9" s="664">
        <v>2</v>
      </c>
      <c r="J9" s="664">
        <v>107.26</v>
      </c>
      <c r="K9" s="661"/>
      <c r="L9" s="661">
        <v>53.63</v>
      </c>
      <c r="M9" s="664"/>
      <c r="N9" s="664"/>
      <c r="O9" s="677"/>
      <c r="P9" s="665"/>
    </row>
    <row r="10" spans="1:16" ht="14.4" customHeight="1" x14ac:dyDescent="0.3">
      <c r="A10" s="660" t="s">
        <v>3874</v>
      </c>
      <c r="B10" s="661" t="s">
        <v>3875</v>
      </c>
      <c r="C10" s="661" t="s">
        <v>3883</v>
      </c>
      <c r="D10" s="661" t="s">
        <v>3884</v>
      </c>
      <c r="E10" s="664"/>
      <c r="F10" s="664"/>
      <c r="G10" s="661"/>
      <c r="H10" s="661"/>
      <c r="I10" s="664"/>
      <c r="J10" s="664"/>
      <c r="K10" s="661"/>
      <c r="L10" s="661"/>
      <c r="M10" s="664">
        <v>1</v>
      </c>
      <c r="N10" s="664">
        <v>57.27</v>
      </c>
      <c r="O10" s="677"/>
      <c r="P10" s="665">
        <v>57.27</v>
      </c>
    </row>
    <row r="11" spans="1:16" ht="14.4" customHeight="1" x14ac:dyDescent="0.3">
      <c r="A11" s="660" t="s">
        <v>3874</v>
      </c>
      <c r="B11" s="661" t="s">
        <v>3885</v>
      </c>
      <c r="C11" s="661" t="s">
        <v>3886</v>
      </c>
      <c r="D11" s="661" t="s">
        <v>3887</v>
      </c>
      <c r="E11" s="664"/>
      <c r="F11" s="664"/>
      <c r="G11" s="661"/>
      <c r="H11" s="661"/>
      <c r="I11" s="664"/>
      <c r="J11" s="664"/>
      <c r="K11" s="661"/>
      <c r="L11" s="661"/>
      <c r="M11" s="664">
        <v>1</v>
      </c>
      <c r="N11" s="664">
        <v>3714.22</v>
      </c>
      <c r="O11" s="677"/>
      <c r="P11" s="665">
        <v>3714.22</v>
      </c>
    </row>
    <row r="12" spans="1:16" ht="14.4" customHeight="1" x14ac:dyDescent="0.3">
      <c r="A12" s="660" t="s">
        <v>3874</v>
      </c>
      <c r="B12" s="661" t="s">
        <v>3885</v>
      </c>
      <c r="C12" s="661" t="s">
        <v>3888</v>
      </c>
      <c r="D12" s="661" t="s">
        <v>3889</v>
      </c>
      <c r="E12" s="664">
        <v>19</v>
      </c>
      <c r="F12" s="664">
        <v>3093.2</v>
      </c>
      <c r="G12" s="661">
        <v>1</v>
      </c>
      <c r="H12" s="661">
        <v>162.79999999999998</v>
      </c>
      <c r="I12" s="664">
        <v>34</v>
      </c>
      <c r="J12" s="664">
        <v>5535.2000000000007</v>
      </c>
      <c r="K12" s="661">
        <v>1.7894736842105265</v>
      </c>
      <c r="L12" s="661">
        <v>162.80000000000001</v>
      </c>
      <c r="M12" s="664">
        <v>23</v>
      </c>
      <c r="N12" s="664">
        <v>3744.4</v>
      </c>
      <c r="O12" s="677">
        <v>1.2105263157894739</v>
      </c>
      <c r="P12" s="665">
        <v>162.80000000000001</v>
      </c>
    </row>
    <row r="13" spans="1:16" ht="14.4" customHeight="1" x14ac:dyDescent="0.3">
      <c r="A13" s="660" t="s">
        <v>3874</v>
      </c>
      <c r="B13" s="661" t="s">
        <v>3890</v>
      </c>
      <c r="C13" s="661" t="s">
        <v>3891</v>
      </c>
      <c r="D13" s="661" t="s">
        <v>3892</v>
      </c>
      <c r="E13" s="664">
        <v>9</v>
      </c>
      <c r="F13" s="664">
        <v>1404</v>
      </c>
      <c r="G13" s="661">
        <v>1</v>
      </c>
      <c r="H13" s="661">
        <v>156</v>
      </c>
      <c r="I13" s="664">
        <v>30</v>
      </c>
      <c r="J13" s="664">
        <v>4680</v>
      </c>
      <c r="K13" s="661">
        <v>3.3333333333333335</v>
      </c>
      <c r="L13" s="661">
        <v>156</v>
      </c>
      <c r="M13" s="664">
        <v>28</v>
      </c>
      <c r="N13" s="664">
        <v>4032</v>
      </c>
      <c r="O13" s="677">
        <v>2.8717948717948718</v>
      </c>
      <c r="P13" s="665">
        <v>144</v>
      </c>
    </row>
    <row r="14" spans="1:16" ht="14.4" customHeight="1" x14ac:dyDescent="0.3">
      <c r="A14" s="660" t="s">
        <v>3874</v>
      </c>
      <c r="B14" s="661" t="s">
        <v>3890</v>
      </c>
      <c r="C14" s="661" t="s">
        <v>3893</v>
      </c>
      <c r="D14" s="661" t="s">
        <v>3894</v>
      </c>
      <c r="E14" s="664">
        <v>312</v>
      </c>
      <c r="F14" s="664">
        <v>24960</v>
      </c>
      <c r="G14" s="661">
        <v>1</v>
      </c>
      <c r="H14" s="661">
        <v>80</v>
      </c>
      <c r="I14" s="664">
        <v>329</v>
      </c>
      <c r="J14" s="664">
        <v>26320</v>
      </c>
      <c r="K14" s="661">
        <v>1.0544871794871795</v>
      </c>
      <c r="L14" s="661">
        <v>80</v>
      </c>
      <c r="M14" s="664">
        <v>211</v>
      </c>
      <c r="N14" s="664">
        <v>17091</v>
      </c>
      <c r="O14" s="677">
        <v>0.68473557692307696</v>
      </c>
      <c r="P14" s="665">
        <v>81</v>
      </c>
    </row>
    <row r="15" spans="1:16" ht="14.4" customHeight="1" x14ac:dyDescent="0.3">
      <c r="A15" s="660" t="s">
        <v>3874</v>
      </c>
      <c r="B15" s="661" t="s">
        <v>3890</v>
      </c>
      <c r="C15" s="661" t="s">
        <v>3895</v>
      </c>
      <c r="D15" s="661" t="s">
        <v>3896</v>
      </c>
      <c r="E15" s="664"/>
      <c r="F15" s="664"/>
      <c r="G15" s="661"/>
      <c r="H15" s="661"/>
      <c r="I15" s="664">
        <v>2</v>
      </c>
      <c r="J15" s="664">
        <v>570</v>
      </c>
      <c r="K15" s="661"/>
      <c r="L15" s="661">
        <v>285</v>
      </c>
      <c r="M15" s="664"/>
      <c r="N15" s="664"/>
      <c r="O15" s="677"/>
      <c r="P15" s="665"/>
    </row>
    <row r="16" spans="1:16" ht="14.4" customHeight="1" x14ac:dyDescent="0.3">
      <c r="A16" s="660" t="s">
        <v>3874</v>
      </c>
      <c r="B16" s="661" t="s">
        <v>3890</v>
      </c>
      <c r="C16" s="661" t="s">
        <v>3897</v>
      </c>
      <c r="D16" s="661" t="s">
        <v>3898</v>
      </c>
      <c r="E16" s="664">
        <v>801</v>
      </c>
      <c r="F16" s="664">
        <v>27234</v>
      </c>
      <c r="G16" s="661">
        <v>1</v>
      </c>
      <c r="H16" s="661">
        <v>34</v>
      </c>
      <c r="I16" s="664">
        <v>978</v>
      </c>
      <c r="J16" s="664">
        <v>33252</v>
      </c>
      <c r="K16" s="661">
        <v>1.2209737827715357</v>
      </c>
      <c r="L16" s="661">
        <v>34</v>
      </c>
      <c r="M16" s="664">
        <v>498</v>
      </c>
      <c r="N16" s="664">
        <v>17430</v>
      </c>
      <c r="O16" s="677">
        <v>0.64000881251376951</v>
      </c>
      <c r="P16" s="665">
        <v>35</v>
      </c>
    </row>
    <row r="17" spans="1:16" ht="14.4" customHeight="1" x14ac:dyDescent="0.3">
      <c r="A17" s="660" t="s">
        <v>3874</v>
      </c>
      <c r="B17" s="661" t="s">
        <v>3890</v>
      </c>
      <c r="C17" s="661" t="s">
        <v>3899</v>
      </c>
      <c r="D17" s="661" t="s">
        <v>3900</v>
      </c>
      <c r="E17" s="664">
        <v>43</v>
      </c>
      <c r="F17" s="664">
        <v>430</v>
      </c>
      <c r="G17" s="661">
        <v>1</v>
      </c>
      <c r="H17" s="661">
        <v>10</v>
      </c>
      <c r="I17" s="664">
        <v>73</v>
      </c>
      <c r="J17" s="664">
        <v>730</v>
      </c>
      <c r="K17" s="661">
        <v>1.6976744186046511</v>
      </c>
      <c r="L17" s="661">
        <v>10</v>
      </c>
      <c r="M17" s="664">
        <v>74</v>
      </c>
      <c r="N17" s="664">
        <v>740</v>
      </c>
      <c r="O17" s="677">
        <v>1.7209302325581395</v>
      </c>
      <c r="P17" s="665">
        <v>10</v>
      </c>
    </row>
    <row r="18" spans="1:16" ht="14.4" customHeight="1" x14ac:dyDescent="0.3">
      <c r="A18" s="660" t="s">
        <v>3874</v>
      </c>
      <c r="B18" s="661" t="s">
        <v>3890</v>
      </c>
      <c r="C18" s="661" t="s">
        <v>3901</v>
      </c>
      <c r="D18" s="661" t="s">
        <v>3902</v>
      </c>
      <c r="E18" s="664"/>
      <c r="F18" s="664"/>
      <c r="G18" s="661"/>
      <c r="H18" s="661"/>
      <c r="I18" s="664">
        <v>1</v>
      </c>
      <c r="J18" s="664">
        <v>5</v>
      </c>
      <c r="K18" s="661"/>
      <c r="L18" s="661">
        <v>5</v>
      </c>
      <c r="M18" s="664"/>
      <c r="N18" s="664"/>
      <c r="O18" s="677"/>
      <c r="P18" s="665"/>
    </row>
    <row r="19" spans="1:16" ht="14.4" customHeight="1" x14ac:dyDescent="0.3">
      <c r="A19" s="660" t="s">
        <v>3874</v>
      </c>
      <c r="B19" s="661" t="s">
        <v>3890</v>
      </c>
      <c r="C19" s="661" t="s">
        <v>3903</v>
      </c>
      <c r="D19" s="661" t="s">
        <v>3904</v>
      </c>
      <c r="E19" s="664"/>
      <c r="F19" s="664"/>
      <c r="G19" s="661"/>
      <c r="H19" s="661"/>
      <c r="I19" s="664">
        <v>1</v>
      </c>
      <c r="J19" s="664">
        <v>5</v>
      </c>
      <c r="K19" s="661"/>
      <c r="L19" s="661">
        <v>5</v>
      </c>
      <c r="M19" s="664"/>
      <c r="N19" s="664"/>
      <c r="O19" s="677"/>
      <c r="P19" s="665"/>
    </row>
    <row r="20" spans="1:16" ht="14.4" customHeight="1" x14ac:dyDescent="0.3">
      <c r="A20" s="660" t="s">
        <v>3874</v>
      </c>
      <c r="B20" s="661" t="s">
        <v>3890</v>
      </c>
      <c r="C20" s="661" t="s">
        <v>3905</v>
      </c>
      <c r="D20" s="661" t="s">
        <v>3906</v>
      </c>
      <c r="E20" s="664">
        <v>33</v>
      </c>
      <c r="F20" s="664">
        <v>2739</v>
      </c>
      <c r="G20" s="661">
        <v>1</v>
      </c>
      <c r="H20" s="661">
        <v>83</v>
      </c>
      <c r="I20" s="664">
        <v>27</v>
      </c>
      <c r="J20" s="664">
        <v>2241</v>
      </c>
      <c r="K20" s="661">
        <v>0.81818181818181823</v>
      </c>
      <c r="L20" s="661">
        <v>83</v>
      </c>
      <c r="M20" s="664">
        <v>36</v>
      </c>
      <c r="N20" s="664">
        <v>3024</v>
      </c>
      <c r="O20" s="677">
        <v>1.1040525739320921</v>
      </c>
      <c r="P20" s="665">
        <v>84</v>
      </c>
    </row>
    <row r="21" spans="1:16" ht="14.4" customHeight="1" x14ac:dyDescent="0.3">
      <c r="A21" s="660" t="s">
        <v>3874</v>
      </c>
      <c r="B21" s="661" t="s">
        <v>3890</v>
      </c>
      <c r="C21" s="661" t="s">
        <v>3907</v>
      </c>
      <c r="D21" s="661" t="s">
        <v>3908</v>
      </c>
      <c r="E21" s="664">
        <v>66</v>
      </c>
      <c r="F21" s="664">
        <v>40326</v>
      </c>
      <c r="G21" s="661">
        <v>1</v>
      </c>
      <c r="H21" s="661">
        <v>611</v>
      </c>
      <c r="I21" s="664">
        <v>60</v>
      </c>
      <c r="J21" s="664">
        <v>36660</v>
      </c>
      <c r="K21" s="661">
        <v>0.90909090909090906</v>
      </c>
      <c r="L21" s="661">
        <v>611</v>
      </c>
      <c r="M21" s="664">
        <v>58</v>
      </c>
      <c r="N21" s="664">
        <v>35786</v>
      </c>
      <c r="O21" s="677">
        <v>0.88741754699201503</v>
      </c>
      <c r="P21" s="665">
        <v>617</v>
      </c>
    </row>
    <row r="22" spans="1:16" ht="14.4" customHeight="1" x14ac:dyDescent="0.3">
      <c r="A22" s="660" t="s">
        <v>3874</v>
      </c>
      <c r="B22" s="661" t="s">
        <v>3890</v>
      </c>
      <c r="C22" s="661" t="s">
        <v>3909</v>
      </c>
      <c r="D22" s="661" t="s">
        <v>3910</v>
      </c>
      <c r="E22" s="664">
        <v>69</v>
      </c>
      <c r="F22" s="664">
        <v>26634</v>
      </c>
      <c r="G22" s="661">
        <v>1</v>
      </c>
      <c r="H22" s="661">
        <v>386</v>
      </c>
      <c r="I22" s="664">
        <v>64</v>
      </c>
      <c r="J22" s="664">
        <v>24704</v>
      </c>
      <c r="K22" s="661">
        <v>0.92753623188405798</v>
      </c>
      <c r="L22" s="661">
        <v>386</v>
      </c>
      <c r="M22" s="664">
        <v>60</v>
      </c>
      <c r="N22" s="664">
        <v>23280</v>
      </c>
      <c r="O22" s="677">
        <v>0.87407073665239921</v>
      </c>
      <c r="P22" s="665">
        <v>388</v>
      </c>
    </row>
    <row r="23" spans="1:16" ht="14.4" customHeight="1" x14ac:dyDescent="0.3">
      <c r="A23" s="660" t="s">
        <v>3874</v>
      </c>
      <c r="B23" s="661" t="s">
        <v>3890</v>
      </c>
      <c r="C23" s="661" t="s">
        <v>3911</v>
      </c>
      <c r="D23" s="661" t="s">
        <v>3912</v>
      </c>
      <c r="E23" s="664">
        <v>146</v>
      </c>
      <c r="F23" s="664">
        <v>5694</v>
      </c>
      <c r="G23" s="661">
        <v>1</v>
      </c>
      <c r="H23" s="661">
        <v>39</v>
      </c>
      <c r="I23" s="664">
        <v>203</v>
      </c>
      <c r="J23" s="664">
        <v>7917</v>
      </c>
      <c r="K23" s="661">
        <v>1.3904109589041096</v>
      </c>
      <c r="L23" s="661">
        <v>39</v>
      </c>
      <c r="M23" s="664">
        <v>188</v>
      </c>
      <c r="N23" s="664">
        <v>7332</v>
      </c>
      <c r="O23" s="677">
        <v>1.2876712328767124</v>
      </c>
      <c r="P23" s="665">
        <v>39</v>
      </c>
    </row>
    <row r="24" spans="1:16" ht="14.4" customHeight="1" x14ac:dyDescent="0.3">
      <c r="A24" s="660" t="s">
        <v>3874</v>
      </c>
      <c r="B24" s="661" t="s">
        <v>3890</v>
      </c>
      <c r="C24" s="661" t="s">
        <v>3913</v>
      </c>
      <c r="D24" s="661" t="s">
        <v>3914</v>
      </c>
      <c r="E24" s="664"/>
      <c r="F24" s="664"/>
      <c r="G24" s="661"/>
      <c r="H24" s="661"/>
      <c r="I24" s="664"/>
      <c r="J24" s="664"/>
      <c r="K24" s="661"/>
      <c r="L24" s="661"/>
      <c r="M24" s="664">
        <v>2</v>
      </c>
      <c r="N24" s="664">
        <v>35310</v>
      </c>
      <c r="O24" s="677"/>
      <c r="P24" s="665">
        <v>17655</v>
      </c>
    </row>
    <row r="25" spans="1:16" ht="14.4" customHeight="1" x14ac:dyDescent="0.3">
      <c r="A25" s="660" t="s">
        <v>3874</v>
      </c>
      <c r="B25" s="661" t="s">
        <v>3890</v>
      </c>
      <c r="C25" s="661" t="s">
        <v>3915</v>
      </c>
      <c r="D25" s="661" t="s">
        <v>3916</v>
      </c>
      <c r="E25" s="664">
        <v>1</v>
      </c>
      <c r="F25" s="664">
        <v>1686</v>
      </c>
      <c r="G25" s="661">
        <v>1</v>
      </c>
      <c r="H25" s="661">
        <v>1686</v>
      </c>
      <c r="I25" s="664"/>
      <c r="J25" s="664"/>
      <c r="K25" s="661"/>
      <c r="L25" s="661"/>
      <c r="M25" s="664">
        <v>1</v>
      </c>
      <c r="N25" s="664">
        <v>1689</v>
      </c>
      <c r="O25" s="677">
        <v>1.001779359430605</v>
      </c>
      <c r="P25" s="665">
        <v>1689</v>
      </c>
    </row>
    <row r="26" spans="1:16" ht="14.4" customHeight="1" x14ac:dyDescent="0.3">
      <c r="A26" s="660" t="s">
        <v>3874</v>
      </c>
      <c r="B26" s="661" t="s">
        <v>3890</v>
      </c>
      <c r="C26" s="661" t="s">
        <v>3917</v>
      </c>
      <c r="D26" s="661" t="s">
        <v>3918</v>
      </c>
      <c r="E26" s="664">
        <v>1</v>
      </c>
      <c r="F26" s="664">
        <v>674</v>
      </c>
      <c r="G26" s="661">
        <v>1</v>
      </c>
      <c r="H26" s="661">
        <v>674</v>
      </c>
      <c r="I26" s="664"/>
      <c r="J26" s="664"/>
      <c r="K26" s="661"/>
      <c r="L26" s="661"/>
      <c r="M26" s="664"/>
      <c r="N26" s="664"/>
      <c r="O26" s="677"/>
      <c r="P26" s="665"/>
    </row>
    <row r="27" spans="1:16" ht="14.4" customHeight="1" x14ac:dyDescent="0.3">
      <c r="A27" s="660" t="s">
        <v>3874</v>
      </c>
      <c r="B27" s="661" t="s">
        <v>3890</v>
      </c>
      <c r="C27" s="661" t="s">
        <v>3919</v>
      </c>
      <c r="D27" s="661" t="s">
        <v>3920</v>
      </c>
      <c r="E27" s="664">
        <v>13</v>
      </c>
      <c r="F27" s="664">
        <v>57525</v>
      </c>
      <c r="G27" s="661">
        <v>1</v>
      </c>
      <c r="H27" s="661">
        <v>4425</v>
      </c>
      <c r="I27" s="664">
        <v>11</v>
      </c>
      <c r="J27" s="664">
        <v>48675</v>
      </c>
      <c r="K27" s="661">
        <v>0.84615384615384615</v>
      </c>
      <c r="L27" s="661">
        <v>4425</v>
      </c>
      <c r="M27" s="664">
        <v>14</v>
      </c>
      <c r="N27" s="664">
        <v>62006</v>
      </c>
      <c r="O27" s="677">
        <v>1.0778965667101261</v>
      </c>
      <c r="P27" s="665">
        <v>4429</v>
      </c>
    </row>
    <row r="28" spans="1:16" ht="14.4" customHeight="1" x14ac:dyDescent="0.3">
      <c r="A28" s="660" t="s">
        <v>3874</v>
      </c>
      <c r="B28" s="661" t="s">
        <v>3890</v>
      </c>
      <c r="C28" s="661" t="s">
        <v>3921</v>
      </c>
      <c r="D28" s="661" t="s">
        <v>3922</v>
      </c>
      <c r="E28" s="664"/>
      <c r="F28" s="664"/>
      <c r="G28" s="661"/>
      <c r="H28" s="661"/>
      <c r="I28" s="664">
        <v>2</v>
      </c>
      <c r="J28" s="664">
        <v>1378</v>
      </c>
      <c r="K28" s="661"/>
      <c r="L28" s="661">
        <v>689</v>
      </c>
      <c r="M28" s="664">
        <v>1</v>
      </c>
      <c r="N28" s="664">
        <v>695</v>
      </c>
      <c r="O28" s="677"/>
      <c r="P28" s="665">
        <v>695</v>
      </c>
    </row>
    <row r="29" spans="1:16" ht="14.4" customHeight="1" x14ac:dyDescent="0.3">
      <c r="A29" s="660" t="s">
        <v>3874</v>
      </c>
      <c r="B29" s="661" t="s">
        <v>3890</v>
      </c>
      <c r="C29" s="661" t="s">
        <v>3923</v>
      </c>
      <c r="D29" s="661" t="s">
        <v>3924</v>
      </c>
      <c r="E29" s="664">
        <v>511</v>
      </c>
      <c r="F29" s="664">
        <v>118552</v>
      </c>
      <c r="G29" s="661">
        <v>1</v>
      </c>
      <c r="H29" s="661">
        <v>232</v>
      </c>
      <c r="I29" s="664">
        <v>643</v>
      </c>
      <c r="J29" s="664">
        <v>149176</v>
      </c>
      <c r="K29" s="661">
        <v>1.2583170254403131</v>
      </c>
      <c r="L29" s="661">
        <v>232</v>
      </c>
      <c r="M29" s="664">
        <v>589</v>
      </c>
      <c r="N29" s="664">
        <v>138415</v>
      </c>
      <c r="O29" s="677">
        <v>1.16754673054862</v>
      </c>
      <c r="P29" s="665">
        <v>235</v>
      </c>
    </row>
    <row r="30" spans="1:16" ht="14.4" customHeight="1" x14ac:dyDescent="0.3">
      <c r="A30" s="660" t="s">
        <v>3874</v>
      </c>
      <c r="B30" s="661" t="s">
        <v>3890</v>
      </c>
      <c r="C30" s="661" t="s">
        <v>3925</v>
      </c>
      <c r="D30" s="661" t="s">
        <v>3926</v>
      </c>
      <c r="E30" s="664">
        <v>1226</v>
      </c>
      <c r="F30" s="664">
        <v>142216</v>
      </c>
      <c r="G30" s="661">
        <v>1</v>
      </c>
      <c r="H30" s="661">
        <v>116</v>
      </c>
      <c r="I30" s="664">
        <v>1249</v>
      </c>
      <c r="J30" s="664">
        <v>144884</v>
      </c>
      <c r="K30" s="661">
        <v>1.0187601957585644</v>
      </c>
      <c r="L30" s="661">
        <v>116</v>
      </c>
      <c r="M30" s="664">
        <v>1727</v>
      </c>
      <c r="N30" s="664">
        <v>203786</v>
      </c>
      <c r="O30" s="677">
        <v>1.4329330033188952</v>
      </c>
      <c r="P30" s="665">
        <v>118</v>
      </c>
    </row>
    <row r="31" spans="1:16" ht="14.4" customHeight="1" x14ac:dyDescent="0.3">
      <c r="A31" s="660" t="s">
        <v>3874</v>
      </c>
      <c r="B31" s="661" t="s">
        <v>3890</v>
      </c>
      <c r="C31" s="661" t="s">
        <v>3927</v>
      </c>
      <c r="D31" s="661" t="s">
        <v>3928</v>
      </c>
      <c r="E31" s="664"/>
      <c r="F31" s="664"/>
      <c r="G31" s="661"/>
      <c r="H31" s="661"/>
      <c r="I31" s="664"/>
      <c r="J31" s="664"/>
      <c r="K31" s="661"/>
      <c r="L31" s="661"/>
      <c r="M31" s="664">
        <v>5</v>
      </c>
      <c r="N31" s="664">
        <v>3460</v>
      </c>
      <c r="O31" s="677"/>
      <c r="P31" s="665">
        <v>692</v>
      </c>
    </row>
    <row r="32" spans="1:16" ht="14.4" customHeight="1" x14ac:dyDescent="0.3">
      <c r="A32" s="660" t="s">
        <v>3874</v>
      </c>
      <c r="B32" s="661" t="s">
        <v>3890</v>
      </c>
      <c r="C32" s="661" t="s">
        <v>3929</v>
      </c>
      <c r="D32" s="661" t="s">
        <v>3930</v>
      </c>
      <c r="E32" s="664"/>
      <c r="F32" s="664"/>
      <c r="G32" s="661"/>
      <c r="H32" s="661"/>
      <c r="I32" s="664">
        <v>3</v>
      </c>
      <c r="J32" s="664">
        <v>270</v>
      </c>
      <c r="K32" s="661"/>
      <c r="L32" s="661">
        <v>90</v>
      </c>
      <c r="M32" s="664"/>
      <c r="N32" s="664"/>
      <c r="O32" s="677"/>
      <c r="P32" s="665"/>
    </row>
    <row r="33" spans="1:16" ht="14.4" customHeight="1" x14ac:dyDescent="0.3">
      <c r="A33" s="660" t="s">
        <v>3874</v>
      </c>
      <c r="B33" s="661" t="s">
        <v>3890</v>
      </c>
      <c r="C33" s="661" t="s">
        <v>3931</v>
      </c>
      <c r="D33" s="661" t="s">
        <v>3932</v>
      </c>
      <c r="E33" s="664"/>
      <c r="F33" s="664"/>
      <c r="G33" s="661"/>
      <c r="H33" s="661"/>
      <c r="I33" s="664">
        <v>3</v>
      </c>
      <c r="J33" s="664">
        <v>573</v>
      </c>
      <c r="K33" s="661"/>
      <c r="L33" s="661">
        <v>191</v>
      </c>
      <c r="M33" s="664"/>
      <c r="N33" s="664"/>
      <c r="O33" s="677"/>
      <c r="P33" s="665"/>
    </row>
    <row r="34" spans="1:16" ht="14.4" customHeight="1" x14ac:dyDescent="0.3">
      <c r="A34" s="660" t="s">
        <v>3874</v>
      </c>
      <c r="B34" s="661" t="s">
        <v>3890</v>
      </c>
      <c r="C34" s="661" t="s">
        <v>3933</v>
      </c>
      <c r="D34" s="661" t="s">
        <v>3934</v>
      </c>
      <c r="E34" s="664">
        <v>3</v>
      </c>
      <c r="F34" s="664">
        <v>696</v>
      </c>
      <c r="G34" s="661">
        <v>1</v>
      </c>
      <c r="H34" s="661">
        <v>232</v>
      </c>
      <c r="I34" s="664">
        <v>1</v>
      </c>
      <c r="J34" s="664">
        <v>232</v>
      </c>
      <c r="K34" s="661">
        <v>0.33333333333333331</v>
      </c>
      <c r="L34" s="661">
        <v>232</v>
      </c>
      <c r="M34" s="664"/>
      <c r="N34" s="664"/>
      <c r="O34" s="677"/>
      <c r="P34" s="665"/>
    </row>
    <row r="35" spans="1:16" ht="14.4" customHeight="1" x14ac:dyDescent="0.3">
      <c r="A35" s="660" t="s">
        <v>3874</v>
      </c>
      <c r="B35" s="661" t="s">
        <v>3890</v>
      </c>
      <c r="C35" s="661" t="s">
        <v>3935</v>
      </c>
      <c r="D35" s="661" t="s">
        <v>3936</v>
      </c>
      <c r="E35" s="664">
        <v>1</v>
      </c>
      <c r="F35" s="664">
        <v>116</v>
      </c>
      <c r="G35" s="661">
        <v>1</v>
      </c>
      <c r="H35" s="661">
        <v>116</v>
      </c>
      <c r="I35" s="664">
        <v>3</v>
      </c>
      <c r="J35" s="664">
        <v>348</v>
      </c>
      <c r="K35" s="661">
        <v>3</v>
      </c>
      <c r="L35" s="661">
        <v>116</v>
      </c>
      <c r="M35" s="664"/>
      <c r="N35" s="664"/>
      <c r="O35" s="677"/>
      <c r="P35" s="665"/>
    </row>
    <row r="36" spans="1:16" ht="14.4" customHeight="1" x14ac:dyDescent="0.3">
      <c r="A36" s="660" t="s">
        <v>3874</v>
      </c>
      <c r="B36" s="661" t="s">
        <v>3890</v>
      </c>
      <c r="C36" s="661" t="s">
        <v>3937</v>
      </c>
      <c r="D36" s="661" t="s">
        <v>3938</v>
      </c>
      <c r="E36" s="664"/>
      <c r="F36" s="664"/>
      <c r="G36" s="661"/>
      <c r="H36" s="661"/>
      <c r="I36" s="664"/>
      <c r="J36" s="664"/>
      <c r="K36" s="661"/>
      <c r="L36" s="661"/>
      <c r="M36" s="664">
        <v>1</v>
      </c>
      <c r="N36" s="664">
        <v>486</v>
      </c>
      <c r="O36" s="677"/>
      <c r="P36" s="665">
        <v>486</v>
      </c>
    </row>
    <row r="37" spans="1:16" ht="14.4" customHeight="1" x14ac:dyDescent="0.3">
      <c r="A37" s="660" t="s">
        <v>3874</v>
      </c>
      <c r="B37" s="661" t="s">
        <v>3890</v>
      </c>
      <c r="C37" s="661" t="s">
        <v>3939</v>
      </c>
      <c r="D37" s="661" t="s">
        <v>3940</v>
      </c>
      <c r="E37" s="664">
        <v>10</v>
      </c>
      <c r="F37" s="664">
        <v>6590</v>
      </c>
      <c r="G37" s="661">
        <v>1</v>
      </c>
      <c r="H37" s="661">
        <v>659</v>
      </c>
      <c r="I37" s="664">
        <v>20</v>
      </c>
      <c r="J37" s="664">
        <v>13180</v>
      </c>
      <c r="K37" s="661">
        <v>2</v>
      </c>
      <c r="L37" s="661">
        <v>659</v>
      </c>
      <c r="M37" s="664">
        <v>16</v>
      </c>
      <c r="N37" s="664">
        <v>10656</v>
      </c>
      <c r="O37" s="677">
        <v>1.6169954476479513</v>
      </c>
      <c r="P37" s="665">
        <v>666</v>
      </c>
    </row>
    <row r="38" spans="1:16" ht="14.4" customHeight="1" x14ac:dyDescent="0.3">
      <c r="A38" s="660" t="s">
        <v>3874</v>
      </c>
      <c r="B38" s="661" t="s">
        <v>3890</v>
      </c>
      <c r="C38" s="661" t="s">
        <v>3941</v>
      </c>
      <c r="D38" s="661" t="s">
        <v>3942</v>
      </c>
      <c r="E38" s="664">
        <v>1</v>
      </c>
      <c r="F38" s="664">
        <v>988</v>
      </c>
      <c r="G38" s="661">
        <v>1</v>
      </c>
      <c r="H38" s="661">
        <v>988</v>
      </c>
      <c r="I38" s="664"/>
      <c r="J38" s="664"/>
      <c r="K38" s="661"/>
      <c r="L38" s="661"/>
      <c r="M38" s="664">
        <v>2</v>
      </c>
      <c r="N38" s="664">
        <v>2004</v>
      </c>
      <c r="O38" s="677">
        <v>2.0283400809716601</v>
      </c>
      <c r="P38" s="665">
        <v>1002</v>
      </c>
    </row>
    <row r="39" spans="1:16" ht="14.4" customHeight="1" x14ac:dyDescent="0.3">
      <c r="A39" s="660" t="s">
        <v>3874</v>
      </c>
      <c r="B39" s="661" t="s">
        <v>3890</v>
      </c>
      <c r="C39" s="661" t="s">
        <v>3943</v>
      </c>
      <c r="D39" s="661" t="s">
        <v>3944</v>
      </c>
      <c r="E39" s="664">
        <v>2</v>
      </c>
      <c r="F39" s="664">
        <v>0</v>
      </c>
      <c r="G39" s="661"/>
      <c r="H39" s="661">
        <v>0</v>
      </c>
      <c r="I39" s="664">
        <v>2</v>
      </c>
      <c r="J39" s="664">
        <v>0</v>
      </c>
      <c r="K39" s="661"/>
      <c r="L39" s="661">
        <v>0</v>
      </c>
      <c r="M39" s="664"/>
      <c r="N39" s="664"/>
      <c r="O39" s="677"/>
      <c r="P39" s="665"/>
    </row>
    <row r="40" spans="1:16" ht="14.4" customHeight="1" x14ac:dyDescent="0.3">
      <c r="A40" s="660" t="s">
        <v>3874</v>
      </c>
      <c r="B40" s="661" t="s">
        <v>3890</v>
      </c>
      <c r="C40" s="661" t="s">
        <v>3945</v>
      </c>
      <c r="D40" s="661" t="s">
        <v>3946</v>
      </c>
      <c r="E40" s="664">
        <v>1490</v>
      </c>
      <c r="F40" s="664">
        <v>0</v>
      </c>
      <c r="G40" s="661"/>
      <c r="H40" s="661">
        <v>0</v>
      </c>
      <c r="I40" s="664">
        <v>1700</v>
      </c>
      <c r="J40" s="664">
        <v>0</v>
      </c>
      <c r="K40" s="661"/>
      <c r="L40" s="661">
        <v>0</v>
      </c>
      <c r="M40" s="664">
        <v>2288</v>
      </c>
      <c r="N40" s="664">
        <v>0</v>
      </c>
      <c r="O40" s="677"/>
      <c r="P40" s="665">
        <v>0</v>
      </c>
    </row>
    <row r="41" spans="1:16" ht="14.4" customHeight="1" x14ac:dyDescent="0.3">
      <c r="A41" s="660" t="s">
        <v>3874</v>
      </c>
      <c r="B41" s="661" t="s">
        <v>3890</v>
      </c>
      <c r="C41" s="661" t="s">
        <v>3947</v>
      </c>
      <c r="D41" s="661" t="s">
        <v>3948</v>
      </c>
      <c r="E41" s="664">
        <v>54</v>
      </c>
      <c r="F41" s="664">
        <v>51138</v>
      </c>
      <c r="G41" s="661">
        <v>1</v>
      </c>
      <c r="H41" s="661">
        <v>947</v>
      </c>
      <c r="I41" s="664">
        <v>64</v>
      </c>
      <c r="J41" s="664">
        <v>60608</v>
      </c>
      <c r="K41" s="661">
        <v>1.1851851851851851</v>
      </c>
      <c r="L41" s="661">
        <v>947</v>
      </c>
      <c r="M41" s="664">
        <v>60</v>
      </c>
      <c r="N41" s="664">
        <v>57360</v>
      </c>
      <c r="O41" s="677">
        <v>1.1216707732019242</v>
      </c>
      <c r="P41" s="665">
        <v>956</v>
      </c>
    </row>
    <row r="42" spans="1:16" ht="14.4" customHeight="1" x14ac:dyDescent="0.3">
      <c r="A42" s="660" t="s">
        <v>3874</v>
      </c>
      <c r="B42" s="661" t="s">
        <v>3890</v>
      </c>
      <c r="C42" s="661" t="s">
        <v>3949</v>
      </c>
      <c r="D42" s="661" t="s">
        <v>3950</v>
      </c>
      <c r="E42" s="664">
        <v>93</v>
      </c>
      <c r="F42" s="664">
        <v>15345</v>
      </c>
      <c r="G42" s="661">
        <v>1</v>
      </c>
      <c r="H42" s="661">
        <v>165</v>
      </c>
      <c r="I42" s="664">
        <v>96</v>
      </c>
      <c r="J42" s="664">
        <v>15840</v>
      </c>
      <c r="K42" s="661">
        <v>1.032258064516129</v>
      </c>
      <c r="L42" s="661">
        <v>165</v>
      </c>
      <c r="M42" s="664">
        <v>90</v>
      </c>
      <c r="N42" s="664">
        <v>15210</v>
      </c>
      <c r="O42" s="677">
        <v>0.99120234604105573</v>
      </c>
      <c r="P42" s="665">
        <v>169</v>
      </c>
    </row>
    <row r="43" spans="1:16" ht="14.4" customHeight="1" x14ac:dyDescent="0.3">
      <c r="A43" s="660" t="s">
        <v>3874</v>
      </c>
      <c r="B43" s="661" t="s">
        <v>3890</v>
      </c>
      <c r="C43" s="661" t="s">
        <v>3951</v>
      </c>
      <c r="D43" s="661" t="s">
        <v>3952</v>
      </c>
      <c r="E43" s="664">
        <v>1</v>
      </c>
      <c r="F43" s="664">
        <v>35</v>
      </c>
      <c r="G43" s="661">
        <v>1</v>
      </c>
      <c r="H43" s="661">
        <v>35</v>
      </c>
      <c r="I43" s="664">
        <v>93</v>
      </c>
      <c r="J43" s="664">
        <v>3255</v>
      </c>
      <c r="K43" s="661">
        <v>93</v>
      </c>
      <c r="L43" s="661">
        <v>35</v>
      </c>
      <c r="M43" s="664">
        <v>69</v>
      </c>
      <c r="N43" s="664">
        <v>2484</v>
      </c>
      <c r="O43" s="677">
        <v>70.971428571428575</v>
      </c>
      <c r="P43" s="665">
        <v>36</v>
      </c>
    </row>
    <row r="44" spans="1:16" ht="14.4" customHeight="1" x14ac:dyDescent="0.3">
      <c r="A44" s="660" t="s">
        <v>3874</v>
      </c>
      <c r="B44" s="661" t="s">
        <v>3890</v>
      </c>
      <c r="C44" s="661" t="s">
        <v>3953</v>
      </c>
      <c r="D44" s="661" t="s">
        <v>3954</v>
      </c>
      <c r="E44" s="664">
        <v>24</v>
      </c>
      <c r="F44" s="664">
        <v>1944</v>
      </c>
      <c r="G44" s="661">
        <v>1</v>
      </c>
      <c r="H44" s="661">
        <v>81</v>
      </c>
      <c r="I44" s="664">
        <v>57</v>
      </c>
      <c r="J44" s="664">
        <v>4617</v>
      </c>
      <c r="K44" s="661">
        <v>2.375</v>
      </c>
      <c r="L44" s="661">
        <v>81</v>
      </c>
      <c r="M44" s="664">
        <v>63</v>
      </c>
      <c r="N44" s="664">
        <v>5166</v>
      </c>
      <c r="O44" s="677">
        <v>2.6574074074074074</v>
      </c>
      <c r="P44" s="665">
        <v>82</v>
      </c>
    </row>
    <row r="45" spans="1:16" ht="14.4" customHeight="1" x14ac:dyDescent="0.3">
      <c r="A45" s="660" t="s">
        <v>3874</v>
      </c>
      <c r="B45" s="661" t="s">
        <v>3890</v>
      </c>
      <c r="C45" s="661" t="s">
        <v>3955</v>
      </c>
      <c r="D45" s="661" t="s">
        <v>3956</v>
      </c>
      <c r="E45" s="664"/>
      <c r="F45" s="664"/>
      <c r="G45" s="661"/>
      <c r="H45" s="661"/>
      <c r="I45" s="664">
        <v>1</v>
      </c>
      <c r="J45" s="664">
        <v>141</v>
      </c>
      <c r="K45" s="661"/>
      <c r="L45" s="661">
        <v>141</v>
      </c>
      <c r="M45" s="664">
        <v>2</v>
      </c>
      <c r="N45" s="664">
        <v>258</v>
      </c>
      <c r="O45" s="677"/>
      <c r="P45" s="665">
        <v>129</v>
      </c>
    </row>
    <row r="46" spans="1:16" ht="14.4" customHeight="1" x14ac:dyDescent="0.3">
      <c r="A46" s="660" t="s">
        <v>3874</v>
      </c>
      <c r="B46" s="661" t="s">
        <v>3890</v>
      </c>
      <c r="C46" s="661" t="s">
        <v>3957</v>
      </c>
      <c r="D46" s="661" t="s">
        <v>3958</v>
      </c>
      <c r="E46" s="664">
        <v>1</v>
      </c>
      <c r="F46" s="664">
        <v>206</v>
      </c>
      <c r="G46" s="661">
        <v>1</v>
      </c>
      <c r="H46" s="661">
        <v>206</v>
      </c>
      <c r="I46" s="664">
        <v>38</v>
      </c>
      <c r="J46" s="664">
        <v>7828</v>
      </c>
      <c r="K46" s="661">
        <v>38</v>
      </c>
      <c r="L46" s="661">
        <v>206</v>
      </c>
      <c r="M46" s="664">
        <v>18</v>
      </c>
      <c r="N46" s="664">
        <v>3780</v>
      </c>
      <c r="O46" s="677">
        <v>18.349514563106798</v>
      </c>
      <c r="P46" s="665">
        <v>210</v>
      </c>
    </row>
    <row r="47" spans="1:16" ht="14.4" customHeight="1" x14ac:dyDescent="0.3">
      <c r="A47" s="660" t="s">
        <v>3874</v>
      </c>
      <c r="B47" s="661" t="s">
        <v>3890</v>
      </c>
      <c r="C47" s="661" t="s">
        <v>3959</v>
      </c>
      <c r="D47" s="661" t="s">
        <v>3960</v>
      </c>
      <c r="E47" s="664">
        <v>8</v>
      </c>
      <c r="F47" s="664">
        <v>5872</v>
      </c>
      <c r="G47" s="661">
        <v>1</v>
      </c>
      <c r="H47" s="661">
        <v>734</v>
      </c>
      <c r="I47" s="664">
        <v>6</v>
      </c>
      <c r="J47" s="664">
        <v>4404</v>
      </c>
      <c r="K47" s="661">
        <v>0.75</v>
      </c>
      <c r="L47" s="661">
        <v>734</v>
      </c>
      <c r="M47" s="664">
        <v>6</v>
      </c>
      <c r="N47" s="664">
        <v>4440</v>
      </c>
      <c r="O47" s="677">
        <v>0.7561307901907357</v>
      </c>
      <c r="P47" s="665">
        <v>740</v>
      </c>
    </row>
    <row r="48" spans="1:16" ht="14.4" customHeight="1" x14ac:dyDescent="0.3">
      <c r="A48" s="660" t="s">
        <v>3874</v>
      </c>
      <c r="B48" s="661" t="s">
        <v>3890</v>
      </c>
      <c r="C48" s="661" t="s">
        <v>3961</v>
      </c>
      <c r="D48" s="661" t="s">
        <v>3962</v>
      </c>
      <c r="E48" s="664">
        <v>1</v>
      </c>
      <c r="F48" s="664">
        <v>56</v>
      </c>
      <c r="G48" s="661">
        <v>1</v>
      </c>
      <c r="H48" s="661">
        <v>56</v>
      </c>
      <c r="I48" s="664"/>
      <c r="J48" s="664"/>
      <c r="K48" s="661"/>
      <c r="L48" s="661"/>
      <c r="M48" s="664"/>
      <c r="N48" s="664"/>
      <c r="O48" s="677"/>
      <c r="P48" s="665"/>
    </row>
    <row r="49" spans="1:16" ht="14.4" customHeight="1" x14ac:dyDescent="0.3">
      <c r="A49" s="660" t="s">
        <v>3874</v>
      </c>
      <c r="B49" s="661" t="s">
        <v>3890</v>
      </c>
      <c r="C49" s="661" t="s">
        <v>3963</v>
      </c>
      <c r="D49" s="661" t="s">
        <v>3964</v>
      </c>
      <c r="E49" s="664"/>
      <c r="F49" s="664"/>
      <c r="G49" s="661"/>
      <c r="H49" s="661"/>
      <c r="I49" s="664">
        <v>1</v>
      </c>
      <c r="J49" s="664">
        <v>431</v>
      </c>
      <c r="K49" s="661"/>
      <c r="L49" s="661">
        <v>431</v>
      </c>
      <c r="M49" s="664">
        <v>1</v>
      </c>
      <c r="N49" s="664">
        <v>436</v>
      </c>
      <c r="O49" s="677"/>
      <c r="P49" s="665">
        <v>436</v>
      </c>
    </row>
    <row r="50" spans="1:16" ht="14.4" customHeight="1" x14ac:dyDescent="0.3">
      <c r="A50" s="660" t="s">
        <v>3874</v>
      </c>
      <c r="B50" s="661" t="s">
        <v>3890</v>
      </c>
      <c r="C50" s="661" t="s">
        <v>3965</v>
      </c>
      <c r="D50" s="661" t="s">
        <v>3966</v>
      </c>
      <c r="E50" s="664">
        <v>26</v>
      </c>
      <c r="F50" s="664">
        <v>8710</v>
      </c>
      <c r="G50" s="661">
        <v>1</v>
      </c>
      <c r="H50" s="661">
        <v>335</v>
      </c>
      <c r="I50" s="664">
        <v>7</v>
      </c>
      <c r="J50" s="664">
        <v>2345</v>
      </c>
      <c r="K50" s="661">
        <v>0.26923076923076922</v>
      </c>
      <c r="L50" s="661">
        <v>335</v>
      </c>
      <c r="M50" s="664"/>
      <c r="N50" s="664"/>
      <c r="O50" s="677"/>
      <c r="P50" s="665"/>
    </row>
    <row r="51" spans="1:16" ht="14.4" customHeight="1" x14ac:dyDescent="0.3">
      <c r="A51" s="660" t="s">
        <v>3874</v>
      </c>
      <c r="B51" s="661" t="s">
        <v>3890</v>
      </c>
      <c r="C51" s="661" t="s">
        <v>3967</v>
      </c>
      <c r="D51" s="661" t="s">
        <v>3968</v>
      </c>
      <c r="E51" s="664">
        <v>4</v>
      </c>
      <c r="F51" s="664">
        <v>4172</v>
      </c>
      <c r="G51" s="661">
        <v>1</v>
      </c>
      <c r="H51" s="661">
        <v>1043</v>
      </c>
      <c r="I51" s="664">
        <v>16</v>
      </c>
      <c r="J51" s="664">
        <v>16688</v>
      </c>
      <c r="K51" s="661">
        <v>4</v>
      </c>
      <c r="L51" s="661">
        <v>1043</v>
      </c>
      <c r="M51" s="664">
        <v>13</v>
      </c>
      <c r="N51" s="664">
        <v>13650</v>
      </c>
      <c r="O51" s="677">
        <v>3.2718120805369129</v>
      </c>
      <c r="P51" s="665">
        <v>1050</v>
      </c>
    </row>
    <row r="52" spans="1:16" ht="14.4" customHeight="1" x14ac:dyDescent="0.3">
      <c r="A52" s="660" t="s">
        <v>3874</v>
      </c>
      <c r="B52" s="661" t="s">
        <v>3890</v>
      </c>
      <c r="C52" s="661" t="s">
        <v>3969</v>
      </c>
      <c r="D52" s="661" t="s">
        <v>3970</v>
      </c>
      <c r="E52" s="664"/>
      <c r="F52" s="664"/>
      <c r="G52" s="661"/>
      <c r="H52" s="661"/>
      <c r="I52" s="664">
        <v>2</v>
      </c>
      <c r="J52" s="664">
        <v>236</v>
      </c>
      <c r="K52" s="661"/>
      <c r="L52" s="661">
        <v>118</v>
      </c>
      <c r="M52" s="664"/>
      <c r="N52" s="664"/>
      <c r="O52" s="677"/>
      <c r="P52" s="665"/>
    </row>
    <row r="53" spans="1:16" ht="14.4" customHeight="1" x14ac:dyDescent="0.3">
      <c r="A53" s="660" t="s">
        <v>3874</v>
      </c>
      <c r="B53" s="661" t="s">
        <v>3890</v>
      </c>
      <c r="C53" s="661" t="s">
        <v>3971</v>
      </c>
      <c r="D53" s="661" t="s">
        <v>3972</v>
      </c>
      <c r="E53" s="664">
        <v>2</v>
      </c>
      <c r="F53" s="664">
        <v>688</v>
      </c>
      <c r="G53" s="661">
        <v>1</v>
      </c>
      <c r="H53" s="661">
        <v>344</v>
      </c>
      <c r="I53" s="664">
        <v>8</v>
      </c>
      <c r="J53" s="664">
        <v>2752</v>
      </c>
      <c r="K53" s="661">
        <v>4</v>
      </c>
      <c r="L53" s="661">
        <v>344</v>
      </c>
      <c r="M53" s="664">
        <v>7</v>
      </c>
      <c r="N53" s="664">
        <v>2443</v>
      </c>
      <c r="O53" s="677">
        <v>3.5508720930232558</v>
      </c>
      <c r="P53" s="665">
        <v>349</v>
      </c>
    </row>
    <row r="54" spans="1:16" ht="14.4" customHeight="1" x14ac:dyDescent="0.3">
      <c r="A54" s="660" t="s">
        <v>3874</v>
      </c>
      <c r="B54" s="661" t="s">
        <v>3890</v>
      </c>
      <c r="C54" s="661" t="s">
        <v>3973</v>
      </c>
      <c r="D54" s="661" t="s">
        <v>3974</v>
      </c>
      <c r="E54" s="664">
        <v>6</v>
      </c>
      <c r="F54" s="664">
        <v>672</v>
      </c>
      <c r="G54" s="661">
        <v>1</v>
      </c>
      <c r="H54" s="661">
        <v>112</v>
      </c>
      <c r="I54" s="664">
        <v>5</v>
      </c>
      <c r="J54" s="664">
        <v>560</v>
      </c>
      <c r="K54" s="661">
        <v>0.83333333333333337</v>
      </c>
      <c r="L54" s="661">
        <v>112</v>
      </c>
      <c r="M54" s="664">
        <v>39</v>
      </c>
      <c r="N54" s="664">
        <v>4446</v>
      </c>
      <c r="O54" s="677">
        <v>6.6160714285714288</v>
      </c>
      <c r="P54" s="665">
        <v>114</v>
      </c>
    </row>
    <row r="55" spans="1:16" ht="14.4" customHeight="1" x14ac:dyDescent="0.3">
      <c r="A55" s="660" t="s">
        <v>3874</v>
      </c>
      <c r="B55" s="661" t="s">
        <v>3890</v>
      </c>
      <c r="C55" s="661" t="s">
        <v>3975</v>
      </c>
      <c r="D55" s="661" t="s">
        <v>3976</v>
      </c>
      <c r="E55" s="664">
        <v>4</v>
      </c>
      <c r="F55" s="664">
        <v>708</v>
      </c>
      <c r="G55" s="661">
        <v>1</v>
      </c>
      <c r="H55" s="661">
        <v>177</v>
      </c>
      <c r="I55" s="664">
        <v>11</v>
      </c>
      <c r="J55" s="664">
        <v>1947</v>
      </c>
      <c r="K55" s="661">
        <v>2.75</v>
      </c>
      <c r="L55" s="661">
        <v>177</v>
      </c>
      <c r="M55" s="664">
        <v>16</v>
      </c>
      <c r="N55" s="664">
        <v>2864</v>
      </c>
      <c r="O55" s="677">
        <v>4.0451977401129939</v>
      </c>
      <c r="P55" s="665">
        <v>179</v>
      </c>
    </row>
    <row r="56" spans="1:16" ht="14.4" customHeight="1" x14ac:dyDescent="0.3">
      <c r="A56" s="660" t="s">
        <v>3874</v>
      </c>
      <c r="B56" s="661" t="s">
        <v>3890</v>
      </c>
      <c r="C56" s="661" t="s">
        <v>3977</v>
      </c>
      <c r="D56" s="661" t="s">
        <v>3978</v>
      </c>
      <c r="E56" s="664">
        <v>1</v>
      </c>
      <c r="F56" s="664">
        <v>1277</v>
      </c>
      <c r="G56" s="661">
        <v>1</v>
      </c>
      <c r="H56" s="661">
        <v>1277</v>
      </c>
      <c r="I56" s="664">
        <v>1</v>
      </c>
      <c r="J56" s="664">
        <v>1277</v>
      </c>
      <c r="K56" s="661">
        <v>1</v>
      </c>
      <c r="L56" s="661">
        <v>1277</v>
      </c>
      <c r="M56" s="664"/>
      <c r="N56" s="664"/>
      <c r="O56" s="677"/>
      <c r="P56" s="665"/>
    </row>
    <row r="57" spans="1:16" ht="14.4" customHeight="1" x14ac:dyDescent="0.3">
      <c r="A57" s="660" t="s">
        <v>3874</v>
      </c>
      <c r="B57" s="661" t="s">
        <v>3890</v>
      </c>
      <c r="C57" s="661" t="s">
        <v>3979</v>
      </c>
      <c r="D57" s="661" t="s">
        <v>3980</v>
      </c>
      <c r="E57" s="664">
        <v>10</v>
      </c>
      <c r="F57" s="664">
        <v>3780</v>
      </c>
      <c r="G57" s="661">
        <v>1</v>
      </c>
      <c r="H57" s="661">
        <v>378</v>
      </c>
      <c r="I57" s="664">
        <v>8</v>
      </c>
      <c r="J57" s="664">
        <v>3024</v>
      </c>
      <c r="K57" s="661">
        <v>0.8</v>
      </c>
      <c r="L57" s="661">
        <v>378</v>
      </c>
      <c r="M57" s="664"/>
      <c r="N57" s="664"/>
      <c r="O57" s="677"/>
      <c r="P57" s="665"/>
    </row>
    <row r="58" spans="1:16" ht="14.4" customHeight="1" x14ac:dyDescent="0.3">
      <c r="A58" s="660" t="s">
        <v>3874</v>
      </c>
      <c r="B58" s="661" t="s">
        <v>3890</v>
      </c>
      <c r="C58" s="661" t="s">
        <v>3981</v>
      </c>
      <c r="D58" s="661" t="s">
        <v>3982</v>
      </c>
      <c r="E58" s="664">
        <v>8</v>
      </c>
      <c r="F58" s="664">
        <v>2040</v>
      </c>
      <c r="G58" s="661">
        <v>1</v>
      </c>
      <c r="H58" s="661">
        <v>255</v>
      </c>
      <c r="I58" s="664">
        <v>9</v>
      </c>
      <c r="J58" s="664">
        <v>2295</v>
      </c>
      <c r="K58" s="661">
        <v>1.125</v>
      </c>
      <c r="L58" s="661">
        <v>255</v>
      </c>
      <c r="M58" s="664">
        <v>2</v>
      </c>
      <c r="N58" s="664">
        <v>520</v>
      </c>
      <c r="O58" s="677">
        <v>0.25490196078431371</v>
      </c>
      <c r="P58" s="665">
        <v>260</v>
      </c>
    </row>
    <row r="59" spans="1:16" ht="14.4" customHeight="1" x14ac:dyDescent="0.3">
      <c r="A59" s="660" t="s">
        <v>3874</v>
      </c>
      <c r="B59" s="661" t="s">
        <v>3890</v>
      </c>
      <c r="C59" s="661" t="s">
        <v>3983</v>
      </c>
      <c r="D59" s="661" t="s">
        <v>3984</v>
      </c>
      <c r="E59" s="664">
        <v>8</v>
      </c>
      <c r="F59" s="664">
        <v>912</v>
      </c>
      <c r="G59" s="661">
        <v>1</v>
      </c>
      <c r="H59" s="661">
        <v>114</v>
      </c>
      <c r="I59" s="664">
        <v>4</v>
      </c>
      <c r="J59" s="664">
        <v>456</v>
      </c>
      <c r="K59" s="661">
        <v>0.5</v>
      </c>
      <c r="L59" s="661">
        <v>114</v>
      </c>
      <c r="M59" s="664">
        <v>14</v>
      </c>
      <c r="N59" s="664">
        <v>1624</v>
      </c>
      <c r="O59" s="677">
        <v>1.7807017543859649</v>
      </c>
      <c r="P59" s="665">
        <v>116</v>
      </c>
    </row>
    <row r="60" spans="1:16" ht="14.4" customHeight="1" x14ac:dyDescent="0.3">
      <c r="A60" s="660" t="s">
        <v>3874</v>
      </c>
      <c r="B60" s="661" t="s">
        <v>3890</v>
      </c>
      <c r="C60" s="661" t="s">
        <v>3985</v>
      </c>
      <c r="D60" s="661" t="s">
        <v>3986</v>
      </c>
      <c r="E60" s="664">
        <v>30</v>
      </c>
      <c r="F60" s="664">
        <v>5550</v>
      </c>
      <c r="G60" s="661">
        <v>1</v>
      </c>
      <c r="H60" s="661">
        <v>185</v>
      </c>
      <c r="I60" s="664">
        <v>36</v>
      </c>
      <c r="J60" s="664">
        <v>6660</v>
      </c>
      <c r="K60" s="661">
        <v>1.2</v>
      </c>
      <c r="L60" s="661">
        <v>185</v>
      </c>
      <c r="M60" s="664">
        <v>25</v>
      </c>
      <c r="N60" s="664">
        <v>4700</v>
      </c>
      <c r="O60" s="677">
        <v>0.84684684684684686</v>
      </c>
      <c r="P60" s="665">
        <v>188</v>
      </c>
    </row>
    <row r="61" spans="1:16" ht="14.4" customHeight="1" x14ac:dyDescent="0.3">
      <c r="A61" s="660" t="s">
        <v>3874</v>
      </c>
      <c r="B61" s="661" t="s">
        <v>3890</v>
      </c>
      <c r="C61" s="661" t="s">
        <v>3987</v>
      </c>
      <c r="D61" s="661" t="s">
        <v>3988</v>
      </c>
      <c r="E61" s="664">
        <v>3</v>
      </c>
      <c r="F61" s="664">
        <v>288</v>
      </c>
      <c r="G61" s="661">
        <v>1</v>
      </c>
      <c r="H61" s="661">
        <v>96</v>
      </c>
      <c r="I61" s="664"/>
      <c r="J61" s="664"/>
      <c r="K61" s="661"/>
      <c r="L61" s="661"/>
      <c r="M61" s="664"/>
      <c r="N61" s="664"/>
      <c r="O61" s="677"/>
      <c r="P61" s="665"/>
    </row>
    <row r="62" spans="1:16" ht="14.4" customHeight="1" x14ac:dyDescent="0.3">
      <c r="A62" s="660" t="s">
        <v>640</v>
      </c>
      <c r="B62" s="661" t="s">
        <v>3890</v>
      </c>
      <c r="C62" s="661" t="s">
        <v>3933</v>
      </c>
      <c r="D62" s="661" t="s">
        <v>3934</v>
      </c>
      <c r="E62" s="664">
        <v>209</v>
      </c>
      <c r="F62" s="664">
        <v>48488</v>
      </c>
      <c r="G62" s="661">
        <v>1</v>
      </c>
      <c r="H62" s="661">
        <v>232</v>
      </c>
      <c r="I62" s="664">
        <v>205</v>
      </c>
      <c r="J62" s="664">
        <v>47560</v>
      </c>
      <c r="K62" s="661">
        <v>0.98086124401913877</v>
      </c>
      <c r="L62" s="661">
        <v>232</v>
      </c>
      <c r="M62" s="664">
        <v>183</v>
      </c>
      <c r="N62" s="664">
        <v>43005</v>
      </c>
      <c r="O62" s="677">
        <v>0.88692047516911399</v>
      </c>
      <c r="P62" s="665">
        <v>235</v>
      </c>
    </row>
    <row r="63" spans="1:16" ht="14.4" customHeight="1" x14ac:dyDescent="0.3">
      <c r="A63" s="660" t="s">
        <v>640</v>
      </c>
      <c r="B63" s="661" t="s">
        <v>3890</v>
      </c>
      <c r="C63" s="661" t="s">
        <v>3935</v>
      </c>
      <c r="D63" s="661" t="s">
        <v>3936</v>
      </c>
      <c r="E63" s="664">
        <v>1</v>
      </c>
      <c r="F63" s="664">
        <v>116</v>
      </c>
      <c r="G63" s="661">
        <v>1</v>
      </c>
      <c r="H63" s="661">
        <v>116</v>
      </c>
      <c r="I63" s="664">
        <v>1</v>
      </c>
      <c r="J63" s="664">
        <v>116</v>
      </c>
      <c r="K63" s="661">
        <v>1</v>
      </c>
      <c r="L63" s="661">
        <v>116</v>
      </c>
      <c r="M63" s="664"/>
      <c r="N63" s="664"/>
      <c r="O63" s="677"/>
      <c r="P63" s="665"/>
    </row>
    <row r="64" spans="1:16" ht="14.4" customHeight="1" x14ac:dyDescent="0.3">
      <c r="A64" s="660" t="s">
        <v>640</v>
      </c>
      <c r="B64" s="661" t="s">
        <v>3890</v>
      </c>
      <c r="C64" s="661" t="s">
        <v>3945</v>
      </c>
      <c r="D64" s="661" t="s">
        <v>3946</v>
      </c>
      <c r="E64" s="664"/>
      <c r="F64" s="664"/>
      <c r="G64" s="661"/>
      <c r="H64" s="661"/>
      <c r="I64" s="664">
        <v>3</v>
      </c>
      <c r="J64" s="664">
        <v>0</v>
      </c>
      <c r="K64" s="661"/>
      <c r="L64" s="661">
        <v>0</v>
      </c>
      <c r="M64" s="664"/>
      <c r="N64" s="664"/>
      <c r="O64" s="677"/>
      <c r="P64" s="665"/>
    </row>
    <row r="65" spans="1:16" ht="14.4" customHeight="1" thickBot="1" x14ac:dyDescent="0.35">
      <c r="A65" s="666" t="s">
        <v>640</v>
      </c>
      <c r="B65" s="667" t="s">
        <v>3890</v>
      </c>
      <c r="C65" s="667" t="s">
        <v>3989</v>
      </c>
      <c r="D65" s="667" t="s">
        <v>3990</v>
      </c>
      <c r="E65" s="670"/>
      <c r="F65" s="670"/>
      <c r="G65" s="667"/>
      <c r="H65" s="667"/>
      <c r="I65" s="670">
        <v>139</v>
      </c>
      <c r="J65" s="670">
        <v>14734</v>
      </c>
      <c r="K65" s="667"/>
      <c r="L65" s="667">
        <v>106</v>
      </c>
      <c r="M65" s="670">
        <v>123</v>
      </c>
      <c r="N65" s="670">
        <v>13284</v>
      </c>
      <c r="O65" s="678"/>
      <c r="P65" s="671">
        <v>108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9378459</v>
      </c>
      <c r="C3" s="352">
        <f t="shared" ref="C3:R3" si="0">SUBTOTAL(9,C6:C1048576)</f>
        <v>21</v>
      </c>
      <c r="D3" s="352">
        <f t="shared" si="0"/>
        <v>9019181</v>
      </c>
      <c r="E3" s="352">
        <f t="shared" si="0"/>
        <v>32.338116479546173</v>
      </c>
      <c r="F3" s="352">
        <f t="shared" si="0"/>
        <v>9282289</v>
      </c>
      <c r="G3" s="355">
        <f>IF(B3&lt;&gt;0,F3/B3,"")</f>
        <v>0.98974565011160154</v>
      </c>
      <c r="H3" s="351">
        <f t="shared" si="0"/>
        <v>2631565.9000000004</v>
      </c>
      <c r="I3" s="352">
        <f t="shared" si="0"/>
        <v>1</v>
      </c>
      <c r="J3" s="352">
        <f t="shared" si="0"/>
        <v>3025671.7900000005</v>
      </c>
      <c r="K3" s="352">
        <f t="shared" si="0"/>
        <v>1.1497549804851932</v>
      </c>
      <c r="L3" s="352">
        <f t="shared" si="0"/>
        <v>2484800.7599999984</v>
      </c>
      <c r="M3" s="353">
        <f>IF(H3&lt;&gt;0,L3/H3,"")</f>
        <v>0.94422897028723396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x14ac:dyDescent="0.3">
      <c r="A6" s="748" t="s">
        <v>3992</v>
      </c>
      <c r="B6" s="787">
        <v>648</v>
      </c>
      <c r="C6" s="734">
        <v>1</v>
      </c>
      <c r="D6" s="787">
        <v>116</v>
      </c>
      <c r="E6" s="734">
        <v>0.17901234567901234</v>
      </c>
      <c r="F6" s="787">
        <v>1294</v>
      </c>
      <c r="G6" s="739">
        <v>1.9969135802469136</v>
      </c>
      <c r="H6" s="787"/>
      <c r="I6" s="734"/>
      <c r="J6" s="787"/>
      <c r="K6" s="734"/>
      <c r="L6" s="787"/>
      <c r="M6" s="739"/>
      <c r="N6" s="787"/>
      <c r="O6" s="734"/>
      <c r="P6" s="787"/>
      <c r="Q6" s="734"/>
      <c r="R6" s="787"/>
      <c r="S6" s="235"/>
    </row>
    <row r="7" spans="1:19" ht="14.4" customHeight="1" x14ac:dyDescent="0.3">
      <c r="A7" s="687" t="s">
        <v>3993</v>
      </c>
      <c r="B7" s="794">
        <v>4544</v>
      </c>
      <c r="C7" s="661">
        <v>1</v>
      </c>
      <c r="D7" s="794">
        <v>5340</v>
      </c>
      <c r="E7" s="661">
        <v>1.1751760563380282</v>
      </c>
      <c r="F7" s="794">
        <v>4658</v>
      </c>
      <c r="G7" s="677">
        <v>1.025088028169014</v>
      </c>
      <c r="H7" s="794"/>
      <c r="I7" s="661"/>
      <c r="J7" s="794"/>
      <c r="K7" s="661"/>
      <c r="L7" s="794"/>
      <c r="M7" s="677"/>
      <c r="N7" s="794"/>
      <c r="O7" s="661"/>
      <c r="P7" s="794"/>
      <c r="Q7" s="661"/>
      <c r="R7" s="794"/>
      <c r="S7" s="700"/>
    </row>
    <row r="8" spans="1:19" ht="14.4" customHeight="1" x14ac:dyDescent="0.3">
      <c r="A8" s="687" t="s">
        <v>3994</v>
      </c>
      <c r="B8" s="794">
        <v>7963</v>
      </c>
      <c r="C8" s="661">
        <v>1</v>
      </c>
      <c r="D8" s="794">
        <v>14682</v>
      </c>
      <c r="E8" s="661">
        <v>1.8437774708024615</v>
      </c>
      <c r="F8" s="794">
        <v>2346</v>
      </c>
      <c r="G8" s="677">
        <v>0.29461258319728745</v>
      </c>
      <c r="H8" s="794"/>
      <c r="I8" s="661"/>
      <c r="J8" s="794"/>
      <c r="K8" s="661"/>
      <c r="L8" s="794"/>
      <c r="M8" s="677"/>
      <c r="N8" s="794"/>
      <c r="O8" s="661"/>
      <c r="P8" s="794"/>
      <c r="Q8" s="661"/>
      <c r="R8" s="794"/>
      <c r="S8" s="700"/>
    </row>
    <row r="9" spans="1:19" ht="14.4" customHeight="1" x14ac:dyDescent="0.3">
      <c r="A9" s="687" t="s">
        <v>2117</v>
      </c>
      <c r="B9" s="794">
        <v>9235512</v>
      </c>
      <c r="C9" s="661">
        <v>1</v>
      </c>
      <c r="D9" s="794">
        <v>8867146</v>
      </c>
      <c r="E9" s="661">
        <v>0.96011417666936061</v>
      </c>
      <c r="F9" s="794">
        <v>9147945</v>
      </c>
      <c r="G9" s="677">
        <v>0.99051844662212551</v>
      </c>
      <c r="H9" s="794">
        <v>2631565.9000000004</v>
      </c>
      <c r="I9" s="661">
        <v>1</v>
      </c>
      <c r="J9" s="794">
        <v>3025656.0000000005</v>
      </c>
      <c r="K9" s="661">
        <v>1.1497549804851932</v>
      </c>
      <c r="L9" s="794">
        <v>2484800.7599999984</v>
      </c>
      <c r="M9" s="677">
        <v>0.94422897028723396</v>
      </c>
      <c r="N9" s="794"/>
      <c r="O9" s="661"/>
      <c r="P9" s="794"/>
      <c r="Q9" s="661"/>
      <c r="R9" s="794"/>
      <c r="S9" s="700"/>
    </row>
    <row r="10" spans="1:19" ht="14.4" customHeight="1" x14ac:dyDescent="0.3">
      <c r="A10" s="687" t="s">
        <v>3995</v>
      </c>
      <c r="B10" s="794">
        <v>232</v>
      </c>
      <c r="C10" s="661">
        <v>1</v>
      </c>
      <c r="D10" s="794"/>
      <c r="E10" s="661"/>
      <c r="F10" s="794"/>
      <c r="G10" s="677"/>
      <c r="H10" s="794"/>
      <c r="I10" s="661"/>
      <c r="J10" s="794"/>
      <c r="K10" s="661"/>
      <c r="L10" s="794"/>
      <c r="M10" s="677"/>
      <c r="N10" s="794"/>
      <c r="O10" s="661"/>
      <c r="P10" s="794"/>
      <c r="Q10" s="661"/>
      <c r="R10" s="794"/>
      <c r="S10" s="700"/>
    </row>
    <row r="11" spans="1:19" ht="14.4" customHeight="1" x14ac:dyDescent="0.3">
      <c r="A11" s="687" t="s">
        <v>3996</v>
      </c>
      <c r="B11" s="794">
        <v>17400</v>
      </c>
      <c r="C11" s="661">
        <v>1</v>
      </c>
      <c r="D11" s="794">
        <v>16472</v>
      </c>
      <c r="E11" s="661">
        <v>0.94666666666666666</v>
      </c>
      <c r="F11" s="794">
        <v>9870</v>
      </c>
      <c r="G11" s="677">
        <v>0.5672413793103448</v>
      </c>
      <c r="H11" s="794"/>
      <c r="I11" s="661"/>
      <c r="J11" s="794"/>
      <c r="K11" s="661"/>
      <c r="L11" s="794"/>
      <c r="M11" s="677"/>
      <c r="N11" s="794"/>
      <c r="O11" s="661"/>
      <c r="P11" s="794"/>
      <c r="Q11" s="661"/>
      <c r="R11" s="794"/>
      <c r="S11" s="700"/>
    </row>
    <row r="12" spans="1:19" ht="14.4" customHeight="1" x14ac:dyDescent="0.3">
      <c r="A12" s="687" t="s">
        <v>3997</v>
      </c>
      <c r="B12" s="794">
        <v>1078</v>
      </c>
      <c r="C12" s="661">
        <v>1</v>
      </c>
      <c r="D12" s="794">
        <v>2088</v>
      </c>
      <c r="E12" s="661">
        <v>1.9369202226345084</v>
      </c>
      <c r="F12" s="794">
        <v>1175</v>
      </c>
      <c r="G12" s="677">
        <v>1.0899814471243043</v>
      </c>
      <c r="H12" s="794"/>
      <c r="I12" s="661"/>
      <c r="J12" s="794"/>
      <c r="K12" s="661"/>
      <c r="L12" s="794"/>
      <c r="M12" s="677"/>
      <c r="N12" s="794"/>
      <c r="O12" s="661"/>
      <c r="P12" s="794"/>
      <c r="Q12" s="661"/>
      <c r="R12" s="794"/>
      <c r="S12" s="700"/>
    </row>
    <row r="13" spans="1:19" ht="14.4" customHeight="1" x14ac:dyDescent="0.3">
      <c r="A13" s="687" t="s">
        <v>3998</v>
      </c>
      <c r="B13" s="794">
        <v>2088</v>
      </c>
      <c r="C13" s="661">
        <v>1</v>
      </c>
      <c r="D13" s="794">
        <v>1160</v>
      </c>
      <c r="E13" s="661">
        <v>0.55555555555555558</v>
      </c>
      <c r="F13" s="794">
        <v>7990</v>
      </c>
      <c r="G13" s="677">
        <v>3.8266283524904217</v>
      </c>
      <c r="H13" s="794"/>
      <c r="I13" s="661"/>
      <c r="J13" s="794"/>
      <c r="K13" s="661"/>
      <c r="L13" s="794"/>
      <c r="M13" s="677"/>
      <c r="N13" s="794"/>
      <c r="O13" s="661"/>
      <c r="P13" s="794"/>
      <c r="Q13" s="661"/>
      <c r="R13" s="794"/>
      <c r="S13" s="700"/>
    </row>
    <row r="14" spans="1:19" ht="14.4" customHeight="1" x14ac:dyDescent="0.3">
      <c r="A14" s="687" t="s">
        <v>3999</v>
      </c>
      <c r="B14" s="794">
        <v>35066</v>
      </c>
      <c r="C14" s="661">
        <v>1</v>
      </c>
      <c r="D14" s="794">
        <v>40480</v>
      </c>
      <c r="E14" s="661">
        <v>1.154394570238978</v>
      </c>
      <c r="F14" s="794">
        <v>30550</v>
      </c>
      <c r="G14" s="677">
        <v>0.87121428164033532</v>
      </c>
      <c r="H14" s="794"/>
      <c r="I14" s="661"/>
      <c r="J14" s="794"/>
      <c r="K14" s="661"/>
      <c r="L14" s="794"/>
      <c r="M14" s="677"/>
      <c r="N14" s="794"/>
      <c r="O14" s="661"/>
      <c r="P14" s="794"/>
      <c r="Q14" s="661"/>
      <c r="R14" s="794"/>
      <c r="S14" s="700"/>
    </row>
    <row r="15" spans="1:19" ht="14.4" customHeight="1" x14ac:dyDescent="0.3">
      <c r="A15" s="687" t="s">
        <v>4000</v>
      </c>
      <c r="B15" s="794">
        <v>266</v>
      </c>
      <c r="C15" s="661">
        <v>1</v>
      </c>
      <c r="D15" s="794">
        <v>1310</v>
      </c>
      <c r="E15" s="661">
        <v>4.9248120300751879</v>
      </c>
      <c r="F15" s="794">
        <v>1242</v>
      </c>
      <c r="G15" s="677">
        <v>4.6691729323308273</v>
      </c>
      <c r="H15" s="794"/>
      <c r="I15" s="661"/>
      <c r="J15" s="794"/>
      <c r="K15" s="661"/>
      <c r="L15" s="794"/>
      <c r="M15" s="677"/>
      <c r="N15" s="794"/>
      <c r="O15" s="661"/>
      <c r="P15" s="794"/>
      <c r="Q15" s="661"/>
      <c r="R15" s="794"/>
      <c r="S15" s="700"/>
    </row>
    <row r="16" spans="1:19" ht="14.4" customHeight="1" x14ac:dyDescent="0.3">
      <c r="A16" s="687" t="s">
        <v>4001</v>
      </c>
      <c r="B16" s="794">
        <v>232</v>
      </c>
      <c r="C16" s="661">
        <v>1</v>
      </c>
      <c r="D16" s="794"/>
      <c r="E16" s="661"/>
      <c r="F16" s="794"/>
      <c r="G16" s="677"/>
      <c r="H16" s="794"/>
      <c r="I16" s="661"/>
      <c r="J16" s="794"/>
      <c r="K16" s="661"/>
      <c r="L16" s="794"/>
      <c r="M16" s="677"/>
      <c r="N16" s="794"/>
      <c r="O16" s="661"/>
      <c r="P16" s="794"/>
      <c r="Q16" s="661"/>
      <c r="R16" s="794"/>
      <c r="S16" s="700"/>
    </row>
    <row r="17" spans="1:19" ht="14.4" customHeight="1" x14ac:dyDescent="0.3">
      <c r="A17" s="687" t="s">
        <v>4002</v>
      </c>
      <c r="B17" s="794">
        <v>2830</v>
      </c>
      <c r="C17" s="661">
        <v>1</v>
      </c>
      <c r="D17" s="794">
        <v>3940</v>
      </c>
      <c r="E17" s="661">
        <v>1.3922261484098939</v>
      </c>
      <c r="F17" s="794">
        <v>3705</v>
      </c>
      <c r="G17" s="677">
        <v>1.3091872791519434</v>
      </c>
      <c r="H17" s="794"/>
      <c r="I17" s="661"/>
      <c r="J17" s="794"/>
      <c r="K17" s="661"/>
      <c r="L17" s="794"/>
      <c r="M17" s="677"/>
      <c r="N17" s="794"/>
      <c r="O17" s="661"/>
      <c r="P17" s="794"/>
      <c r="Q17" s="661"/>
      <c r="R17" s="794"/>
      <c r="S17" s="700"/>
    </row>
    <row r="18" spans="1:19" ht="14.4" customHeight="1" x14ac:dyDescent="0.3">
      <c r="A18" s="687" t="s">
        <v>4003</v>
      </c>
      <c r="B18" s="794">
        <v>464</v>
      </c>
      <c r="C18" s="661">
        <v>1</v>
      </c>
      <c r="D18" s="794">
        <v>2533</v>
      </c>
      <c r="E18" s="661">
        <v>5.4590517241379306</v>
      </c>
      <c r="F18" s="794">
        <v>236</v>
      </c>
      <c r="G18" s="677">
        <v>0.50862068965517238</v>
      </c>
      <c r="H18" s="794"/>
      <c r="I18" s="661"/>
      <c r="J18" s="794"/>
      <c r="K18" s="661"/>
      <c r="L18" s="794"/>
      <c r="M18" s="677"/>
      <c r="N18" s="794"/>
      <c r="O18" s="661"/>
      <c r="P18" s="794"/>
      <c r="Q18" s="661"/>
      <c r="R18" s="794"/>
      <c r="S18" s="700"/>
    </row>
    <row r="19" spans="1:19" ht="14.4" customHeight="1" x14ac:dyDescent="0.3">
      <c r="A19" s="687" t="s">
        <v>4004</v>
      </c>
      <c r="B19" s="794">
        <v>382</v>
      </c>
      <c r="C19" s="661">
        <v>1</v>
      </c>
      <c r="D19" s="794"/>
      <c r="E19" s="661"/>
      <c r="F19" s="794">
        <v>353</v>
      </c>
      <c r="G19" s="677">
        <v>0.9240837696335078</v>
      </c>
      <c r="H19" s="794"/>
      <c r="I19" s="661"/>
      <c r="J19" s="794"/>
      <c r="K19" s="661"/>
      <c r="L19" s="794"/>
      <c r="M19" s="677"/>
      <c r="N19" s="794"/>
      <c r="O19" s="661"/>
      <c r="P19" s="794"/>
      <c r="Q19" s="661"/>
      <c r="R19" s="794"/>
      <c r="S19" s="700"/>
    </row>
    <row r="20" spans="1:19" ht="14.4" customHeight="1" x14ac:dyDescent="0.3">
      <c r="A20" s="687" t="s">
        <v>4005</v>
      </c>
      <c r="B20" s="794">
        <v>1040</v>
      </c>
      <c r="C20" s="661">
        <v>1</v>
      </c>
      <c r="D20" s="794">
        <v>232</v>
      </c>
      <c r="E20" s="661">
        <v>0.22307692307692309</v>
      </c>
      <c r="F20" s="794"/>
      <c r="G20" s="677"/>
      <c r="H20" s="794"/>
      <c r="I20" s="661"/>
      <c r="J20" s="794"/>
      <c r="K20" s="661"/>
      <c r="L20" s="794"/>
      <c r="M20" s="677"/>
      <c r="N20" s="794"/>
      <c r="O20" s="661"/>
      <c r="P20" s="794"/>
      <c r="Q20" s="661"/>
      <c r="R20" s="794"/>
      <c r="S20" s="700"/>
    </row>
    <row r="21" spans="1:19" ht="14.4" customHeight="1" x14ac:dyDescent="0.3">
      <c r="A21" s="687" t="s">
        <v>4006</v>
      </c>
      <c r="B21" s="794">
        <v>1823</v>
      </c>
      <c r="C21" s="661">
        <v>1</v>
      </c>
      <c r="D21" s="794">
        <v>3331</v>
      </c>
      <c r="E21" s="661">
        <v>1.8272078990674712</v>
      </c>
      <c r="F21" s="794">
        <v>2458</v>
      </c>
      <c r="G21" s="677">
        <v>1.3483269336258914</v>
      </c>
      <c r="H21" s="794"/>
      <c r="I21" s="661"/>
      <c r="J21" s="794"/>
      <c r="K21" s="661"/>
      <c r="L21" s="794"/>
      <c r="M21" s="677"/>
      <c r="N21" s="794"/>
      <c r="O21" s="661"/>
      <c r="P21" s="794"/>
      <c r="Q21" s="661"/>
      <c r="R21" s="794"/>
      <c r="S21" s="700"/>
    </row>
    <row r="22" spans="1:19" ht="14.4" customHeight="1" x14ac:dyDescent="0.3">
      <c r="A22" s="687" t="s">
        <v>4007</v>
      </c>
      <c r="B22" s="794">
        <v>3150</v>
      </c>
      <c r="C22" s="661">
        <v>1</v>
      </c>
      <c r="D22" s="794">
        <v>1759</v>
      </c>
      <c r="E22" s="661">
        <v>0.55841269841269836</v>
      </c>
      <c r="F22" s="794">
        <v>2330</v>
      </c>
      <c r="G22" s="677">
        <v>0.73968253968253972</v>
      </c>
      <c r="H22" s="794"/>
      <c r="I22" s="661"/>
      <c r="J22" s="794"/>
      <c r="K22" s="661"/>
      <c r="L22" s="794"/>
      <c r="M22" s="677"/>
      <c r="N22" s="794"/>
      <c r="O22" s="661"/>
      <c r="P22" s="794"/>
      <c r="Q22" s="661"/>
      <c r="R22" s="794"/>
      <c r="S22" s="700"/>
    </row>
    <row r="23" spans="1:19" ht="14.4" customHeight="1" x14ac:dyDescent="0.3">
      <c r="A23" s="687" t="s">
        <v>4008</v>
      </c>
      <c r="B23" s="794"/>
      <c r="C23" s="661"/>
      <c r="D23" s="794">
        <v>232</v>
      </c>
      <c r="E23" s="661"/>
      <c r="F23" s="794">
        <v>235</v>
      </c>
      <c r="G23" s="677"/>
      <c r="H23" s="794"/>
      <c r="I23" s="661"/>
      <c r="J23" s="794"/>
      <c r="K23" s="661"/>
      <c r="L23" s="794"/>
      <c r="M23" s="677"/>
      <c r="N23" s="794"/>
      <c r="O23" s="661"/>
      <c r="P23" s="794"/>
      <c r="Q23" s="661"/>
      <c r="R23" s="794"/>
      <c r="S23" s="700"/>
    </row>
    <row r="24" spans="1:19" ht="14.4" customHeight="1" x14ac:dyDescent="0.3">
      <c r="A24" s="687" t="s">
        <v>4009</v>
      </c>
      <c r="B24" s="794">
        <v>2313</v>
      </c>
      <c r="C24" s="661">
        <v>1</v>
      </c>
      <c r="D24" s="794">
        <v>1310</v>
      </c>
      <c r="E24" s="661">
        <v>0.56636402939904884</v>
      </c>
      <c r="F24" s="794">
        <v>469</v>
      </c>
      <c r="G24" s="677">
        <v>0.20276696930393429</v>
      </c>
      <c r="H24" s="794"/>
      <c r="I24" s="661"/>
      <c r="J24" s="794"/>
      <c r="K24" s="661"/>
      <c r="L24" s="794"/>
      <c r="M24" s="677"/>
      <c r="N24" s="794"/>
      <c r="O24" s="661"/>
      <c r="P24" s="794"/>
      <c r="Q24" s="661"/>
      <c r="R24" s="794"/>
      <c r="S24" s="700"/>
    </row>
    <row r="25" spans="1:19" ht="14.4" customHeight="1" x14ac:dyDescent="0.3">
      <c r="A25" s="687" t="s">
        <v>4010</v>
      </c>
      <c r="B25" s="794"/>
      <c r="C25" s="661"/>
      <c r="D25" s="794"/>
      <c r="E25" s="661"/>
      <c r="F25" s="794">
        <v>2413</v>
      </c>
      <c r="G25" s="677"/>
      <c r="H25" s="794"/>
      <c r="I25" s="661"/>
      <c r="J25" s="794"/>
      <c r="K25" s="661"/>
      <c r="L25" s="794"/>
      <c r="M25" s="677"/>
      <c r="N25" s="794"/>
      <c r="O25" s="661"/>
      <c r="P25" s="794"/>
      <c r="Q25" s="661"/>
      <c r="R25" s="794"/>
      <c r="S25" s="700"/>
    </row>
    <row r="26" spans="1:19" ht="14.4" customHeight="1" x14ac:dyDescent="0.3">
      <c r="A26" s="687" t="s">
        <v>4011</v>
      </c>
      <c r="B26" s="794">
        <v>696</v>
      </c>
      <c r="C26" s="661">
        <v>1</v>
      </c>
      <c r="D26" s="794">
        <v>3312</v>
      </c>
      <c r="E26" s="661">
        <v>4.7586206896551726</v>
      </c>
      <c r="F26" s="794">
        <v>4124</v>
      </c>
      <c r="G26" s="677">
        <v>5.9252873563218387</v>
      </c>
      <c r="H26" s="794"/>
      <c r="I26" s="661"/>
      <c r="J26" s="794">
        <v>15.79</v>
      </c>
      <c r="K26" s="661"/>
      <c r="L26" s="794"/>
      <c r="M26" s="677"/>
      <c r="N26" s="794"/>
      <c r="O26" s="661"/>
      <c r="P26" s="794"/>
      <c r="Q26" s="661"/>
      <c r="R26" s="794"/>
      <c r="S26" s="700"/>
    </row>
    <row r="27" spans="1:19" ht="14.4" customHeight="1" x14ac:dyDescent="0.3">
      <c r="A27" s="687" t="s">
        <v>4012</v>
      </c>
      <c r="B27" s="794">
        <v>232</v>
      </c>
      <c r="C27" s="661">
        <v>1</v>
      </c>
      <c r="D27" s="794">
        <v>696</v>
      </c>
      <c r="E27" s="661">
        <v>3</v>
      </c>
      <c r="F27" s="794">
        <v>353</v>
      </c>
      <c r="G27" s="677">
        <v>1.521551724137931</v>
      </c>
      <c r="H27" s="794"/>
      <c r="I27" s="661"/>
      <c r="J27" s="794"/>
      <c r="K27" s="661"/>
      <c r="L27" s="794"/>
      <c r="M27" s="677"/>
      <c r="N27" s="794"/>
      <c r="O27" s="661"/>
      <c r="P27" s="794"/>
      <c r="Q27" s="661"/>
      <c r="R27" s="794"/>
      <c r="S27" s="700"/>
    </row>
    <row r="28" spans="1:19" ht="14.4" customHeight="1" thickBot="1" x14ac:dyDescent="0.35">
      <c r="A28" s="789" t="s">
        <v>4013</v>
      </c>
      <c r="B28" s="788">
        <v>60500</v>
      </c>
      <c r="C28" s="667">
        <v>1</v>
      </c>
      <c r="D28" s="788">
        <v>53042</v>
      </c>
      <c r="E28" s="667">
        <v>0.87672727272727269</v>
      </c>
      <c r="F28" s="788">
        <v>58543</v>
      </c>
      <c r="G28" s="678">
        <v>0.9676528925619835</v>
      </c>
      <c r="H28" s="788"/>
      <c r="I28" s="667"/>
      <c r="J28" s="788"/>
      <c r="K28" s="667"/>
      <c r="L28" s="788"/>
      <c r="M28" s="678"/>
      <c r="N28" s="788"/>
      <c r="O28" s="667"/>
      <c r="P28" s="788"/>
      <c r="Q28" s="667"/>
      <c r="R28" s="788"/>
      <c r="S28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2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4763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12150.099999999999</v>
      </c>
      <c r="G3" s="212">
        <f t="shared" si="0"/>
        <v>12010024.9</v>
      </c>
      <c r="H3" s="212"/>
      <c r="I3" s="212"/>
      <c r="J3" s="212">
        <f t="shared" si="0"/>
        <v>9333.34</v>
      </c>
      <c r="K3" s="212">
        <f t="shared" si="0"/>
        <v>12044852.789999999</v>
      </c>
      <c r="L3" s="212"/>
      <c r="M3" s="212"/>
      <c r="N3" s="212">
        <f t="shared" si="0"/>
        <v>9647.2900000000009</v>
      </c>
      <c r="O3" s="212">
        <f t="shared" si="0"/>
        <v>11767089.759999996</v>
      </c>
      <c r="P3" s="79">
        <f>IF(G3=0,0,O3/G3)</f>
        <v>0.97977230338631482</v>
      </c>
      <c r="Q3" s="213">
        <f>IF(N3=0,0,O3/N3)</f>
        <v>1219.7300754927026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8"/>
      <c r="B5" s="797"/>
      <c r="C5" s="798"/>
      <c r="D5" s="806"/>
      <c r="E5" s="800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05"/>
    </row>
    <row r="6" spans="1:17" ht="14.4" customHeight="1" x14ac:dyDescent="0.3">
      <c r="A6" s="733" t="s">
        <v>4014</v>
      </c>
      <c r="B6" s="734" t="s">
        <v>3874</v>
      </c>
      <c r="C6" s="734" t="s">
        <v>3890</v>
      </c>
      <c r="D6" s="734" t="s">
        <v>3897</v>
      </c>
      <c r="E6" s="734" t="s">
        <v>3898</v>
      </c>
      <c r="F6" s="229">
        <v>2</v>
      </c>
      <c r="G6" s="229">
        <v>68</v>
      </c>
      <c r="H6" s="229">
        <v>1</v>
      </c>
      <c r="I6" s="229">
        <v>34</v>
      </c>
      <c r="J6" s="229"/>
      <c r="K6" s="229"/>
      <c r="L6" s="229"/>
      <c r="M6" s="229"/>
      <c r="N6" s="229"/>
      <c r="O6" s="229"/>
      <c r="P6" s="739"/>
      <c r="Q6" s="747"/>
    </row>
    <row r="7" spans="1:17" ht="14.4" customHeight="1" x14ac:dyDescent="0.3">
      <c r="A7" s="660" t="s">
        <v>4014</v>
      </c>
      <c r="B7" s="661" t="s">
        <v>3874</v>
      </c>
      <c r="C7" s="661" t="s">
        <v>3890</v>
      </c>
      <c r="D7" s="661" t="s">
        <v>3923</v>
      </c>
      <c r="E7" s="661" t="s">
        <v>3924</v>
      </c>
      <c r="F7" s="664">
        <v>2</v>
      </c>
      <c r="G7" s="664">
        <v>464</v>
      </c>
      <c r="H7" s="664">
        <v>1</v>
      </c>
      <c r="I7" s="664">
        <v>232</v>
      </c>
      <c r="J7" s="664"/>
      <c r="K7" s="664"/>
      <c r="L7" s="664"/>
      <c r="M7" s="664"/>
      <c r="N7" s="664">
        <v>4</v>
      </c>
      <c r="O7" s="664">
        <v>940</v>
      </c>
      <c r="P7" s="677">
        <v>2.0258620689655173</v>
      </c>
      <c r="Q7" s="665">
        <v>235</v>
      </c>
    </row>
    <row r="8" spans="1:17" ht="14.4" customHeight="1" x14ac:dyDescent="0.3">
      <c r="A8" s="660" t="s">
        <v>4014</v>
      </c>
      <c r="B8" s="661" t="s">
        <v>3874</v>
      </c>
      <c r="C8" s="661" t="s">
        <v>3890</v>
      </c>
      <c r="D8" s="661" t="s">
        <v>3925</v>
      </c>
      <c r="E8" s="661" t="s">
        <v>3926</v>
      </c>
      <c r="F8" s="664">
        <v>1</v>
      </c>
      <c r="G8" s="664">
        <v>116</v>
      </c>
      <c r="H8" s="664">
        <v>1</v>
      </c>
      <c r="I8" s="664">
        <v>116</v>
      </c>
      <c r="J8" s="664">
        <v>1</v>
      </c>
      <c r="K8" s="664">
        <v>116</v>
      </c>
      <c r="L8" s="664">
        <v>1</v>
      </c>
      <c r="M8" s="664">
        <v>116</v>
      </c>
      <c r="N8" s="664">
        <v>3</v>
      </c>
      <c r="O8" s="664">
        <v>354</v>
      </c>
      <c r="P8" s="677">
        <v>3.0517241379310347</v>
      </c>
      <c r="Q8" s="665">
        <v>118</v>
      </c>
    </row>
    <row r="9" spans="1:17" ht="14.4" customHeight="1" x14ac:dyDescent="0.3">
      <c r="A9" s="660" t="s">
        <v>4015</v>
      </c>
      <c r="B9" s="661" t="s">
        <v>3874</v>
      </c>
      <c r="C9" s="661" t="s">
        <v>3890</v>
      </c>
      <c r="D9" s="661" t="s">
        <v>3897</v>
      </c>
      <c r="E9" s="661" t="s">
        <v>3898</v>
      </c>
      <c r="F9" s="664">
        <v>4</v>
      </c>
      <c r="G9" s="664">
        <v>136</v>
      </c>
      <c r="H9" s="664">
        <v>1</v>
      </c>
      <c r="I9" s="664">
        <v>34</v>
      </c>
      <c r="J9" s="664">
        <v>8</v>
      </c>
      <c r="K9" s="664">
        <v>272</v>
      </c>
      <c r="L9" s="664">
        <v>2</v>
      </c>
      <c r="M9" s="664">
        <v>34</v>
      </c>
      <c r="N9" s="664">
        <v>2</v>
      </c>
      <c r="O9" s="664">
        <v>70</v>
      </c>
      <c r="P9" s="677">
        <v>0.51470588235294112</v>
      </c>
      <c r="Q9" s="665">
        <v>35</v>
      </c>
    </row>
    <row r="10" spans="1:17" ht="14.4" customHeight="1" x14ac:dyDescent="0.3">
      <c r="A10" s="660" t="s">
        <v>4015</v>
      </c>
      <c r="B10" s="661" t="s">
        <v>3874</v>
      </c>
      <c r="C10" s="661" t="s">
        <v>3890</v>
      </c>
      <c r="D10" s="661" t="s">
        <v>3923</v>
      </c>
      <c r="E10" s="661" t="s">
        <v>3924</v>
      </c>
      <c r="F10" s="664">
        <v>13</v>
      </c>
      <c r="G10" s="664">
        <v>3016</v>
      </c>
      <c r="H10" s="664">
        <v>1</v>
      </c>
      <c r="I10" s="664">
        <v>232</v>
      </c>
      <c r="J10" s="664">
        <v>14</v>
      </c>
      <c r="K10" s="664">
        <v>3248</v>
      </c>
      <c r="L10" s="664">
        <v>1.0769230769230769</v>
      </c>
      <c r="M10" s="664">
        <v>232</v>
      </c>
      <c r="N10" s="664">
        <v>10</v>
      </c>
      <c r="O10" s="664">
        <v>2350</v>
      </c>
      <c r="P10" s="677">
        <v>0.77917771883289122</v>
      </c>
      <c r="Q10" s="665">
        <v>235</v>
      </c>
    </row>
    <row r="11" spans="1:17" ht="14.4" customHeight="1" x14ac:dyDescent="0.3">
      <c r="A11" s="660" t="s">
        <v>4015</v>
      </c>
      <c r="B11" s="661" t="s">
        <v>3874</v>
      </c>
      <c r="C11" s="661" t="s">
        <v>3890</v>
      </c>
      <c r="D11" s="661" t="s">
        <v>3925</v>
      </c>
      <c r="E11" s="661" t="s">
        <v>3926</v>
      </c>
      <c r="F11" s="664">
        <v>12</v>
      </c>
      <c r="G11" s="664">
        <v>1392</v>
      </c>
      <c r="H11" s="664">
        <v>1</v>
      </c>
      <c r="I11" s="664">
        <v>116</v>
      </c>
      <c r="J11" s="664">
        <v>6</v>
      </c>
      <c r="K11" s="664">
        <v>696</v>
      </c>
      <c r="L11" s="664">
        <v>0.5</v>
      </c>
      <c r="M11" s="664">
        <v>116</v>
      </c>
      <c r="N11" s="664">
        <v>18</v>
      </c>
      <c r="O11" s="664">
        <v>2124</v>
      </c>
      <c r="P11" s="677">
        <v>1.5258620689655173</v>
      </c>
      <c r="Q11" s="665">
        <v>118</v>
      </c>
    </row>
    <row r="12" spans="1:17" ht="14.4" customHeight="1" x14ac:dyDescent="0.3">
      <c r="A12" s="660" t="s">
        <v>4015</v>
      </c>
      <c r="B12" s="661" t="s">
        <v>3874</v>
      </c>
      <c r="C12" s="661" t="s">
        <v>3890</v>
      </c>
      <c r="D12" s="661" t="s">
        <v>3945</v>
      </c>
      <c r="E12" s="661" t="s">
        <v>3946</v>
      </c>
      <c r="F12" s="664">
        <v>3</v>
      </c>
      <c r="G12" s="664">
        <v>0</v>
      </c>
      <c r="H12" s="664"/>
      <c r="I12" s="664">
        <v>0</v>
      </c>
      <c r="J12" s="664"/>
      <c r="K12" s="664"/>
      <c r="L12" s="664"/>
      <c r="M12" s="664"/>
      <c r="N12" s="664">
        <v>8</v>
      </c>
      <c r="O12" s="664">
        <v>0</v>
      </c>
      <c r="P12" s="677"/>
      <c r="Q12" s="665">
        <v>0</v>
      </c>
    </row>
    <row r="13" spans="1:17" ht="14.4" customHeight="1" x14ac:dyDescent="0.3">
      <c r="A13" s="660" t="s">
        <v>4015</v>
      </c>
      <c r="B13" s="661" t="s">
        <v>3874</v>
      </c>
      <c r="C13" s="661" t="s">
        <v>3890</v>
      </c>
      <c r="D13" s="661" t="s">
        <v>3953</v>
      </c>
      <c r="E13" s="661" t="s">
        <v>3954</v>
      </c>
      <c r="F13" s="664"/>
      <c r="G13" s="664"/>
      <c r="H13" s="664"/>
      <c r="I13" s="664"/>
      <c r="J13" s="664">
        <v>1</v>
      </c>
      <c r="K13" s="664">
        <v>81</v>
      </c>
      <c r="L13" s="664"/>
      <c r="M13" s="664">
        <v>81</v>
      </c>
      <c r="N13" s="664"/>
      <c r="O13" s="664"/>
      <c r="P13" s="677"/>
      <c r="Q13" s="665"/>
    </row>
    <row r="14" spans="1:17" ht="14.4" customHeight="1" x14ac:dyDescent="0.3">
      <c r="A14" s="660" t="s">
        <v>4015</v>
      </c>
      <c r="B14" s="661" t="s">
        <v>3874</v>
      </c>
      <c r="C14" s="661" t="s">
        <v>3890</v>
      </c>
      <c r="D14" s="661" t="s">
        <v>3967</v>
      </c>
      <c r="E14" s="661" t="s">
        <v>3968</v>
      </c>
      <c r="F14" s="664"/>
      <c r="G14" s="664"/>
      <c r="H14" s="664"/>
      <c r="I14" s="664"/>
      <c r="J14" s="664">
        <v>1</v>
      </c>
      <c r="K14" s="664">
        <v>1043</v>
      </c>
      <c r="L14" s="664"/>
      <c r="M14" s="664">
        <v>1043</v>
      </c>
      <c r="N14" s="664"/>
      <c r="O14" s="664"/>
      <c r="P14" s="677"/>
      <c r="Q14" s="665"/>
    </row>
    <row r="15" spans="1:17" ht="14.4" customHeight="1" x14ac:dyDescent="0.3">
      <c r="A15" s="660" t="s">
        <v>4015</v>
      </c>
      <c r="B15" s="661" t="s">
        <v>3874</v>
      </c>
      <c r="C15" s="661" t="s">
        <v>3890</v>
      </c>
      <c r="D15" s="661" t="s">
        <v>3973</v>
      </c>
      <c r="E15" s="661" t="s">
        <v>3974</v>
      </c>
      <c r="F15" s="664"/>
      <c r="G15" s="664"/>
      <c r="H15" s="664"/>
      <c r="I15" s="664"/>
      <c r="J15" s="664"/>
      <c r="K15" s="664"/>
      <c r="L15" s="664"/>
      <c r="M15" s="664"/>
      <c r="N15" s="664">
        <v>1</v>
      </c>
      <c r="O15" s="664">
        <v>114</v>
      </c>
      <c r="P15" s="677"/>
      <c r="Q15" s="665">
        <v>114</v>
      </c>
    </row>
    <row r="16" spans="1:17" ht="14.4" customHeight="1" x14ac:dyDescent="0.3">
      <c r="A16" s="660" t="s">
        <v>4016</v>
      </c>
      <c r="B16" s="661" t="s">
        <v>3874</v>
      </c>
      <c r="C16" s="661" t="s">
        <v>3890</v>
      </c>
      <c r="D16" s="661" t="s">
        <v>3897</v>
      </c>
      <c r="E16" s="661" t="s">
        <v>3898</v>
      </c>
      <c r="F16" s="664">
        <v>5</v>
      </c>
      <c r="G16" s="664">
        <v>170</v>
      </c>
      <c r="H16" s="664">
        <v>1</v>
      </c>
      <c r="I16" s="664">
        <v>34</v>
      </c>
      <c r="J16" s="664">
        <v>10</v>
      </c>
      <c r="K16" s="664">
        <v>340</v>
      </c>
      <c r="L16" s="664">
        <v>2</v>
      </c>
      <c r="M16" s="664">
        <v>34</v>
      </c>
      <c r="N16" s="664">
        <v>1</v>
      </c>
      <c r="O16" s="664">
        <v>35</v>
      </c>
      <c r="P16" s="677">
        <v>0.20588235294117646</v>
      </c>
      <c r="Q16" s="665">
        <v>35</v>
      </c>
    </row>
    <row r="17" spans="1:17" ht="14.4" customHeight="1" x14ac:dyDescent="0.3">
      <c r="A17" s="660" t="s">
        <v>4016</v>
      </c>
      <c r="B17" s="661" t="s">
        <v>3874</v>
      </c>
      <c r="C17" s="661" t="s">
        <v>3890</v>
      </c>
      <c r="D17" s="661" t="s">
        <v>3923</v>
      </c>
      <c r="E17" s="661" t="s">
        <v>3924</v>
      </c>
      <c r="F17" s="664">
        <v>8</v>
      </c>
      <c r="G17" s="664">
        <v>1856</v>
      </c>
      <c r="H17" s="664">
        <v>1</v>
      </c>
      <c r="I17" s="664">
        <v>232</v>
      </c>
      <c r="J17" s="664">
        <v>14</v>
      </c>
      <c r="K17" s="664">
        <v>3248</v>
      </c>
      <c r="L17" s="664">
        <v>1.75</v>
      </c>
      <c r="M17" s="664">
        <v>232</v>
      </c>
      <c r="N17" s="664">
        <v>3</v>
      </c>
      <c r="O17" s="664">
        <v>705</v>
      </c>
      <c r="P17" s="677">
        <v>0.37984913793103448</v>
      </c>
      <c r="Q17" s="665">
        <v>235</v>
      </c>
    </row>
    <row r="18" spans="1:17" ht="14.4" customHeight="1" x14ac:dyDescent="0.3">
      <c r="A18" s="660" t="s">
        <v>4016</v>
      </c>
      <c r="B18" s="661" t="s">
        <v>3874</v>
      </c>
      <c r="C18" s="661" t="s">
        <v>3890</v>
      </c>
      <c r="D18" s="661" t="s">
        <v>3925</v>
      </c>
      <c r="E18" s="661" t="s">
        <v>3926</v>
      </c>
      <c r="F18" s="664">
        <v>8</v>
      </c>
      <c r="G18" s="664">
        <v>928</v>
      </c>
      <c r="H18" s="664">
        <v>1</v>
      </c>
      <c r="I18" s="664">
        <v>116</v>
      </c>
      <c r="J18" s="664">
        <v>4</v>
      </c>
      <c r="K18" s="664">
        <v>464</v>
      </c>
      <c r="L18" s="664">
        <v>0.5</v>
      </c>
      <c r="M18" s="664">
        <v>116</v>
      </c>
      <c r="N18" s="664">
        <v>2</v>
      </c>
      <c r="O18" s="664">
        <v>236</v>
      </c>
      <c r="P18" s="677">
        <v>0.25431034482758619</v>
      </c>
      <c r="Q18" s="665">
        <v>118</v>
      </c>
    </row>
    <row r="19" spans="1:17" ht="14.4" customHeight="1" x14ac:dyDescent="0.3">
      <c r="A19" s="660" t="s">
        <v>4016</v>
      </c>
      <c r="B19" s="661" t="s">
        <v>3874</v>
      </c>
      <c r="C19" s="661" t="s">
        <v>3890</v>
      </c>
      <c r="D19" s="661" t="s">
        <v>3939</v>
      </c>
      <c r="E19" s="661" t="s">
        <v>3940</v>
      </c>
      <c r="F19" s="664">
        <v>1</v>
      </c>
      <c r="G19" s="664">
        <v>659</v>
      </c>
      <c r="H19" s="664">
        <v>1</v>
      </c>
      <c r="I19" s="664">
        <v>659</v>
      </c>
      <c r="J19" s="664"/>
      <c r="K19" s="664"/>
      <c r="L19" s="664"/>
      <c r="M19" s="664"/>
      <c r="N19" s="664"/>
      <c r="O19" s="664"/>
      <c r="P19" s="677"/>
      <c r="Q19" s="665"/>
    </row>
    <row r="20" spans="1:17" ht="14.4" customHeight="1" x14ac:dyDescent="0.3">
      <c r="A20" s="660" t="s">
        <v>4016</v>
      </c>
      <c r="B20" s="661" t="s">
        <v>3874</v>
      </c>
      <c r="C20" s="661" t="s">
        <v>3890</v>
      </c>
      <c r="D20" s="661" t="s">
        <v>3945</v>
      </c>
      <c r="E20" s="661" t="s">
        <v>3946</v>
      </c>
      <c r="F20" s="664">
        <v>1</v>
      </c>
      <c r="G20" s="664">
        <v>0</v>
      </c>
      <c r="H20" s="664"/>
      <c r="I20" s="664">
        <v>0</v>
      </c>
      <c r="J20" s="664">
        <v>2</v>
      </c>
      <c r="K20" s="664">
        <v>0</v>
      </c>
      <c r="L20" s="664"/>
      <c r="M20" s="664">
        <v>0</v>
      </c>
      <c r="N20" s="664">
        <v>3</v>
      </c>
      <c r="O20" s="664">
        <v>0</v>
      </c>
      <c r="P20" s="677"/>
      <c r="Q20" s="665">
        <v>0</v>
      </c>
    </row>
    <row r="21" spans="1:17" ht="14.4" customHeight="1" x14ac:dyDescent="0.3">
      <c r="A21" s="660" t="s">
        <v>4016</v>
      </c>
      <c r="B21" s="661" t="s">
        <v>3874</v>
      </c>
      <c r="C21" s="661" t="s">
        <v>3890</v>
      </c>
      <c r="D21" s="661" t="s">
        <v>3953</v>
      </c>
      <c r="E21" s="661" t="s">
        <v>3954</v>
      </c>
      <c r="F21" s="664">
        <v>5</v>
      </c>
      <c r="G21" s="664">
        <v>405</v>
      </c>
      <c r="H21" s="664">
        <v>1</v>
      </c>
      <c r="I21" s="664">
        <v>81</v>
      </c>
      <c r="J21" s="664">
        <v>8</v>
      </c>
      <c r="K21" s="664">
        <v>648</v>
      </c>
      <c r="L21" s="664">
        <v>1.6</v>
      </c>
      <c r="M21" s="664">
        <v>81</v>
      </c>
      <c r="N21" s="664">
        <v>1</v>
      </c>
      <c r="O21" s="664">
        <v>82</v>
      </c>
      <c r="P21" s="677">
        <v>0.20246913580246914</v>
      </c>
      <c r="Q21" s="665">
        <v>82</v>
      </c>
    </row>
    <row r="22" spans="1:17" ht="14.4" customHeight="1" x14ac:dyDescent="0.3">
      <c r="A22" s="660" t="s">
        <v>4016</v>
      </c>
      <c r="B22" s="661" t="s">
        <v>3874</v>
      </c>
      <c r="C22" s="661" t="s">
        <v>3890</v>
      </c>
      <c r="D22" s="661" t="s">
        <v>3967</v>
      </c>
      <c r="E22" s="661" t="s">
        <v>3968</v>
      </c>
      <c r="F22" s="664"/>
      <c r="G22" s="664"/>
      <c r="H22" s="664"/>
      <c r="I22" s="664"/>
      <c r="J22" s="664">
        <v>1</v>
      </c>
      <c r="K22" s="664">
        <v>1043</v>
      </c>
      <c r="L22" s="664"/>
      <c r="M22" s="664">
        <v>1043</v>
      </c>
      <c r="N22" s="664"/>
      <c r="O22" s="664"/>
      <c r="P22" s="677"/>
      <c r="Q22" s="665"/>
    </row>
    <row r="23" spans="1:17" ht="14.4" customHeight="1" x14ac:dyDescent="0.3">
      <c r="A23" s="660" t="s">
        <v>4016</v>
      </c>
      <c r="B23" s="661" t="s">
        <v>3874</v>
      </c>
      <c r="C23" s="661" t="s">
        <v>3890</v>
      </c>
      <c r="D23" s="661" t="s">
        <v>3977</v>
      </c>
      <c r="E23" s="661" t="s">
        <v>3978</v>
      </c>
      <c r="F23" s="664">
        <v>3</v>
      </c>
      <c r="G23" s="664">
        <v>3831</v>
      </c>
      <c r="H23" s="664">
        <v>1</v>
      </c>
      <c r="I23" s="664">
        <v>1277</v>
      </c>
      <c r="J23" s="664">
        <v>7</v>
      </c>
      <c r="K23" s="664">
        <v>8939</v>
      </c>
      <c r="L23" s="664">
        <v>2.3333333333333335</v>
      </c>
      <c r="M23" s="664">
        <v>1277</v>
      </c>
      <c r="N23" s="664">
        <v>1</v>
      </c>
      <c r="O23" s="664">
        <v>1288</v>
      </c>
      <c r="P23" s="677">
        <v>0.33620464630644742</v>
      </c>
      <c r="Q23" s="665">
        <v>1288</v>
      </c>
    </row>
    <row r="24" spans="1:17" ht="14.4" customHeight="1" x14ac:dyDescent="0.3">
      <c r="A24" s="660" t="s">
        <v>4016</v>
      </c>
      <c r="B24" s="661" t="s">
        <v>3874</v>
      </c>
      <c r="C24" s="661" t="s">
        <v>3890</v>
      </c>
      <c r="D24" s="661" t="s">
        <v>3983</v>
      </c>
      <c r="E24" s="661" t="s">
        <v>3984</v>
      </c>
      <c r="F24" s="664">
        <v>1</v>
      </c>
      <c r="G24" s="664">
        <v>114</v>
      </c>
      <c r="H24" s="664">
        <v>1</v>
      </c>
      <c r="I24" s="664">
        <v>114</v>
      </c>
      <c r="J24" s="664"/>
      <c r="K24" s="664"/>
      <c r="L24" s="664"/>
      <c r="M24" s="664"/>
      <c r="N24" s="664"/>
      <c r="O24" s="664"/>
      <c r="P24" s="677"/>
      <c r="Q24" s="665"/>
    </row>
    <row r="25" spans="1:17" ht="14.4" customHeight="1" x14ac:dyDescent="0.3">
      <c r="A25" s="660" t="s">
        <v>574</v>
      </c>
      <c r="B25" s="661" t="s">
        <v>3874</v>
      </c>
      <c r="C25" s="661" t="s">
        <v>3885</v>
      </c>
      <c r="D25" s="661" t="s">
        <v>3888</v>
      </c>
      <c r="E25" s="661" t="s">
        <v>3889</v>
      </c>
      <c r="F25" s="664"/>
      <c r="G25" s="664"/>
      <c r="H25" s="664"/>
      <c r="I25" s="664"/>
      <c r="J25" s="664">
        <v>1</v>
      </c>
      <c r="K25" s="664">
        <v>162.80000000000001</v>
      </c>
      <c r="L25" s="664"/>
      <c r="M25" s="664">
        <v>162.80000000000001</v>
      </c>
      <c r="N25" s="664">
        <v>1</v>
      </c>
      <c r="O25" s="664">
        <v>162.80000000000001</v>
      </c>
      <c r="P25" s="677"/>
      <c r="Q25" s="665">
        <v>162.80000000000001</v>
      </c>
    </row>
    <row r="26" spans="1:17" ht="14.4" customHeight="1" x14ac:dyDescent="0.3">
      <c r="A26" s="660" t="s">
        <v>574</v>
      </c>
      <c r="B26" s="661" t="s">
        <v>3874</v>
      </c>
      <c r="C26" s="661" t="s">
        <v>3890</v>
      </c>
      <c r="D26" s="661" t="s">
        <v>3897</v>
      </c>
      <c r="E26" s="661" t="s">
        <v>3898</v>
      </c>
      <c r="F26" s="664">
        <v>3</v>
      </c>
      <c r="G26" s="664">
        <v>102</v>
      </c>
      <c r="H26" s="664">
        <v>1</v>
      </c>
      <c r="I26" s="664">
        <v>34</v>
      </c>
      <c r="J26" s="664">
        <v>14</v>
      </c>
      <c r="K26" s="664">
        <v>476</v>
      </c>
      <c r="L26" s="664">
        <v>4.666666666666667</v>
      </c>
      <c r="M26" s="664">
        <v>34</v>
      </c>
      <c r="N26" s="664">
        <v>2</v>
      </c>
      <c r="O26" s="664">
        <v>70</v>
      </c>
      <c r="P26" s="677">
        <v>0.68627450980392157</v>
      </c>
      <c r="Q26" s="665">
        <v>35</v>
      </c>
    </row>
    <row r="27" spans="1:17" ht="14.4" customHeight="1" x14ac:dyDescent="0.3">
      <c r="A27" s="660" t="s">
        <v>574</v>
      </c>
      <c r="B27" s="661" t="s">
        <v>3874</v>
      </c>
      <c r="C27" s="661" t="s">
        <v>3890</v>
      </c>
      <c r="D27" s="661" t="s">
        <v>3901</v>
      </c>
      <c r="E27" s="661" t="s">
        <v>3902</v>
      </c>
      <c r="F27" s="664">
        <v>5</v>
      </c>
      <c r="G27" s="664">
        <v>25</v>
      </c>
      <c r="H27" s="664">
        <v>1</v>
      </c>
      <c r="I27" s="664">
        <v>5</v>
      </c>
      <c r="J27" s="664">
        <v>77</v>
      </c>
      <c r="K27" s="664">
        <v>385</v>
      </c>
      <c r="L27" s="664">
        <v>15.4</v>
      </c>
      <c r="M27" s="664">
        <v>5</v>
      </c>
      <c r="N27" s="664">
        <v>75</v>
      </c>
      <c r="O27" s="664">
        <v>375</v>
      </c>
      <c r="P27" s="677">
        <v>15</v>
      </c>
      <c r="Q27" s="665">
        <v>5</v>
      </c>
    </row>
    <row r="28" spans="1:17" ht="14.4" customHeight="1" x14ac:dyDescent="0.3">
      <c r="A28" s="660" t="s">
        <v>574</v>
      </c>
      <c r="B28" s="661" t="s">
        <v>3874</v>
      </c>
      <c r="C28" s="661" t="s">
        <v>3890</v>
      </c>
      <c r="D28" s="661" t="s">
        <v>3903</v>
      </c>
      <c r="E28" s="661" t="s">
        <v>3904</v>
      </c>
      <c r="F28" s="664"/>
      <c r="G28" s="664"/>
      <c r="H28" s="664"/>
      <c r="I28" s="664"/>
      <c r="J28" s="664"/>
      <c r="K28" s="664"/>
      <c r="L28" s="664"/>
      <c r="M28" s="664"/>
      <c r="N28" s="664">
        <v>1</v>
      </c>
      <c r="O28" s="664">
        <v>5</v>
      </c>
      <c r="P28" s="677"/>
      <c r="Q28" s="665">
        <v>5</v>
      </c>
    </row>
    <row r="29" spans="1:17" ht="14.4" customHeight="1" x14ac:dyDescent="0.3">
      <c r="A29" s="660" t="s">
        <v>574</v>
      </c>
      <c r="B29" s="661" t="s">
        <v>3874</v>
      </c>
      <c r="C29" s="661" t="s">
        <v>3890</v>
      </c>
      <c r="D29" s="661" t="s">
        <v>4017</v>
      </c>
      <c r="E29" s="661" t="s">
        <v>4018</v>
      </c>
      <c r="F29" s="664"/>
      <c r="G29" s="664"/>
      <c r="H29" s="664"/>
      <c r="I29" s="664"/>
      <c r="J29" s="664"/>
      <c r="K29" s="664"/>
      <c r="L29" s="664"/>
      <c r="M29" s="664"/>
      <c r="N29" s="664">
        <v>1</v>
      </c>
      <c r="O29" s="664">
        <v>118</v>
      </c>
      <c r="P29" s="677"/>
      <c r="Q29" s="665">
        <v>118</v>
      </c>
    </row>
    <row r="30" spans="1:17" ht="14.4" customHeight="1" x14ac:dyDescent="0.3">
      <c r="A30" s="660" t="s">
        <v>574</v>
      </c>
      <c r="B30" s="661" t="s">
        <v>3874</v>
      </c>
      <c r="C30" s="661" t="s">
        <v>3890</v>
      </c>
      <c r="D30" s="661" t="s">
        <v>3905</v>
      </c>
      <c r="E30" s="661" t="s">
        <v>3906</v>
      </c>
      <c r="F30" s="664">
        <v>5</v>
      </c>
      <c r="G30" s="664">
        <v>415</v>
      </c>
      <c r="H30" s="664">
        <v>1</v>
      </c>
      <c r="I30" s="664">
        <v>83</v>
      </c>
      <c r="J30" s="664">
        <v>2</v>
      </c>
      <c r="K30" s="664">
        <v>166</v>
      </c>
      <c r="L30" s="664">
        <v>0.4</v>
      </c>
      <c r="M30" s="664">
        <v>83</v>
      </c>
      <c r="N30" s="664">
        <v>3</v>
      </c>
      <c r="O30" s="664">
        <v>252</v>
      </c>
      <c r="P30" s="677">
        <v>0.60722891566265058</v>
      </c>
      <c r="Q30" s="665">
        <v>84</v>
      </c>
    </row>
    <row r="31" spans="1:17" ht="14.4" customHeight="1" x14ac:dyDescent="0.3">
      <c r="A31" s="660" t="s">
        <v>574</v>
      </c>
      <c r="B31" s="661" t="s">
        <v>3874</v>
      </c>
      <c r="C31" s="661" t="s">
        <v>3890</v>
      </c>
      <c r="D31" s="661" t="s">
        <v>3907</v>
      </c>
      <c r="E31" s="661" t="s">
        <v>3908</v>
      </c>
      <c r="F31" s="664">
        <v>11</v>
      </c>
      <c r="G31" s="664">
        <v>6721</v>
      </c>
      <c r="H31" s="664">
        <v>1</v>
      </c>
      <c r="I31" s="664">
        <v>611</v>
      </c>
      <c r="J31" s="664">
        <v>12</v>
      </c>
      <c r="K31" s="664">
        <v>7332</v>
      </c>
      <c r="L31" s="664">
        <v>1.0909090909090908</v>
      </c>
      <c r="M31" s="664">
        <v>611</v>
      </c>
      <c r="N31" s="664">
        <v>12</v>
      </c>
      <c r="O31" s="664">
        <v>7404</v>
      </c>
      <c r="P31" s="677">
        <v>1.1016217824728463</v>
      </c>
      <c r="Q31" s="665">
        <v>617</v>
      </c>
    </row>
    <row r="32" spans="1:17" ht="14.4" customHeight="1" x14ac:dyDescent="0.3">
      <c r="A32" s="660" t="s">
        <v>574</v>
      </c>
      <c r="B32" s="661" t="s">
        <v>3874</v>
      </c>
      <c r="C32" s="661" t="s">
        <v>3890</v>
      </c>
      <c r="D32" s="661" t="s">
        <v>3909</v>
      </c>
      <c r="E32" s="661" t="s">
        <v>3910</v>
      </c>
      <c r="F32" s="664">
        <v>9</v>
      </c>
      <c r="G32" s="664">
        <v>3474</v>
      </c>
      <c r="H32" s="664">
        <v>1</v>
      </c>
      <c r="I32" s="664">
        <v>386</v>
      </c>
      <c r="J32" s="664">
        <v>11</v>
      </c>
      <c r="K32" s="664">
        <v>4246</v>
      </c>
      <c r="L32" s="664">
        <v>1.2222222222222223</v>
      </c>
      <c r="M32" s="664">
        <v>386</v>
      </c>
      <c r="N32" s="664">
        <v>7</v>
      </c>
      <c r="O32" s="664">
        <v>2716</v>
      </c>
      <c r="P32" s="677">
        <v>0.78180771445020147</v>
      </c>
      <c r="Q32" s="665">
        <v>388</v>
      </c>
    </row>
    <row r="33" spans="1:17" ht="14.4" customHeight="1" x14ac:dyDescent="0.3">
      <c r="A33" s="660" t="s">
        <v>574</v>
      </c>
      <c r="B33" s="661" t="s">
        <v>3874</v>
      </c>
      <c r="C33" s="661" t="s">
        <v>3890</v>
      </c>
      <c r="D33" s="661" t="s">
        <v>3911</v>
      </c>
      <c r="E33" s="661" t="s">
        <v>3912</v>
      </c>
      <c r="F33" s="664">
        <v>42</v>
      </c>
      <c r="G33" s="664">
        <v>1638</v>
      </c>
      <c r="H33" s="664">
        <v>1</v>
      </c>
      <c r="I33" s="664">
        <v>39</v>
      </c>
      <c r="J33" s="664">
        <v>35</v>
      </c>
      <c r="K33" s="664">
        <v>1365</v>
      </c>
      <c r="L33" s="664">
        <v>0.83333333333333337</v>
      </c>
      <c r="M33" s="664">
        <v>39</v>
      </c>
      <c r="N33" s="664">
        <v>36</v>
      </c>
      <c r="O33" s="664">
        <v>1404</v>
      </c>
      <c r="P33" s="677">
        <v>0.8571428571428571</v>
      </c>
      <c r="Q33" s="665">
        <v>39</v>
      </c>
    </row>
    <row r="34" spans="1:17" ht="14.4" customHeight="1" x14ac:dyDescent="0.3">
      <c r="A34" s="660" t="s">
        <v>574</v>
      </c>
      <c r="B34" s="661" t="s">
        <v>3874</v>
      </c>
      <c r="C34" s="661" t="s">
        <v>3890</v>
      </c>
      <c r="D34" s="661" t="s">
        <v>3913</v>
      </c>
      <c r="E34" s="661" t="s">
        <v>3914</v>
      </c>
      <c r="F34" s="664"/>
      <c r="G34" s="664"/>
      <c r="H34" s="664"/>
      <c r="I34" s="664"/>
      <c r="J34" s="664"/>
      <c r="K34" s="664"/>
      <c r="L34" s="664"/>
      <c r="M34" s="664"/>
      <c r="N34" s="664">
        <v>1</v>
      </c>
      <c r="O34" s="664">
        <v>17655</v>
      </c>
      <c r="P34" s="677"/>
      <c r="Q34" s="665">
        <v>17655</v>
      </c>
    </row>
    <row r="35" spans="1:17" ht="14.4" customHeight="1" x14ac:dyDescent="0.3">
      <c r="A35" s="660" t="s">
        <v>574</v>
      </c>
      <c r="B35" s="661" t="s">
        <v>3874</v>
      </c>
      <c r="C35" s="661" t="s">
        <v>3890</v>
      </c>
      <c r="D35" s="661" t="s">
        <v>3915</v>
      </c>
      <c r="E35" s="661" t="s">
        <v>3916</v>
      </c>
      <c r="F35" s="664"/>
      <c r="G35" s="664"/>
      <c r="H35" s="664"/>
      <c r="I35" s="664"/>
      <c r="J35" s="664"/>
      <c r="K35" s="664"/>
      <c r="L35" s="664"/>
      <c r="M35" s="664"/>
      <c r="N35" s="664">
        <v>1</v>
      </c>
      <c r="O35" s="664">
        <v>1689</v>
      </c>
      <c r="P35" s="677"/>
      <c r="Q35" s="665">
        <v>1689</v>
      </c>
    </row>
    <row r="36" spans="1:17" ht="14.4" customHeight="1" x14ac:dyDescent="0.3">
      <c r="A36" s="660" t="s">
        <v>574</v>
      </c>
      <c r="B36" s="661" t="s">
        <v>3874</v>
      </c>
      <c r="C36" s="661" t="s">
        <v>3890</v>
      </c>
      <c r="D36" s="661" t="s">
        <v>3919</v>
      </c>
      <c r="E36" s="661" t="s">
        <v>3920</v>
      </c>
      <c r="F36" s="664">
        <v>5</v>
      </c>
      <c r="G36" s="664">
        <v>22125</v>
      </c>
      <c r="H36" s="664">
        <v>1</v>
      </c>
      <c r="I36" s="664">
        <v>4425</v>
      </c>
      <c r="J36" s="664">
        <v>1</v>
      </c>
      <c r="K36" s="664">
        <v>4425</v>
      </c>
      <c r="L36" s="664">
        <v>0.2</v>
      </c>
      <c r="M36" s="664">
        <v>4425</v>
      </c>
      <c r="N36" s="664">
        <v>1</v>
      </c>
      <c r="O36" s="664">
        <v>4429</v>
      </c>
      <c r="P36" s="677">
        <v>0.20018079096045197</v>
      </c>
      <c r="Q36" s="665">
        <v>4429</v>
      </c>
    </row>
    <row r="37" spans="1:17" ht="14.4" customHeight="1" x14ac:dyDescent="0.3">
      <c r="A37" s="660" t="s">
        <v>574</v>
      </c>
      <c r="B37" s="661" t="s">
        <v>3874</v>
      </c>
      <c r="C37" s="661" t="s">
        <v>3890</v>
      </c>
      <c r="D37" s="661" t="s">
        <v>3921</v>
      </c>
      <c r="E37" s="661" t="s">
        <v>3922</v>
      </c>
      <c r="F37" s="664"/>
      <c r="G37" s="664"/>
      <c r="H37" s="664"/>
      <c r="I37" s="664"/>
      <c r="J37" s="664"/>
      <c r="K37" s="664"/>
      <c r="L37" s="664"/>
      <c r="M37" s="664"/>
      <c r="N37" s="664">
        <v>1</v>
      </c>
      <c r="O37" s="664">
        <v>695</v>
      </c>
      <c r="P37" s="677"/>
      <c r="Q37" s="665">
        <v>695</v>
      </c>
    </row>
    <row r="38" spans="1:17" ht="14.4" customHeight="1" x14ac:dyDescent="0.3">
      <c r="A38" s="660" t="s">
        <v>574</v>
      </c>
      <c r="B38" s="661" t="s">
        <v>3874</v>
      </c>
      <c r="C38" s="661" t="s">
        <v>3890</v>
      </c>
      <c r="D38" s="661" t="s">
        <v>3923</v>
      </c>
      <c r="E38" s="661" t="s">
        <v>3924</v>
      </c>
      <c r="F38" s="664">
        <v>1</v>
      </c>
      <c r="G38" s="664">
        <v>232</v>
      </c>
      <c r="H38" s="664">
        <v>1</v>
      </c>
      <c r="I38" s="664">
        <v>232</v>
      </c>
      <c r="J38" s="664">
        <v>2</v>
      </c>
      <c r="K38" s="664">
        <v>464</v>
      </c>
      <c r="L38" s="664">
        <v>2</v>
      </c>
      <c r="M38" s="664">
        <v>232</v>
      </c>
      <c r="N38" s="664">
        <v>2</v>
      </c>
      <c r="O38" s="664">
        <v>470</v>
      </c>
      <c r="P38" s="677">
        <v>2.0258620689655173</v>
      </c>
      <c r="Q38" s="665">
        <v>235</v>
      </c>
    </row>
    <row r="39" spans="1:17" ht="14.4" customHeight="1" x14ac:dyDescent="0.3">
      <c r="A39" s="660" t="s">
        <v>574</v>
      </c>
      <c r="B39" s="661" t="s">
        <v>3874</v>
      </c>
      <c r="C39" s="661" t="s">
        <v>3890</v>
      </c>
      <c r="D39" s="661" t="s">
        <v>3925</v>
      </c>
      <c r="E39" s="661" t="s">
        <v>3926</v>
      </c>
      <c r="F39" s="664">
        <v>14</v>
      </c>
      <c r="G39" s="664">
        <v>1624</v>
      </c>
      <c r="H39" s="664">
        <v>1</v>
      </c>
      <c r="I39" s="664">
        <v>116</v>
      </c>
      <c r="J39" s="664">
        <v>6</v>
      </c>
      <c r="K39" s="664">
        <v>696</v>
      </c>
      <c r="L39" s="664">
        <v>0.42857142857142855</v>
      </c>
      <c r="M39" s="664">
        <v>116</v>
      </c>
      <c r="N39" s="664">
        <v>5</v>
      </c>
      <c r="O39" s="664">
        <v>590</v>
      </c>
      <c r="P39" s="677">
        <v>0.36330049261083741</v>
      </c>
      <c r="Q39" s="665">
        <v>118</v>
      </c>
    </row>
    <row r="40" spans="1:17" ht="14.4" customHeight="1" x14ac:dyDescent="0.3">
      <c r="A40" s="660" t="s">
        <v>574</v>
      </c>
      <c r="B40" s="661" t="s">
        <v>3874</v>
      </c>
      <c r="C40" s="661" t="s">
        <v>3890</v>
      </c>
      <c r="D40" s="661" t="s">
        <v>3941</v>
      </c>
      <c r="E40" s="661" t="s">
        <v>3942</v>
      </c>
      <c r="F40" s="664">
        <v>1</v>
      </c>
      <c r="G40" s="664">
        <v>988</v>
      </c>
      <c r="H40" s="664">
        <v>1</v>
      </c>
      <c r="I40" s="664">
        <v>988</v>
      </c>
      <c r="J40" s="664"/>
      <c r="K40" s="664"/>
      <c r="L40" s="664"/>
      <c r="M40" s="664"/>
      <c r="N40" s="664"/>
      <c r="O40" s="664"/>
      <c r="P40" s="677"/>
      <c r="Q40" s="665"/>
    </row>
    <row r="41" spans="1:17" ht="14.4" customHeight="1" x14ac:dyDescent="0.3">
      <c r="A41" s="660" t="s">
        <v>574</v>
      </c>
      <c r="B41" s="661" t="s">
        <v>3874</v>
      </c>
      <c r="C41" s="661" t="s">
        <v>3890</v>
      </c>
      <c r="D41" s="661" t="s">
        <v>3947</v>
      </c>
      <c r="E41" s="661" t="s">
        <v>3948</v>
      </c>
      <c r="F41" s="664">
        <v>17</v>
      </c>
      <c r="G41" s="664">
        <v>16099</v>
      </c>
      <c r="H41" s="664">
        <v>1</v>
      </c>
      <c r="I41" s="664">
        <v>947</v>
      </c>
      <c r="J41" s="664">
        <v>10</v>
      </c>
      <c r="K41" s="664">
        <v>9470</v>
      </c>
      <c r="L41" s="664">
        <v>0.58823529411764708</v>
      </c>
      <c r="M41" s="664">
        <v>947</v>
      </c>
      <c r="N41" s="664">
        <v>11</v>
      </c>
      <c r="O41" s="664">
        <v>10516</v>
      </c>
      <c r="P41" s="677">
        <v>0.65320827380582647</v>
      </c>
      <c r="Q41" s="665">
        <v>956</v>
      </c>
    </row>
    <row r="42" spans="1:17" ht="14.4" customHeight="1" x14ac:dyDescent="0.3">
      <c r="A42" s="660" t="s">
        <v>574</v>
      </c>
      <c r="B42" s="661" t="s">
        <v>3874</v>
      </c>
      <c r="C42" s="661" t="s">
        <v>3890</v>
      </c>
      <c r="D42" s="661" t="s">
        <v>3949</v>
      </c>
      <c r="E42" s="661" t="s">
        <v>3950</v>
      </c>
      <c r="F42" s="664">
        <v>17</v>
      </c>
      <c r="G42" s="664">
        <v>2805</v>
      </c>
      <c r="H42" s="664">
        <v>1</v>
      </c>
      <c r="I42" s="664">
        <v>165</v>
      </c>
      <c r="J42" s="664">
        <v>9</v>
      </c>
      <c r="K42" s="664">
        <v>1485</v>
      </c>
      <c r="L42" s="664">
        <v>0.52941176470588236</v>
      </c>
      <c r="M42" s="664">
        <v>165</v>
      </c>
      <c r="N42" s="664">
        <v>11</v>
      </c>
      <c r="O42" s="664">
        <v>1859</v>
      </c>
      <c r="P42" s="677">
        <v>0.66274509803921566</v>
      </c>
      <c r="Q42" s="665">
        <v>169</v>
      </c>
    </row>
    <row r="43" spans="1:17" ht="14.4" customHeight="1" x14ac:dyDescent="0.3">
      <c r="A43" s="660" t="s">
        <v>574</v>
      </c>
      <c r="B43" s="661" t="s">
        <v>3874</v>
      </c>
      <c r="C43" s="661" t="s">
        <v>3890</v>
      </c>
      <c r="D43" s="661" t="s">
        <v>3959</v>
      </c>
      <c r="E43" s="661" t="s">
        <v>3960</v>
      </c>
      <c r="F43" s="664">
        <v>2</v>
      </c>
      <c r="G43" s="664">
        <v>1468</v>
      </c>
      <c r="H43" s="664">
        <v>1</v>
      </c>
      <c r="I43" s="664">
        <v>734</v>
      </c>
      <c r="J43" s="664"/>
      <c r="K43" s="664"/>
      <c r="L43" s="664"/>
      <c r="M43" s="664"/>
      <c r="N43" s="664">
        <v>2</v>
      </c>
      <c r="O43" s="664">
        <v>1480</v>
      </c>
      <c r="P43" s="677">
        <v>1.0081743869209809</v>
      </c>
      <c r="Q43" s="665">
        <v>740</v>
      </c>
    </row>
    <row r="44" spans="1:17" ht="14.4" customHeight="1" x14ac:dyDescent="0.3">
      <c r="A44" s="660" t="s">
        <v>574</v>
      </c>
      <c r="B44" s="661" t="s">
        <v>3874</v>
      </c>
      <c r="C44" s="661" t="s">
        <v>3890</v>
      </c>
      <c r="D44" s="661" t="s">
        <v>3965</v>
      </c>
      <c r="E44" s="661" t="s">
        <v>3966</v>
      </c>
      <c r="F44" s="664">
        <v>2</v>
      </c>
      <c r="G44" s="664">
        <v>670</v>
      </c>
      <c r="H44" s="664">
        <v>1</v>
      </c>
      <c r="I44" s="664">
        <v>335</v>
      </c>
      <c r="J44" s="664"/>
      <c r="K44" s="664"/>
      <c r="L44" s="664"/>
      <c r="M44" s="664"/>
      <c r="N44" s="664"/>
      <c r="O44" s="664"/>
      <c r="P44" s="677"/>
      <c r="Q44" s="665"/>
    </row>
    <row r="45" spans="1:17" ht="14.4" customHeight="1" x14ac:dyDescent="0.3">
      <c r="A45" s="660" t="s">
        <v>574</v>
      </c>
      <c r="B45" s="661" t="s">
        <v>3874</v>
      </c>
      <c r="C45" s="661" t="s">
        <v>3890</v>
      </c>
      <c r="D45" s="661" t="s">
        <v>3971</v>
      </c>
      <c r="E45" s="661" t="s">
        <v>3972</v>
      </c>
      <c r="F45" s="664">
        <v>1</v>
      </c>
      <c r="G45" s="664">
        <v>344</v>
      </c>
      <c r="H45" s="664">
        <v>1</v>
      </c>
      <c r="I45" s="664">
        <v>344</v>
      </c>
      <c r="J45" s="664"/>
      <c r="K45" s="664"/>
      <c r="L45" s="664"/>
      <c r="M45" s="664"/>
      <c r="N45" s="664">
        <v>1</v>
      </c>
      <c r="O45" s="664">
        <v>349</v>
      </c>
      <c r="P45" s="677">
        <v>1.0145348837209303</v>
      </c>
      <c r="Q45" s="665">
        <v>349</v>
      </c>
    </row>
    <row r="46" spans="1:17" ht="14.4" customHeight="1" x14ac:dyDescent="0.3">
      <c r="A46" s="660" t="s">
        <v>574</v>
      </c>
      <c r="B46" s="661" t="s">
        <v>3874</v>
      </c>
      <c r="C46" s="661" t="s">
        <v>3890</v>
      </c>
      <c r="D46" s="661" t="s">
        <v>3973</v>
      </c>
      <c r="E46" s="661" t="s">
        <v>3974</v>
      </c>
      <c r="F46" s="664">
        <v>1</v>
      </c>
      <c r="G46" s="664">
        <v>112</v>
      </c>
      <c r="H46" s="664">
        <v>1</v>
      </c>
      <c r="I46" s="664">
        <v>112</v>
      </c>
      <c r="J46" s="664">
        <v>6</v>
      </c>
      <c r="K46" s="664">
        <v>672</v>
      </c>
      <c r="L46" s="664">
        <v>6</v>
      </c>
      <c r="M46" s="664">
        <v>112</v>
      </c>
      <c r="N46" s="664"/>
      <c r="O46" s="664"/>
      <c r="P46" s="677"/>
      <c r="Q46" s="665"/>
    </row>
    <row r="47" spans="1:17" ht="14.4" customHeight="1" x14ac:dyDescent="0.3">
      <c r="A47" s="660" t="s">
        <v>574</v>
      </c>
      <c r="B47" s="661" t="s">
        <v>3874</v>
      </c>
      <c r="C47" s="661" t="s">
        <v>3890</v>
      </c>
      <c r="D47" s="661" t="s">
        <v>3985</v>
      </c>
      <c r="E47" s="661" t="s">
        <v>3986</v>
      </c>
      <c r="F47" s="664">
        <v>1</v>
      </c>
      <c r="G47" s="664">
        <v>185</v>
      </c>
      <c r="H47" s="664">
        <v>1</v>
      </c>
      <c r="I47" s="664">
        <v>185</v>
      </c>
      <c r="J47" s="664">
        <v>1</v>
      </c>
      <c r="K47" s="664">
        <v>185</v>
      </c>
      <c r="L47" s="664">
        <v>1</v>
      </c>
      <c r="M47" s="664">
        <v>185</v>
      </c>
      <c r="N47" s="664">
        <v>2</v>
      </c>
      <c r="O47" s="664">
        <v>376</v>
      </c>
      <c r="P47" s="677">
        <v>2.0324324324324325</v>
      </c>
      <c r="Q47" s="665">
        <v>188</v>
      </c>
    </row>
    <row r="48" spans="1:17" ht="14.4" customHeight="1" x14ac:dyDescent="0.3">
      <c r="A48" s="660" t="s">
        <v>574</v>
      </c>
      <c r="B48" s="661" t="s">
        <v>4019</v>
      </c>
      <c r="C48" s="661" t="s">
        <v>3875</v>
      </c>
      <c r="D48" s="661" t="s">
        <v>4020</v>
      </c>
      <c r="E48" s="661" t="s">
        <v>2028</v>
      </c>
      <c r="F48" s="664"/>
      <c r="G48" s="664"/>
      <c r="H48" s="664"/>
      <c r="I48" s="664"/>
      <c r="J48" s="664"/>
      <c r="K48" s="664"/>
      <c r="L48" s="664"/>
      <c r="M48" s="664"/>
      <c r="N48" s="664">
        <v>14</v>
      </c>
      <c r="O48" s="664">
        <v>1477.98</v>
      </c>
      <c r="P48" s="677"/>
      <c r="Q48" s="665">
        <v>105.57000000000001</v>
      </c>
    </row>
    <row r="49" spans="1:17" ht="14.4" customHeight="1" x14ac:dyDescent="0.3">
      <c r="A49" s="660" t="s">
        <v>574</v>
      </c>
      <c r="B49" s="661" t="s">
        <v>4019</v>
      </c>
      <c r="C49" s="661" t="s">
        <v>3875</v>
      </c>
      <c r="D49" s="661" t="s">
        <v>4021</v>
      </c>
      <c r="E49" s="661" t="s">
        <v>2022</v>
      </c>
      <c r="F49" s="664">
        <v>8</v>
      </c>
      <c r="G49" s="664">
        <v>943.68</v>
      </c>
      <c r="H49" s="664">
        <v>1</v>
      </c>
      <c r="I49" s="664">
        <v>117.96</v>
      </c>
      <c r="J49" s="664">
        <v>4</v>
      </c>
      <c r="K49" s="664">
        <v>471.84</v>
      </c>
      <c r="L49" s="664">
        <v>0.5</v>
      </c>
      <c r="M49" s="664">
        <v>117.96</v>
      </c>
      <c r="N49" s="664"/>
      <c r="O49" s="664"/>
      <c r="P49" s="677"/>
      <c r="Q49" s="665"/>
    </row>
    <row r="50" spans="1:17" ht="14.4" customHeight="1" x14ac:dyDescent="0.3">
      <c r="A50" s="660" t="s">
        <v>574</v>
      </c>
      <c r="B50" s="661" t="s">
        <v>4019</v>
      </c>
      <c r="C50" s="661" t="s">
        <v>3875</v>
      </c>
      <c r="D50" s="661" t="s">
        <v>4022</v>
      </c>
      <c r="E50" s="661" t="s">
        <v>2022</v>
      </c>
      <c r="F50" s="664">
        <v>36</v>
      </c>
      <c r="G50" s="664">
        <v>8168.04</v>
      </c>
      <c r="H50" s="664">
        <v>1</v>
      </c>
      <c r="I50" s="664">
        <v>226.89</v>
      </c>
      <c r="J50" s="664"/>
      <c r="K50" s="664"/>
      <c r="L50" s="664"/>
      <c r="M50" s="664"/>
      <c r="N50" s="664">
        <v>55</v>
      </c>
      <c r="O50" s="664">
        <v>4187.1499999999996</v>
      </c>
      <c r="P50" s="677">
        <v>0.51262604002918688</v>
      </c>
      <c r="Q50" s="665">
        <v>76.13</v>
      </c>
    </row>
    <row r="51" spans="1:17" ht="14.4" customHeight="1" x14ac:dyDescent="0.3">
      <c r="A51" s="660" t="s">
        <v>574</v>
      </c>
      <c r="B51" s="661" t="s">
        <v>4019</v>
      </c>
      <c r="C51" s="661" t="s">
        <v>3875</v>
      </c>
      <c r="D51" s="661" t="s">
        <v>4023</v>
      </c>
      <c r="E51" s="661" t="s">
        <v>1111</v>
      </c>
      <c r="F51" s="664">
        <v>1.6</v>
      </c>
      <c r="G51" s="664">
        <v>441.15</v>
      </c>
      <c r="H51" s="664">
        <v>1</v>
      </c>
      <c r="I51" s="664">
        <v>275.71874999999994</v>
      </c>
      <c r="J51" s="664">
        <v>4.4000000000000004</v>
      </c>
      <c r="K51" s="664">
        <v>1432.02</v>
      </c>
      <c r="L51" s="664">
        <v>3.2461067664059846</v>
      </c>
      <c r="M51" s="664">
        <v>325.45909090909089</v>
      </c>
      <c r="N51" s="664">
        <v>4</v>
      </c>
      <c r="O51" s="664">
        <v>1245.3</v>
      </c>
      <c r="P51" s="677">
        <v>2.822849370962258</v>
      </c>
      <c r="Q51" s="665">
        <v>311.32499999999999</v>
      </c>
    </row>
    <row r="52" spans="1:17" ht="14.4" customHeight="1" x14ac:dyDescent="0.3">
      <c r="A52" s="660" t="s">
        <v>574</v>
      </c>
      <c r="B52" s="661" t="s">
        <v>4019</v>
      </c>
      <c r="C52" s="661" t="s">
        <v>3875</v>
      </c>
      <c r="D52" s="661" t="s">
        <v>4024</v>
      </c>
      <c r="E52" s="661" t="s">
        <v>4025</v>
      </c>
      <c r="F52" s="664">
        <v>12</v>
      </c>
      <c r="G52" s="664">
        <v>1008.9599999999999</v>
      </c>
      <c r="H52" s="664">
        <v>1</v>
      </c>
      <c r="I52" s="664">
        <v>84.08</v>
      </c>
      <c r="J52" s="664">
        <v>12</v>
      </c>
      <c r="K52" s="664">
        <v>1008.96</v>
      </c>
      <c r="L52" s="664">
        <v>1.0000000000000002</v>
      </c>
      <c r="M52" s="664">
        <v>84.08</v>
      </c>
      <c r="N52" s="664">
        <v>14</v>
      </c>
      <c r="O52" s="664">
        <v>1126.02</v>
      </c>
      <c r="P52" s="677">
        <v>1.1160204567078973</v>
      </c>
      <c r="Q52" s="665">
        <v>80.429999999999993</v>
      </c>
    </row>
    <row r="53" spans="1:17" ht="14.4" customHeight="1" x14ac:dyDescent="0.3">
      <c r="A53" s="660" t="s">
        <v>574</v>
      </c>
      <c r="B53" s="661" t="s">
        <v>4019</v>
      </c>
      <c r="C53" s="661" t="s">
        <v>3875</v>
      </c>
      <c r="D53" s="661" t="s">
        <v>4026</v>
      </c>
      <c r="E53" s="661" t="s">
        <v>3858</v>
      </c>
      <c r="F53" s="664">
        <v>3.8</v>
      </c>
      <c r="G53" s="664">
        <v>4101.3999999999996</v>
      </c>
      <c r="H53" s="664">
        <v>1</v>
      </c>
      <c r="I53" s="664">
        <v>1079.3157894736842</v>
      </c>
      <c r="J53" s="664">
        <v>5.6</v>
      </c>
      <c r="K53" s="664">
        <v>6044.15</v>
      </c>
      <c r="L53" s="664">
        <v>1.4736797191203004</v>
      </c>
      <c r="M53" s="664">
        <v>1079.3125</v>
      </c>
      <c r="N53" s="664"/>
      <c r="O53" s="664"/>
      <c r="P53" s="677"/>
      <c r="Q53" s="665"/>
    </row>
    <row r="54" spans="1:17" ht="14.4" customHeight="1" x14ac:dyDescent="0.3">
      <c r="A54" s="660" t="s">
        <v>574</v>
      </c>
      <c r="B54" s="661" t="s">
        <v>4019</v>
      </c>
      <c r="C54" s="661" t="s">
        <v>3875</v>
      </c>
      <c r="D54" s="661" t="s">
        <v>4027</v>
      </c>
      <c r="E54" s="661" t="s">
        <v>1122</v>
      </c>
      <c r="F54" s="664">
        <v>289</v>
      </c>
      <c r="G54" s="664">
        <v>20041.52</v>
      </c>
      <c r="H54" s="664">
        <v>1</v>
      </c>
      <c r="I54" s="664">
        <v>69.347820069204147</v>
      </c>
      <c r="J54" s="664">
        <v>282</v>
      </c>
      <c r="K54" s="664">
        <v>17216.099999999999</v>
      </c>
      <c r="L54" s="664">
        <v>0.85902167101098115</v>
      </c>
      <c r="M54" s="664">
        <v>61.05</v>
      </c>
      <c r="N54" s="664">
        <v>173</v>
      </c>
      <c r="O54" s="664">
        <v>10124.400000000001</v>
      </c>
      <c r="P54" s="677">
        <v>0.5051712644549915</v>
      </c>
      <c r="Q54" s="665">
        <v>58.522543352601161</v>
      </c>
    </row>
    <row r="55" spans="1:17" ht="14.4" customHeight="1" x14ac:dyDescent="0.3">
      <c r="A55" s="660" t="s">
        <v>574</v>
      </c>
      <c r="B55" s="661" t="s">
        <v>4019</v>
      </c>
      <c r="C55" s="661" t="s">
        <v>3875</v>
      </c>
      <c r="D55" s="661" t="s">
        <v>4028</v>
      </c>
      <c r="E55" s="661" t="s">
        <v>4029</v>
      </c>
      <c r="F55" s="664"/>
      <c r="G55" s="664"/>
      <c r="H55" s="664"/>
      <c r="I55" s="664"/>
      <c r="J55" s="664">
        <v>18</v>
      </c>
      <c r="K55" s="664">
        <v>2591.1</v>
      </c>
      <c r="L55" s="664"/>
      <c r="M55" s="664">
        <v>143.94999999999999</v>
      </c>
      <c r="N55" s="664"/>
      <c r="O55" s="664"/>
      <c r="P55" s="677"/>
      <c r="Q55" s="665"/>
    </row>
    <row r="56" spans="1:17" ht="14.4" customHeight="1" x14ac:dyDescent="0.3">
      <c r="A56" s="660" t="s">
        <v>574</v>
      </c>
      <c r="B56" s="661" t="s">
        <v>4019</v>
      </c>
      <c r="C56" s="661" t="s">
        <v>3875</v>
      </c>
      <c r="D56" s="661" t="s">
        <v>4030</v>
      </c>
      <c r="E56" s="661" t="s">
        <v>1126</v>
      </c>
      <c r="F56" s="664">
        <v>7.1</v>
      </c>
      <c r="G56" s="664">
        <v>5748.32</v>
      </c>
      <c r="H56" s="664">
        <v>1</v>
      </c>
      <c r="I56" s="664">
        <v>809.62253521126763</v>
      </c>
      <c r="J56" s="664"/>
      <c r="K56" s="664"/>
      <c r="L56" s="664"/>
      <c r="M56" s="664"/>
      <c r="N56" s="664">
        <v>19.3</v>
      </c>
      <c r="O56" s="664">
        <v>13474.18</v>
      </c>
      <c r="P56" s="677">
        <v>2.3440205138196899</v>
      </c>
      <c r="Q56" s="665">
        <v>698.14404145077719</v>
      </c>
    </row>
    <row r="57" spans="1:17" ht="14.4" customHeight="1" x14ac:dyDescent="0.3">
      <c r="A57" s="660" t="s">
        <v>574</v>
      </c>
      <c r="B57" s="661" t="s">
        <v>4019</v>
      </c>
      <c r="C57" s="661" t="s">
        <v>3875</v>
      </c>
      <c r="D57" s="661" t="s">
        <v>4031</v>
      </c>
      <c r="E57" s="661" t="s">
        <v>1148</v>
      </c>
      <c r="F57" s="664"/>
      <c r="G57" s="664"/>
      <c r="H57" s="664"/>
      <c r="I57" s="664"/>
      <c r="J57" s="664"/>
      <c r="K57" s="664"/>
      <c r="L57" s="664"/>
      <c r="M57" s="664"/>
      <c r="N57" s="664">
        <v>7</v>
      </c>
      <c r="O57" s="664">
        <v>7747.6</v>
      </c>
      <c r="P57" s="677"/>
      <c r="Q57" s="665">
        <v>1106.8</v>
      </c>
    </row>
    <row r="58" spans="1:17" ht="14.4" customHeight="1" x14ac:dyDescent="0.3">
      <c r="A58" s="660" t="s">
        <v>574</v>
      </c>
      <c r="B58" s="661" t="s">
        <v>4019</v>
      </c>
      <c r="C58" s="661" t="s">
        <v>3875</v>
      </c>
      <c r="D58" s="661" t="s">
        <v>4032</v>
      </c>
      <c r="E58" s="661" t="s">
        <v>4033</v>
      </c>
      <c r="F58" s="664">
        <v>1.2</v>
      </c>
      <c r="G58" s="664">
        <v>16318.56</v>
      </c>
      <c r="H58" s="664">
        <v>1</v>
      </c>
      <c r="I58" s="664">
        <v>13598.8</v>
      </c>
      <c r="J58" s="664">
        <v>1.2</v>
      </c>
      <c r="K58" s="664">
        <v>16318.56</v>
      </c>
      <c r="L58" s="664">
        <v>1</v>
      </c>
      <c r="M58" s="664">
        <v>13598.8</v>
      </c>
      <c r="N58" s="664"/>
      <c r="O58" s="664"/>
      <c r="P58" s="677"/>
      <c r="Q58" s="665"/>
    </row>
    <row r="59" spans="1:17" ht="14.4" customHeight="1" x14ac:dyDescent="0.3">
      <c r="A59" s="660" t="s">
        <v>574</v>
      </c>
      <c r="B59" s="661" t="s">
        <v>4019</v>
      </c>
      <c r="C59" s="661" t="s">
        <v>3875</v>
      </c>
      <c r="D59" s="661" t="s">
        <v>4034</v>
      </c>
      <c r="E59" s="661" t="s">
        <v>3858</v>
      </c>
      <c r="F59" s="664">
        <v>2.7</v>
      </c>
      <c r="G59" s="664">
        <v>1191.9100000000001</v>
      </c>
      <c r="H59" s="664">
        <v>1</v>
      </c>
      <c r="I59" s="664">
        <v>441.44814814814816</v>
      </c>
      <c r="J59" s="664"/>
      <c r="K59" s="664"/>
      <c r="L59" s="664"/>
      <c r="M59" s="664"/>
      <c r="N59" s="664"/>
      <c r="O59" s="664"/>
      <c r="P59" s="677"/>
      <c r="Q59" s="665"/>
    </row>
    <row r="60" spans="1:17" ht="14.4" customHeight="1" x14ac:dyDescent="0.3">
      <c r="A60" s="660" t="s">
        <v>574</v>
      </c>
      <c r="B60" s="661" t="s">
        <v>4019</v>
      </c>
      <c r="C60" s="661" t="s">
        <v>3875</v>
      </c>
      <c r="D60" s="661" t="s">
        <v>4035</v>
      </c>
      <c r="E60" s="661" t="s">
        <v>4036</v>
      </c>
      <c r="F60" s="664">
        <v>89</v>
      </c>
      <c r="G60" s="664">
        <v>5162.8900000000003</v>
      </c>
      <c r="H60" s="664">
        <v>1</v>
      </c>
      <c r="I60" s="664">
        <v>58.010000000000005</v>
      </c>
      <c r="J60" s="664"/>
      <c r="K60" s="664"/>
      <c r="L60" s="664"/>
      <c r="M60" s="664"/>
      <c r="N60" s="664">
        <v>42</v>
      </c>
      <c r="O60" s="664">
        <v>1621.62</v>
      </c>
      <c r="P60" s="677">
        <v>0.31409152625758052</v>
      </c>
      <c r="Q60" s="665">
        <v>38.61</v>
      </c>
    </row>
    <row r="61" spans="1:17" ht="14.4" customHeight="1" x14ac:dyDescent="0.3">
      <c r="A61" s="660" t="s">
        <v>574</v>
      </c>
      <c r="B61" s="661" t="s">
        <v>4019</v>
      </c>
      <c r="C61" s="661" t="s">
        <v>3875</v>
      </c>
      <c r="D61" s="661" t="s">
        <v>4037</v>
      </c>
      <c r="E61" s="661" t="s">
        <v>3858</v>
      </c>
      <c r="F61" s="664">
        <v>2</v>
      </c>
      <c r="G61" s="664">
        <v>4909.68</v>
      </c>
      <c r="H61" s="664">
        <v>1</v>
      </c>
      <c r="I61" s="664">
        <v>2454.84</v>
      </c>
      <c r="J61" s="664"/>
      <c r="K61" s="664"/>
      <c r="L61" s="664"/>
      <c r="M61" s="664"/>
      <c r="N61" s="664"/>
      <c r="O61" s="664"/>
      <c r="P61" s="677"/>
      <c r="Q61" s="665"/>
    </row>
    <row r="62" spans="1:17" ht="14.4" customHeight="1" x14ac:dyDescent="0.3">
      <c r="A62" s="660" t="s">
        <v>574</v>
      </c>
      <c r="B62" s="661" t="s">
        <v>4019</v>
      </c>
      <c r="C62" s="661" t="s">
        <v>3875</v>
      </c>
      <c r="D62" s="661" t="s">
        <v>4038</v>
      </c>
      <c r="E62" s="661" t="s">
        <v>1130</v>
      </c>
      <c r="F62" s="664">
        <v>9.1</v>
      </c>
      <c r="G62" s="664">
        <v>3670.1699999999996</v>
      </c>
      <c r="H62" s="664">
        <v>1</v>
      </c>
      <c r="I62" s="664">
        <v>403.31538461538457</v>
      </c>
      <c r="J62" s="664">
        <v>8.8000000000000007</v>
      </c>
      <c r="K62" s="664">
        <v>3556.96</v>
      </c>
      <c r="L62" s="664">
        <v>0.96915401738884044</v>
      </c>
      <c r="M62" s="664">
        <v>404.2</v>
      </c>
      <c r="N62" s="664">
        <v>5.9</v>
      </c>
      <c r="O62" s="664">
        <v>2280.94</v>
      </c>
      <c r="P62" s="677">
        <v>0.62148074884814608</v>
      </c>
      <c r="Q62" s="665">
        <v>386.59999999999997</v>
      </c>
    </row>
    <row r="63" spans="1:17" ht="14.4" customHeight="1" x14ac:dyDescent="0.3">
      <c r="A63" s="660" t="s">
        <v>574</v>
      </c>
      <c r="B63" s="661" t="s">
        <v>4019</v>
      </c>
      <c r="C63" s="661" t="s">
        <v>3875</v>
      </c>
      <c r="D63" s="661" t="s">
        <v>4039</v>
      </c>
      <c r="E63" s="661" t="s">
        <v>4040</v>
      </c>
      <c r="F63" s="664">
        <v>5</v>
      </c>
      <c r="G63" s="664">
        <v>290.05</v>
      </c>
      <c r="H63" s="664">
        <v>1</v>
      </c>
      <c r="I63" s="664">
        <v>58.010000000000005</v>
      </c>
      <c r="J63" s="664"/>
      <c r="K63" s="664"/>
      <c r="L63" s="664"/>
      <c r="M63" s="664"/>
      <c r="N63" s="664">
        <v>22</v>
      </c>
      <c r="O63" s="664">
        <v>849.42</v>
      </c>
      <c r="P63" s="677">
        <v>2.9285295638682984</v>
      </c>
      <c r="Q63" s="665">
        <v>38.61</v>
      </c>
    </row>
    <row r="64" spans="1:17" ht="14.4" customHeight="1" x14ac:dyDescent="0.3">
      <c r="A64" s="660" t="s">
        <v>574</v>
      </c>
      <c r="B64" s="661" t="s">
        <v>4019</v>
      </c>
      <c r="C64" s="661" t="s">
        <v>3875</v>
      </c>
      <c r="D64" s="661" t="s">
        <v>1858</v>
      </c>
      <c r="E64" s="661" t="s">
        <v>4041</v>
      </c>
      <c r="F64" s="664"/>
      <c r="G64" s="664"/>
      <c r="H64" s="664"/>
      <c r="I64" s="664"/>
      <c r="J64" s="664"/>
      <c r="K64" s="664"/>
      <c r="L64" s="664"/>
      <c r="M64" s="664"/>
      <c r="N64" s="664">
        <v>2</v>
      </c>
      <c r="O64" s="664">
        <v>16470.3</v>
      </c>
      <c r="P64" s="677"/>
      <c r="Q64" s="665">
        <v>8235.15</v>
      </c>
    </row>
    <row r="65" spans="1:17" ht="14.4" customHeight="1" x14ac:dyDescent="0.3">
      <c r="A65" s="660" t="s">
        <v>574</v>
      </c>
      <c r="B65" s="661" t="s">
        <v>4019</v>
      </c>
      <c r="C65" s="661" t="s">
        <v>3875</v>
      </c>
      <c r="D65" s="661" t="s">
        <v>4042</v>
      </c>
      <c r="E65" s="661" t="s">
        <v>2038</v>
      </c>
      <c r="F65" s="664">
        <v>94</v>
      </c>
      <c r="G65" s="664">
        <v>4465</v>
      </c>
      <c r="H65" s="664">
        <v>1</v>
      </c>
      <c r="I65" s="664">
        <v>47.5</v>
      </c>
      <c r="J65" s="664">
        <v>27</v>
      </c>
      <c r="K65" s="664">
        <v>1282.5</v>
      </c>
      <c r="L65" s="664">
        <v>0.28723404255319152</v>
      </c>
      <c r="M65" s="664">
        <v>47.5</v>
      </c>
      <c r="N65" s="664">
        <v>214</v>
      </c>
      <c r="O65" s="664">
        <v>9742.7199999999993</v>
      </c>
      <c r="P65" s="677">
        <v>2.1820201567749158</v>
      </c>
      <c r="Q65" s="665">
        <v>45.526728971962612</v>
      </c>
    </row>
    <row r="66" spans="1:17" ht="14.4" customHeight="1" x14ac:dyDescent="0.3">
      <c r="A66" s="660" t="s">
        <v>574</v>
      </c>
      <c r="B66" s="661" t="s">
        <v>4019</v>
      </c>
      <c r="C66" s="661" t="s">
        <v>3875</v>
      </c>
      <c r="D66" s="661" t="s">
        <v>4043</v>
      </c>
      <c r="E66" s="661" t="s">
        <v>1493</v>
      </c>
      <c r="F66" s="664">
        <v>54</v>
      </c>
      <c r="G66" s="664">
        <v>6264</v>
      </c>
      <c r="H66" s="664">
        <v>1</v>
      </c>
      <c r="I66" s="664">
        <v>116</v>
      </c>
      <c r="J66" s="664">
        <v>24</v>
      </c>
      <c r="K66" s="664">
        <v>1937.52</v>
      </c>
      <c r="L66" s="664">
        <v>0.30931034482758618</v>
      </c>
      <c r="M66" s="664">
        <v>80.73</v>
      </c>
      <c r="N66" s="664">
        <v>19</v>
      </c>
      <c r="O66" s="664">
        <v>1467.18</v>
      </c>
      <c r="P66" s="677">
        <v>0.2342241379310345</v>
      </c>
      <c r="Q66" s="665">
        <v>77.22</v>
      </c>
    </row>
    <row r="67" spans="1:17" ht="14.4" customHeight="1" x14ac:dyDescent="0.3">
      <c r="A67" s="660" t="s">
        <v>574</v>
      </c>
      <c r="B67" s="661" t="s">
        <v>4019</v>
      </c>
      <c r="C67" s="661" t="s">
        <v>3875</v>
      </c>
      <c r="D67" s="661" t="s">
        <v>4044</v>
      </c>
      <c r="E67" s="661" t="s">
        <v>4045</v>
      </c>
      <c r="F67" s="664">
        <v>0.4</v>
      </c>
      <c r="G67" s="664">
        <v>63</v>
      </c>
      <c r="H67" s="664">
        <v>1</v>
      </c>
      <c r="I67" s="664">
        <v>157.5</v>
      </c>
      <c r="J67" s="664">
        <v>0.1</v>
      </c>
      <c r="K67" s="664">
        <v>28.24</v>
      </c>
      <c r="L67" s="664">
        <v>0.44825396825396824</v>
      </c>
      <c r="M67" s="664">
        <v>282.39999999999998</v>
      </c>
      <c r="N67" s="664"/>
      <c r="O67" s="664"/>
      <c r="P67" s="677"/>
      <c r="Q67" s="665"/>
    </row>
    <row r="68" spans="1:17" ht="14.4" customHeight="1" x14ac:dyDescent="0.3">
      <c r="A68" s="660" t="s">
        <v>574</v>
      </c>
      <c r="B68" s="661" t="s">
        <v>4019</v>
      </c>
      <c r="C68" s="661" t="s">
        <v>3875</v>
      </c>
      <c r="D68" s="661" t="s">
        <v>4046</v>
      </c>
      <c r="E68" s="661" t="s">
        <v>2012</v>
      </c>
      <c r="F68" s="664">
        <v>121.00000000000001</v>
      </c>
      <c r="G68" s="664">
        <v>45900.91</v>
      </c>
      <c r="H68" s="664">
        <v>1</v>
      </c>
      <c r="I68" s="664">
        <v>379.34636363636361</v>
      </c>
      <c r="J68" s="664">
        <v>179.9</v>
      </c>
      <c r="K68" s="664">
        <v>68317.03</v>
      </c>
      <c r="L68" s="664">
        <v>1.4883589453891</v>
      </c>
      <c r="M68" s="664">
        <v>379.75002779321846</v>
      </c>
      <c r="N68" s="664">
        <v>158.6</v>
      </c>
      <c r="O68" s="664">
        <v>57822.65</v>
      </c>
      <c r="P68" s="677">
        <v>1.2597277483169722</v>
      </c>
      <c r="Q68" s="665">
        <v>364.58165195460282</v>
      </c>
    </row>
    <row r="69" spans="1:17" ht="14.4" customHeight="1" x14ac:dyDescent="0.3">
      <c r="A69" s="660" t="s">
        <v>574</v>
      </c>
      <c r="B69" s="661" t="s">
        <v>4019</v>
      </c>
      <c r="C69" s="661" t="s">
        <v>3875</v>
      </c>
      <c r="D69" s="661" t="s">
        <v>4047</v>
      </c>
      <c r="E69" s="661" t="s">
        <v>4048</v>
      </c>
      <c r="F69" s="664"/>
      <c r="G69" s="664"/>
      <c r="H69" s="664"/>
      <c r="I69" s="664"/>
      <c r="J69" s="664"/>
      <c r="K69" s="664"/>
      <c r="L69" s="664"/>
      <c r="M69" s="664"/>
      <c r="N69" s="664">
        <v>3</v>
      </c>
      <c r="O69" s="664">
        <v>13399.62</v>
      </c>
      <c r="P69" s="677"/>
      <c r="Q69" s="665">
        <v>4466.54</v>
      </c>
    </row>
    <row r="70" spans="1:17" ht="14.4" customHeight="1" x14ac:dyDescent="0.3">
      <c r="A70" s="660" t="s">
        <v>574</v>
      </c>
      <c r="B70" s="661" t="s">
        <v>4019</v>
      </c>
      <c r="C70" s="661" t="s">
        <v>3875</v>
      </c>
      <c r="D70" s="661" t="s">
        <v>4049</v>
      </c>
      <c r="E70" s="661" t="s">
        <v>4050</v>
      </c>
      <c r="F70" s="664">
        <v>30</v>
      </c>
      <c r="G70" s="664">
        <v>1881.3</v>
      </c>
      <c r="H70" s="664">
        <v>1</v>
      </c>
      <c r="I70" s="664">
        <v>62.71</v>
      </c>
      <c r="J70" s="664"/>
      <c r="K70" s="664"/>
      <c r="L70" s="664"/>
      <c r="M70" s="664"/>
      <c r="N70" s="664"/>
      <c r="O70" s="664"/>
      <c r="P70" s="677"/>
      <c r="Q70" s="665"/>
    </row>
    <row r="71" spans="1:17" ht="14.4" customHeight="1" x14ac:dyDescent="0.3">
      <c r="A71" s="660" t="s">
        <v>574</v>
      </c>
      <c r="B71" s="661" t="s">
        <v>4019</v>
      </c>
      <c r="C71" s="661" t="s">
        <v>3875</v>
      </c>
      <c r="D71" s="661" t="s">
        <v>4051</v>
      </c>
      <c r="E71" s="661" t="s">
        <v>4052</v>
      </c>
      <c r="F71" s="664">
        <v>39</v>
      </c>
      <c r="G71" s="664">
        <v>4777.41</v>
      </c>
      <c r="H71" s="664">
        <v>1</v>
      </c>
      <c r="I71" s="664">
        <v>122.4976923076923</v>
      </c>
      <c r="J71" s="664"/>
      <c r="K71" s="664"/>
      <c r="L71" s="664"/>
      <c r="M71" s="664"/>
      <c r="N71" s="664">
        <v>17</v>
      </c>
      <c r="O71" s="664">
        <v>1359.66</v>
      </c>
      <c r="P71" s="677">
        <v>0.28460190772824606</v>
      </c>
      <c r="Q71" s="665">
        <v>79.98</v>
      </c>
    </row>
    <row r="72" spans="1:17" ht="14.4" customHeight="1" x14ac:dyDescent="0.3">
      <c r="A72" s="660" t="s">
        <v>574</v>
      </c>
      <c r="B72" s="661" t="s">
        <v>4019</v>
      </c>
      <c r="C72" s="661" t="s">
        <v>3875</v>
      </c>
      <c r="D72" s="661" t="s">
        <v>4053</v>
      </c>
      <c r="E72" s="661" t="s">
        <v>4054</v>
      </c>
      <c r="F72" s="664">
        <v>33</v>
      </c>
      <c r="G72" s="664">
        <v>1351.35</v>
      </c>
      <c r="H72" s="664">
        <v>1</v>
      </c>
      <c r="I72" s="664">
        <v>40.949999999999996</v>
      </c>
      <c r="J72" s="664"/>
      <c r="K72" s="664"/>
      <c r="L72" s="664"/>
      <c r="M72" s="664"/>
      <c r="N72" s="664"/>
      <c r="O72" s="664"/>
      <c r="P72" s="677"/>
      <c r="Q72" s="665"/>
    </row>
    <row r="73" spans="1:17" ht="14.4" customHeight="1" x14ac:dyDescent="0.3">
      <c r="A73" s="660" t="s">
        <v>574</v>
      </c>
      <c r="B73" s="661" t="s">
        <v>4019</v>
      </c>
      <c r="C73" s="661" t="s">
        <v>3875</v>
      </c>
      <c r="D73" s="661" t="s">
        <v>4055</v>
      </c>
      <c r="E73" s="661" t="s">
        <v>4056</v>
      </c>
      <c r="F73" s="664"/>
      <c r="G73" s="664"/>
      <c r="H73" s="664"/>
      <c r="I73" s="664"/>
      <c r="J73" s="664">
        <v>48</v>
      </c>
      <c r="K73" s="664">
        <v>3299.52</v>
      </c>
      <c r="L73" s="664"/>
      <c r="M73" s="664">
        <v>68.739999999999995</v>
      </c>
      <c r="N73" s="664"/>
      <c r="O73" s="664"/>
      <c r="P73" s="677"/>
      <c r="Q73" s="665"/>
    </row>
    <row r="74" spans="1:17" ht="14.4" customHeight="1" x14ac:dyDescent="0.3">
      <c r="A74" s="660" t="s">
        <v>574</v>
      </c>
      <c r="B74" s="661" t="s">
        <v>4019</v>
      </c>
      <c r="C74" s="661" t="s">
        <v>3875</v>
      </c>
      <c r="D74" s="661" t="s">
        <v>4057</v>
      </c>
      <c r="E74" s="661" t="s">
        <v>4058</v>
      </c>
      <c r="F74" s="664">
        <v>4.5999999999999996</v>
      </c>
      <c r="G74" s="664">
        <v>18059.14</v>
      </c>
      <c r="H74" s="664">
        <v>1</v>
      </c>
      <c r="I74" s="664">
        <v>3925.9</v>
      </c>
      <c r="J74" s="664">
        <v>8.1999999999999993</v>
      </c>
      <c r="K74" s="664">
        <v>32192.379999999997</v>
      </c>
      <c r="L74" s="664">
        <v>1.7826086956521738</v>
      </c>
      <c r="M74" s="664">
        <v>3925.9</v>
      </c>
      <c r="N74" s="664">
        <v>5.5</v>
      </c>
      <c r="O74" s="664">
        <v>21336.420000000002</v>
      </c>
      <c r="P74" s="677">
        <v>1.1814748653590372</v>
      </c>
      <c r="Q74" s="665">
        <v>3879.349090909091</v>
      </c>
    </row>
    <row r="75" spans="1:17" ht="14.4" customHeight="1" x14ac:dyDescent="0.3">
      <c r="A75" s="660" t="s">
        <v>574</v>
      </c>
      <c r="B75" s="661" t="s">
        <v>4019</v>
      </c>
      <c r="C75" s="661" t="s">
        <v>3875</v>
      </c>
      <c r="D75" s="661" t="s">
        <v>4059</v>
      </c>
      <c r="E75" s="661" t="s">
        <v>1853</v>
      </c>
      <c r="F75" s="664">
        <v>9</v>
      </c>
      <c r="G75" s="664">
        <v>2062.44</v>
      </c>
      <c r="H75" s="664">
        <v>1</v>
      </c>
      <c r="I75" s="664">
        <v>229.16</v>
      </c>
      <c r="J75" s="664">
        <v>8</v>
      </c>
      <c r="K75" s="664">
        <v>1833.28</v>
      </c>
      <c r="L75" s="664">
        <v>0.88888888888888884</v>
      </c>
      <c r="M75" s="664">
        <v>229.16</v>
      </c>
      <c r="N75" s="664">
        <v>13</v>
      </c>
      <c r="O75" s="664">
        <v>2849.6</v>
      </c>
      <c r="P75" s="677">
        <v>1.3816644362987529</v>
      </c>
      <c r="Q75" s="665">
        <v>219.2</v>
      </c>
    </row>
    <row r="76" spans="1:17" ht="14.4" customHeight="1" x14ac:dyDescent="0.3">
      <c r="A76" s="660" t="s">
        <v>574</v>
      </c>
      <c r="B76" s="661" t="s">
        <v>4019</v>
      </c>
      <c r="C76" s="661" t="s">
        <v>3875</v>
      </c>
      <c r="D76" s="661" t="s">
        <v>4060</v>
      </c>
      <c r="E76" s="661" t="s">
        <v>2068</v>
      </c>
      <c r="F76" s="664">
        <v>6</v>
      </c>
      <c r="G76" s="664">
        <v>1298.01</v>
      </c>
      <c r="H76" s="664">
        <v>1</v>
      </c>
      <c r="I76" s="664">
        <v>216.33500000000001</v>
      </c>
      <c r="J76" s="664">
        <v>8.1999999999999993</v>
      </c>
      <c r="K76" s="664">
        <v>1779.4</v>
      </c>
      <c r="L76" s="664">
        <v>1.370867712883568</v>
      </c>
      <c r="M76" s="664">
        <v>217.00000000000003</v>
      </c>
      <c r="N76" s="664">
        <v>4.9000000000000004</v>
      </c>
      <c r="O76" s="664">
        <v>1016.9200000000001</v>
      </c>
      <c r="P76" s="677">
        <v>0.78344542800132522</v>
      </c>
      <c r="Q76" s="665">
        <v>207.53469387755101</v>
      </c>
    </row>
    <row r="77" spans="1:17" ht="14.4" customHeight="1" x14ac:dyDescent="0.3">
      <c r="A77" s="660" t="s">
        <v>574</v>
      </c>
      <c r="B77" s="661" t="s">
        <v>4019</v>
      </c>
      <c r="C77" s="661" t="s">
        <v>3875</v>
      </c>
      <c r="D77" s="661" t="s">
        <v>4061</v>
      </c>
      <c r="E77" s="661" t="s">
        <v>1856</v>
      </c>
      <c r="F77" s="664">
        <v>20</v>
      </c>
      <c r="G77" s="664">
        <v>1934.63</v>
      </c>
      <c r="H77" s="664">
        <v>1</v>
      </c>
      <c r="I77" s="664">
        <v>96.731500000000011</v>
      </c>
      <c r="J77" s="664">
        <v>50.5</v>
      </c>
      <c r="K77" s="664">
        <v>4896.78</v>
      </c>
      <c r="L77" s="664">
        <v>2.5311196456169909</v>
      </c>
      <c r="M77" s="664">
        <v>96.965940594059404</v>
      </c>
      <c r="N77" s="664">
        <v>41.400000000000006</v>
      </c>
      <c r="O77" s="664">
        <v>3864.5499999999997</v>
      </c>
      <c r="P77" s="677">
        <v>1.9975654259470801</v>
      </c>
      <c r="Q77" s="665">
        <v>93.346618357487898</v>
      </c>
    </row>
    <row r="78" spans="1:17" ht="14.4" customHeight="1" x14ac:dyDescent="0.3">
      <c r="A78" s="660" t="s">
        <v>574</v>
      </c>
      <c r="B78" s="661" t="s">
        <v>4019</v>
      </c>
      <c r="C78" s="661" t="s">
        <v>3875</v>
      </c>
      <c r="D78" s="661" t="s">
        <v>4062</v>
      </c>
      <c r="E78" s="661" t="s">
        <v>2035</v>
      </c>
      <c r="F78" s="664">
        <v>96</v>
      </c>
      <c r="G78" s="664">
        <v>6111.68</v>
      </c>
      <c r="H78" s="664">
        <v>1</v>
      </c>
      <c r="I78" s="664">
        <v>63.663333333333334</v>
      </c>
      <c r="J78" s="664">
        <v>95</v>
      </c>
      <c r="K78" s="664">
        <v>6080</v>
      </c>
      <c r="L78" s="664">
        <v>0.99481648253835275</v>
      </c>
      <c r="M78" s="664">
        <v>64</v>
      </c>
      <c r="N78" s="664">
        <v>203</v>
      </c>
      <c r="O78" s="664">
        <v>12545.6</v>
      </c>
      <c r="P78" s="677">
        <v>2.0527252735745325</v>
      </c>
      <c r="Q78" s="665">
        <v>61.800985221674878</v>
      </c>
    </row>
    <row r="79" spans="1:17" ht="14.4" customHeight="1" x14ac:dyDescent="0.3">
      <c r="A79" s="660" t="s">
        <v>574</v>
      </c>
      <c r="B79" s="661" t="s">
        <v>4019</v>
      </c>
      <c r="C79" s="661" t="s">
        <v>3875</v>
      </c>
      <c r="D79" s="661" t="s">
        <v>4063</v>
      </c>
      <c r="E79" s="661" t="s">
        <v>4064</v>
      </c>
      <c r="F79" s="664"/>
      <c r="G79" s="664"/>
      <c r="H79" s="664"/>
      <c r="I79" s="664"/>
      <c r="J79" s="664">
        <v>10.8</v>
      </c>
      <c r="K79" s="664">
        <v>14075.32</v>
      </c>
      <c r="L79" s="664"/>
      <c r="M79" s="664">
        <v>1303.2703703703703</v>
      </c>
      <c r="N79" s="664">
        <v>2.2000000000000002</v>
      </c>
      <c r="O79" s="664">
        <v>2815.06</v>
      </c>
      <c r="P79" s="677"/>
      <c r="Q79" s="665">
        <v>1279.5727272727272</v>
      </c>
    </row>
    <row r="80" spans="1:17" ht="14.4" customHeight="1" x14ac:dyDescent="0.3">
      <c r="A80" s="660" t="s">
        <v>574</v>
      </c>
      <c r="B80" s="661" t="s">
        <v>4019</v>
      </c>
      <c r="C80" s="661" t="s">
        <v>3875</v>
      </c>
      <c r="D80" s="661" t="s">
        <v>4065</v>
      </c>
      <c r="E80" s="661" t="s">
        <v>4066</v>
      </c>
      <c r="F80" s="664"/>
      <c r="G80" s="664"/>
      <c r="H80" s="664"/>
      <c r="I80" s="664"/>
      <c r="J80" s="664"/>
      <c r="K80" s="664"/>
      <c r="L80" s="664"/>
      <c r="M80" s="664"/>
      <c r="N80" s="664">
        <v>1.6</v>
      </c>
      <c r="O80" s="664">
        <v>959.68</v>
      </c>
      <c r="P80" s="677"/>
      <c r="Q80" s="665">
        <v>599.79999999999995</v>
      </c>
    </row>
    <row r="81" spans="1:17" ht="14.4" customHeight="1" x14ac:dyDescent="0.3">
      <c r="A81" s="660" t="s">
        <v>574</v>
      </c>
      <c r="B81" s="661" t="s">
        <v>4019</v>
      </c>
      <c r="C81" s="661" t="s">
        <v>3875</v>
      </c>
      <c r="D81" s="661" t="s">
        <v>4067</v>
      </c>
      <c r="E81" s="661" t="s">
        <v>1165</v>
      </c>
      <c r="F81" s="664"/>
      <c r="G81" s="664"/>
      <c r="H81" s="664"/>
      <c r="I81" s="664"/>
      <c r="J81" s="664">
        <v>6</v>
      </c>
      <c r="K81" s="664">
        <v>580.14</v>
      </c>
      <c r="L81" s="664"/>
      <c r="M81" s="664">
        <v>96.69</v>
      </c>
      <c r="N81" s="664"/>
      <c r="O81" s="664"/>
      <c r="P81" s="677"/>
      <c r="Q81" s="665"/>
    </row>
    <row r="82" spans="1:17" ht="14.4" customHeight="1" x14ac:dyDescent="0.3">
      <c r="A82" s="660" t="s">
        <v>574</v>
      </c>
      <c r="B82" s="661" t="s">
        <v>4019</v>
      </c>
      <c r="C82" s="661" t="s">
        <v>3875</v>
      </c>
      <c r="D82" s="661" t="s">
        <v>4068</v>
      </c>
      <c r="E82" s="661" t="s">
        <v>1156</v>
      </c>
      <c r="F82" s="664"/>
      <c r="G82" s="664"/>
      <c r="H82" s="664"/>
      <c r="I82" s="664"/>
      <c r="J82" s="664"/>
      <c r="K82" s="664"/>
      <c r="L82" s="664"/>
      <c r="M82" s="664"/>
      <c r="N82" s="664">
        <v>19.899999999999999</v>
      </c>
      <c r="O82" s="664">
        <v>41088.880000000005</v>
      </c>
      <c r="P82" s="677"/>
      <c r="Q82" s="665">
        <v>2064.7678391959803</v>
      </c>
    </row>
    <row r="83" spans="1:17" ht="14.4" customHeight="1" x14ac:dyDescent="0.3">
      <c r="A83" s="660" t="s">
        <v>574</v>
      </c>
      <c r="B83" s="661" t="s">
        <v>4019</v>
      </c>
      <c r="C83" s="661" t="s">
        <v>3875</v>
      </c>
      <c r="D83" s="661" t="s">
        <v>4069</v>
      </c>
      <c r="E83" s="661" t="s">
        <v>1168</v>
      </c>
      <c r="F83" s="664"/>
      <c r="G83" s="664"/>
      <c r="H83" s="664"/>
      <c r="I83" s="664"/>
      <c r="J83" s="664"/>
      <c r="K83" s="664"/>
      <c r="L83" s="664"/>
      <c r="M83" s="664"/>
      <c r="N83" s="664">
        <v>4</v>
      </c>
      <c r="O83" s="664">
        <v>1567.2</v>
      </c>
      <c r="P83" s="677"/>
      <c r="Q83" s="665">
        <v>391.8</v>
      </c>
    </row>
    <row r="84" spans="1:17" ht="14.4" customHeight="1" x14ac:dyDescent="0.3">
      <c r="A84" s="660" t="s">
        <v>574</v>
      </c>
      <c r="B84" s="661" t="s">
        <v>4019</v>
      </c>
      <c r="C84" s="661" t="s">
        <v>3875</v>
      </c>
      <c r="D84" s="661" t="s">
        <v>4070</v>
      </c>
      <c r="E84" s="661" t="s">
        <v>4071</v>
      </c>
      <c r="F84" s="664"/>
      <c r="G84" s="664"/>
      <c r="H84" s="664"/>
      <c r="I84" s="664"/>
      <c r="J84" s="664">
        <v>0.8</v>
      </c>
      <c r="K84" s="664">
        <v>322.89</v>
      </c>
      <c r="L84" s="664"/>
      <c r="M84" s="664">
        <v>403.61249999999995</v>
      </c>
      <c r="N84" s="664"/>
      <c r="O84" s="664"/>
      <c r="P84" s="677"/>
      <c r="Q84" s="665"/>
    </row>
    <row r="85" spans="1:17" ht="14.4" customHeight="1" x14ac:dyDescent="0.3">
      <c r="A85" s="660" t="s">
        <v>574</v>
      </c>
      <c r="B85" s="661" t="s">
        <v>4019</v>
      </c>
      <c r="C85" s="661" t="s">
        <v>3875</v>
      </c>
      <c r="D85" s="661" t="s">
        <v>4072</v>
      </c>
      <c r="E85" s="661" t="s">
        <v>1114</v>
      </c>
      <c r="F85" s="664"/>
      <c r="G85" s="664"/>
      <c r="H85" s="664"/>
      <c r="I85" s="664"/>
      <c r="J85" s="664">
        <v>1.4</v>
      </c>
      <c r="K85" s="664">
        <v>1130.1500000000001</v>
      </c>
      <c r="L85" s="664"/>
      <c r="M85" s="664">
        <v>807.25000000000011</v>
      </c>
      <c r="N85" s="664"/>
      <c r="O85" s="664"/>
      <c r="P85" s="677"/>
      <c r="Q85" s="665"/>
    </row>
    <row r="86" spans="1:17" ht="14.4" customHeight="1" x14ac:dyDescent="0.3">
      <c r="A86" s="660" t="s">
        <v>574</v>
      </c>
      <c r="B86" s="661" t="s">
        <v>4019</v>
      </c>
      <c r="C86" s="661" t="s">
        <v>3875</v>
      </c>
      <c r="D86" s="661" t="s">
        <v>4073</v>
      </c>
      <c r="E86" s="661" t="s">
        <v>4074</v>
      </c>
      <c r="F86" s="664">
        <v>12</v>
      </c>
      <c r="G86" s="664">
        <v>43580</v>
      </c>
      <c r="H86" s="664">
        <v>1</v>
      </c>
      <c r="I86" s="664">
        <v>3631.6666666666665</v>
      </c>
      <c r="J86" s="664">
        <v>10.700000000000001</v>
      </c>
      <c r="K86" s="664">
        <v>38885.26</v>
      </c>
      <c r="L86" s="664">
        <v>0.89227306103717308</v>
      </c>
      <c r="M86" s="664">
        <v>3634.1364485981308</v>
      </c>
      <c r="N86" s="664">
        <v>25.34</v>
      </c>
      <c r="O86" s="664">
        <v>81088.41</v>
      </c>
      <c r="P86" s="677">
        <v>1.8606794401101423</v>
      </c>
      <c r="Q86" s="665">
        <v>3200.0161799526441</v>
      </c>
    </row>
    <row r="87" spans="1:17" ht="14.4" customHeight="1" x14ac:dyDescent="0.3">
      <c r="A87" s="660" t="s">
        <v>574</v>
      </c>
      <c r="B87" s="661" t="s">
        <v>4019</v>
      </c>
      <c r="C87" s="661" t="s">
        <v>4075</v>
      </c>
      <c r="D87" s="661" t="s">
        <v>4076</v>
      </c>
      <c r="E87" s="661" t="s">
        <v>4077</v>
      </c>
      <c r="F87" s="664">
        <v>1</v>
      </c>
      <c r="G87" s="664">
        <v>1117</v>
      </c>
      <c r="H87" s="664">
        <v>1</v>
      </c>
      <c r="I87" s="664">
        <v>1117</v>
      </c>
      <c r="J87" s="664">
        <v>1</v>
      </c>
      <c r="K87" s="664">
        <v>1214</v>
      </c>
      <c r="L87" s="664">
        <v>1.0868397493285586</v>
      </c>
      <c r="M87" s="664">
        <v>1214</v>
      </c>
      <c r="N87" s="664"/>
      <c r="O87" s="664"/>
      <c r="P87" s="677"/>
      <c r="Q87" s="665"/>
    </row>
    <row r="88" spans="1:17" ht="14.4" customHeight="1" x14ac:dyDescent="0.3">
      <c r="A88" s="660" t="s">
        <v>574</v>
      </c>
      <c r="B88" s="661" t="s">
        <v>4019</v>
      </c>
      <c r="C88" s="661" t="s">
        <v>4075</v>
      </c>
      <c r="D88" s="661" t="s">
        <v>4078</v>
      </c>
      <c r="E88" s="661" t="s">
        <v>4079</v>
      </c>
      <c r="F88" s="664">
        <v>73</v>
      </c>
      <c r="G88" s="664">
        <v>117530</v>
      </c>
      <c r="H88" s="664">
        <v>1</v>
      </c>
      <c r="I88" s="664">
        <v>1610</v>
      </c>
      <c r="J88" s="664">
        <v>57</v>
      </c>
      <c r="K88" s="664">
        <v>103551.32</v>
      </c>
      <c r="L88" s="664">
        <v>0.88106287756317547</v>
      </c>
      <c r="M88" s="664">
        <v>1816.6898245614036</v>
      </c>
      <c r="N88" s="664">
        <v>75</v>
      </c>
      <c r="O88" s="664">
        <v>135975</v>
      </c>
      <c r="P88" s="677">
        <v>1.156938653960691</v>
      </c>
      <c r="Q88" s="665">
        <v>1813</v>
      </c>
    </row>
    <row r="89" spans="1:17" ht="14.4" customHeight="1" x14ac:dyDescent="0.3">
      <c r="A89" s="660" t="s">
        <v>574</v>
      </c>
      <c r="B89" s="661" t="s">
        <v>4019</v>
      </c>
      <c r="C89" s="661" t="s">
        <v>4075</v>
      </c>
      <c r="D89" s="661" t="s">
        <v>4080</v>
      </c>
      <c r="E89" s="661" t="s">
        <v>4081</v>
      </c>
      <c r="F89" s="664"/>
      <c r="G89" s="664"/>
      <c r="H89" s="664"/>
      <c r="I89" s="664"/>
      <c r="J89" s="664"/>
      <c r="K89" s="664"/>
      <c r="L89" s="664"/>
      <c r="M89" s="664"/>
      <c r="N89" s="664">
        <v>11</v>
      </c>
      <c r="O89" s="664">
        <v>30008</v>
      </c>
      <c r="P89" s="677"/>
      <c r="Q89" s="665">
        <v>2728</v>
      </c>
    </row>
    <row r="90" spans="1:17" ht="14.4" customHeight="1" x14ac:dyDescent="0.3">
      <c r="A90" s="660" t="s">
        <v>574</v>
      </c>
      <c r="B90" s="661" t="s">
        <v>4019</v>
      </c>
      <c r="C90" s="661" t="s">
        <v>4075</v>
      </c>
      <c r="D90" s="661" t="s">
        <v>4082</v>
      </c>
      <c r="E90" s="661" t="s">
        <v>4083</v>
      </c>
      <c r="F90" s="664"/>
      <c r="G90" s="664"/>
      <c r="H90" s="664"/>
      <c r="I90" s="664"/>
      <c r="J90" s="664"/>
      <c r="K90" s="664"/>
      <c r="L90" s="664"/>
      <c r="M90" s="664"/>
      <c r="N90" s="664">
        <v>2</v>
      </c>
      <c r="O90" s="664">
        <v>18724</v>
      </c>
      <c r="P90" s="677"/>
      <c r="Q90" s="665">
        <v>9362</v>
      </c>
    </row>
    <row r="91" spans="1:17" ht="14.4" customHeight="1" x14ac:dyDescent="0.3">
      <c r="A91" s="660" t="s">
        <v>574</v>
      </c>
      <c r="B91" s="661" t="s">
        <v>4019</v>
      </c>
      <c r="C91" s="661" t="s">
        <v>4075</v>
      </c>
      <c r="D91" s="661" t="s">
        <v>4084</v>
      </c>
      <c r="E91" s="661" t="s">
        <v>4085</v>
      </c>
      <c r="F91" s="664">
        <v>73</v>
      </c>
      <c r="G91" s="664">
        <v>59264.03</v>
      </c>
      <c r="H91" s="664">
        <v>1</v>
      </c>
      <c r="I91" s="664">
        <v>811.8360273972603</v>
      </c>
      <c r="J91" s="664">
        <v>41</v>
      </c>
      <c r="K91" s="664">
        <v>32979.03</v>
      </c>
      <c r="L91" s="664">
        <v>0.55647633142734299</v>
      </c>
      <c r="M91" s="664">
        <v>804.36658536585367</v>
      </c>
      <c r="N91" s="664">
        <v>39</v>
      </c>
      <c r="O91" s="664">
        <v>32643.99</v>
      </c>
      <c r="P91" s="677">
        <v>0.55082298655693851</v>
      </c>
      <c r="Q91" s="665">
        <v>837.02538461538461</v>
      </c>
    </row>
    <row r="92" spans="1:17" ht="14.4" customHeight="1" x14ac:dyDescent="0.3">
      <c r="A92" s="660" t="s">
        <v>574</v>
      </c>
      <c r="B92" s="661" t="s">
        <v>4019</v>
      </c>
      <c r="C92" s="661" t="s">
        <v>4075</v>
      </c>
      <c r="D92" s="661" t="s">
        <v>4086</v>
      </c>
      <c r="E92" s="661" t="s">
        <v>4087</v>
      </c>
      <c r="F92" s="664"/>
      <c r="G92" s="664"/>
      <c r="H92" s="664"/>
      <c r="I92" s="664"/>
      <c r="J92" s="664"/>
      <c r="K92" s="664"/>
      <c r="L92" s="664"/>
      <c r="M92" s="664"/>
      <c r="N92" s="664">
        <v>4</v>
      </c>
      <c r="O92" s="664">
        <v>952</v>
      </c>
      <c r="P92" s="677"/>
      <c r="Q92" s="665">
        <v>238</v>
      </c>
    </row>
    <row r="93" spans="1:17" ht="14.4" customHeight="1" x14ac:dyDescent="0.3">
      <c r="A93" s="660" t="s">
        <v>574</v>
      </c>
      <c r="B93" s="661" t="s">
        <v>4019</v>
      </c>
      <c r="C93" s="661" t="s">
        <v>3885</v>
      </c>
      <c r="D93" s="661" t="s">
        <v>4088</v>
      </c>
      <c r="E93" s="661" t="s">
        <v>4089</v>
      </c>
      <c r="F93" s="664">
        <v>4</v>
      </c>
      <c r="G93" s="664">
        <v>57381.4</v>
      </c>
      <c r="H93" s="664">
        <v>1</v>
      </c>
      <c r="I93" s="664">
        <v>14345.35</v>
      </c>
      <c r="J93" s="664">
        <v>3</v>
      </c>
      <c r="K93" s="664">
        <v>43036.05</v>
      </c>
      <c r="L93" s="664">
        <v>0.75</v>
      </c>
      <c r="M93" s="664">
        <v>14345.35</v>
      </c>
      <c r="N93" s="664">
        <v>5</v>
      </c>
      <c r="O93" s="664">
        <v>71726.75</v>
      </c>
      <c r="P93" s="677">
        <v>1.25</v>
      </c>
      <c r="Q93" s="665">
        <v>14345.35</v>
      </c>
    </row>
    <row r="94" spans="1:17" ht="14.4" customHeight="1" x14ac:dyDescent="0.3">
      <c r="A94" s="660" t="s">
        <v>574</v>
      </c>
      <c r="B94" s="661" t="s">
        <v>4019</v>
      </c>
      <c r="C94" s="661" t="s">
        <v>3885</v>
      </c>
      <c r="D94" s="661" t="s">
        <v>4090</v>
      </c>
      <c r="E94" s="661" t="s">
        <v>4091</v>
      </c>
      <c r="F94" s="664"/>
      <c r="G94" s="664"/>
      <c r="H94" s="664"/>
      <c r="I94" s="664"/>
      <c r="J94" s="664">
        <v>3</v>
      </c>
      <c r="K94" s="664">
        <v>19020</v>
      </c>
      <c r="L94" s="664"/>
      <c r="M94" s="664">
        <v>6340</v>
      </c>
      <c r="N94" s="664">
        <v>1</v>
      </c>
      <c r="O94" s="664">
        <v>6340</v>
      </c>
      <c r="P94" s="677"/>
      <c r="Q94" s="665">
        <v>6340</v>
      </c>
    </row>
    <row r="95" spans="1:17" ht="14.4" customHeight="1" x14ac:dyDescent="0.3">
      <c r="A95" s="660" t="s">
        <v>574</v>
      </c>
      <c r="B95" s="661" t="s">
        <v>4019</v>
      </c>
      <c r="C95" s="661" t="s">
        <v>3885</v>
      </c>
      <c r="D95" s="661" t="s">
        <v>4092</v>
      </c>
      <c r="E95" s="661" t="s">
        <v>4093</v>
      </c>
      <c r="F95" s="664">
        <v>2</v>
      </c>
      <c r="G95" s="664">
        <v>8696.9599999999991</v>
      </c>
      <c r="H95" s="664">
        <v>1</v>
      </c>
      <c r="I95" s="664">
        <v>4348.4799999999996</v>
      </c>
      <c r="J95" s="664">
        <v>4</v>
      </c>
      <c r="K95" s="664">
        <v>17393.919999999998</v>
      </c>
      <c r="L95" s="664">
        <v>2</v>
      </c>
      <c r="M95" s="664">
        <v>4348.4799999999996</v>
      </c>
      <c r="N95" s="664">
        <v>1</v>
      </c>
      <c r="O95" s="664">
        <v>4348.4799999999996</v>
      </c>
      <c r="P95" s="677">
        <v>0.5</v>
      </c>
      <c r="Q95" s="665">
        <v>4348.4799999999996</v>
      </c>
    </row>
    <row r="96" spans="1:17" ht="14.4" customHeight="1" x14ac:dyDescent="0.3">
      <c r="A96" s="660" t="s">
        <v>574</v>
      </c>
      <c r="B96" s="661" t="s">
        <v>4019</v>
      </c>
      <c r="C96" s="661" t="s">
        <v>3885</v>
      </c>
      <c r="D96" s="661" t="s">
        <v>4094</v>
      </c>
      <c r="E96" s="661" t="s">
        <v>4095</v>
      </c>
      <c r="F96" s="664">
        <v>7</v>
      </c>
      <c r="G96" s="664">
        <v>38086.369999999995</v>
      </c>
      <c r="H96" s="664">
        <v>1</v>
      </c>
      <c r="I96" s="664">
        <v>5440.9099999999989</v>
      </c>
      <c r="J96" s="664">
        <v>19</v>
      </c>
      <c r="K96" s="664">
        <v>103377.29000000001</v>
      </c>
      <c r="L96" s="664">
        <v>2.7142857142857149</v>
      </c>
      <c r="M96" s="664">
        <v>5440.9100000000008</v>
      </c>
      <c r="N96" s="664">
        <v>7</v>
      </c>
      <c r="O96" s="664">
        <v>38086.369999999995</v>
      </c>
      <c r="P96" s="677">
        <v>1</v>
      </c>
      <c r="Q96" s="665">
        <v>5440.9099999999989</v>
      </c>
    </row>
    <row r="97" spans="1:17" ht="14.4" customHeight="1" x14ac:dyDescent="0.3">
      <c r="A97" s="660" t="s">
        <v>574</v>
      </c>
      <c r="B97" s="661" t="s">
        <v>4019</v>
      </c>
      <c r="C97" s="661" t="s">
        <v>3885</v>
      </c>
      <c r="D97" s="661" t="s">
        <v>4096</v>
      </c>
      <c r="E97" s="661" t="s">
        <v>4097</v>
      </c>
      <c r="F97" s="664">
        <v>7</v>
      </c>
      <c r="G97" s="664">
        <v>47829.25</v>
      </c>
      <c r="H97" s="664">
        <v>1</v>
      </c>
      <c r="I97" s="664">
        <v>6832.75</v>
      </c>
      <c r="J97" s="664">
        <v>10</v>
      </c>
      <c r="K97" s="664">
        <v>68327.5</v>
      </c>
      <c r="L97" s="664">
        <v>1.4285714285714286</v>
      </c>
      <c r="M97" s="664">
        <v>6832.75</v>
      </c>
      <c r="N97" s="664">
        <v>6</v>
      </c>
      <c r="O97" s="664">
        <v>40996.5</v>
      </c>
      <c r="P97" s="677">
        <v>0.8571428571428571</v>
      </c>
      <c r="Q97" s="665">
        <v>6832.75</v>
      </c>
    </row>
    <row r="98" spans="1:17" ht="14.4" customHeight="1" x14ac:dyDescent="0.3">
      <c r="A98" s="660" t="s">
        <v>574</v>
      </c>
      <c r="B98" s="661" t="s">
        <v>4019</v>
      </c>
      <c r="C98" s="661" t="s">
        <v>3885</v>
      </c>
      <c r="D98" s="661" t="s">
        <v>4098</v>
      </c>
      <c r="E98" s="661" t="s">
        <v>4099</v>
      </c>
      <c r="F98" s="664"/>
      <c r="G98" s="664"/>
      <c r="H98" s="664"/>
      <c r="I98" s="664"/>
      <c r="J98" s="664">
        <v>1</v>
      </c>
      <c r="K98" s="664">
        <v>5083.3599999999997</v>
      </c>
      <c r="L98" s="664"/>
      <c r="M98" s="664">
        <v>5083.3599999999997</v>
      </c>
      <c r="N98" s="664">
        <v>3</v>
      </c>
      <c r="O98" s="664">
        <v>15250.08</v>
      </c>
      <c r="P98" s="677"/>
      <c r="Q98" s="665">
        <v>5083.3599999999997</v>
      </c>
    </row>
    <row r="99" spans="1:17" ht="14.4" customHeight="1" x14ac:dyDescent="0.3">
      <c r="A99" s="660" t="s">
        <v>574</v>
      </c>
      <c r="B99" s="661" t="s">
        <v>4019</v>
      </c>
      <c r="C99" s="661" t="s">
        <v>3885</v>
      </c>
      <c r="D99" s="661" t="s">
        <v>4100</v>
      </c>
      <c r="E99" s="661" t="s">
        <v>4101</v>
      </c>
      <c r="F99" s="664">
        <v>3</v>
      </c>
      <c r="G99" s="664">
        <v>19711.650000000001</v>
      </c>
      <c r="H99" s="664">
        <v>1</v>
      </c>
      <c r="I99" s="664">
        <v>6570.55</v>
      </c>
      <c r="J99" s="664">
        <v>11</v>
      </c>
      <c r="K99" s="664">
        <v>72276.05</v>
      </c>
      <c r="L99" s="664">
        <v>3.6666666666666665</v>
      </c>
      <c r="M99" s="664">
        <v>6570.55</v>
      </c>
      <c r="N99" s="664">
        <v>2</v>
      </c>
      <c r="O99" s="664">
        <v>13141.1</v>
      </c>
      <c r="P99" s="677">
        <v>0.66666666666666663</v>
      </c>
      <c r="Q99" s="665">
        <v>6570.55</v>
      </c>
    </row>
    <row r="100" spans="1:17" ht="14.4" customHeight="1" x14ac:dyDescent="0.3">
      <c r="A100" s="660" t="s">
        <v>574</v>
      </c>
      <c r="B100" s="661" t="s">
        <v>4019</v>
      </c>
      <c r="C100" s="661" t="s">
        <v>3885</v>
      </c>
      <c r="D100" s="661" t="s">
        <v>4102</v>
      </c>
      <c r="E100" s="661" t="s">
        <v>4103</v>
      </c>
      <c r="F100" s="664">
        <v>1</v>
      </c>
      <c r="G100" s="664">
        <v>13082.02</v>
      </c>
      <c r="H100" s="664">
        <v>1</v>
      </c>
      <c r="I100" s="664">
        <v>13082.02</v>
      </c>
      <c r="J100" s="664">
        <v>1</v>
      </c>
      <c r="K100" s="664">
        <v>13082.02</v>
      </c>
      <c r="L100" s="664">
        <v>1</v>
      </c>
      <c r="M100" s="664">
        <v>13082.02</v>
      </c>
      <c r="N100" s="664"/>
      <c r="O100" s="664"/>
      <c r="P100" s="677"/>
      <c r="Q100" s="665"/>
    </row>
    <row r="101" spans="1:17" ht="14.4" customHeight="1" x14ac:dyDescent="0.3">
      <c r="A101" s="660" t="s">
        <v>574</v>
      </c>
      <c r="B101" s="661" t="s">
        <v>4019</v>
      </c>
      <c r="C101" s="661" t="s">
        <v>3885</v>
      </c>
      <c r="D101" s="661" t="s">
        <v>4104</v>
      </c>
      <c r="E101" s="661" t="s">
        <v>4105</v>
      </c>
      <c r="F101" s="664">
        <v>1</v>
      </c>
      <c r="G101" s="664">
        <v>4452.0600000000004</v>
      </c>
      <c r="H101" s="664">
        <v>1</v>
      </c>
      <c r="I101" s="664">
        <v>4452.0600000000004</v>
      </c>
      <c r="J101" s="664"/>
      <c r="K101" s="664"/>
      <c r="L101" s="664"/>
      <c r="M101" s="664"/>
      <c r="N101" s="664"/>
      <c r="O101" s="664"/>
      <c r="P101" s="677"/>
      <c r="Q101" s="665"/>
    </row>
    <row r="102" spans="1:17" ht="14.4" customHeight="1" x14ac:dyDescent="0.3">
      <c r="A102" s="660" t="s">
        <v>574</v>
      </c>
      <c r="B102" s="661" t="s">
        <v>4019</v>
      </c>
      <c r="C102" s="661" t="s">
        <v>3885</v>
      </c>
      <c r="D102" s="661" t="s">
        <v>4106</v>
      </c>
      <c r="E102" s="661" t="s">
        <v>4107</v>
      </c>
      <c r="F102" s="664">
        <v>1</v>
      </c>
      <c r="G102" s="664">
        <v>3171</v>
      </c>
      <c r="H102" s="664">
        <v>1</v>
      </c>
      <c r="I102" s="664">
        <v>3171</v>
      </c>
      <c r="J102" s="664"/>
      <c r="K102" s="664"/>
      <c r="L102" s="664"/>
      <c r="M102" s="664"/>
      <c r="N102" s="664"/>
      <c r="O102" s="664"/>
      <c r="P102" s="677"/>
      <c r="Q102" s="665"/>
    </row>
    <row r="103" spans="1:17" ht="14.4" customHeight="1" x14ac:dyDescent="0.3">
      <c r="A103" s="660" t="s">
        <v>574</v>
      </c>
      <c r="B103" s="661" t="s">
        <v>4019</v>
      </c>
      <c r="C103" s="661" t="s">
        <v>3885</v>
      </c>
      <c r="D103" s="661" t="s">
        <v>4108</v>
      </c>
      <c r="E103" s="661" t="s">
        <v>4109</v>
      </c>
      <c r="F103" s="664"/>
      <c r="G103" s="664"/>
      <c r="H103" s="664"/>
      <c r="I103" s="664"/>
      <c r="J103" s="664"/>
      <c r="K103" s="664"/>
      <c r="L103" s="664"/>
      <c r="M103" s="664"/>
      <c r="N103" s="664">
        <v>2</v>
      </c>
      <c r="O103" s="664">
        <v>9174.2999999999993</v>
      </c>
      <c r="P103" s="677"/>
      <c r="Q103" s="665">
        <v>4587.1499999999996</v>
      </c>
    </row>
    <row r="104" spans="1:17" ht="14.4" customHeight="1" x14ac:dyDescent="0.3">
      <c r="A104" s="660" t="s">
        <v>574</v>
      </c>
      <c r="B104" s="661" t="s">
        <v>4019</v>
      </c>
      <c r="C104" s="661" t="s">
        <v>3885</v>
      </c>
      <c r="D104" s="661" t="s">
        <v>4110</v>
      </c>
      <c r="E104" s="661" t="s">
        <v>4111</v>
      </c>
      <c r="F104" s="664">
        <v>3</v>
      </c>
      <c r="G104" s="664">
        <v>14503.92</v>
      </c>
      <c r="H104" s="664">
        <v>1</v>
      </c>
      <c r="I104" s="664">
        <v>4834.6400000000003</v>
      </c>
      <c r="J104" s="664">
        <v>5</v>
      </c>
      <c r="K104" s="664">
        <v>24173.200000000001</v>
      </c>
      <c r="L104" s="664">
        <v>1.6666666666666667</v>
      </c>
      <c r="M104" s="664">
        <v>4834.6400000000003</v>
      </c>
      <c r="N104" s="664">
        <v>1</v>
      </c>
      <c r="O104" s="664">
        <v>4834.6400000000003</v>
      </c>
      <c r="P104" s="677">
        <v>0.33333333333333337</v>
      </c>
      <c r="Q104" s="665">
        <v>4834.6400000000003</v>
      </c>
    </row>
    <row r="105" spans="1:17" ht="14.4" customHeight="1" x14ac:dyDescent="0.3">
      <c r="A105" s="660" t="s">
        <v>574</v>
      </c>
      <c r="B105" s="661" t="s">
        <v>4019</v>
      </c>
      <c r="C105" s="661" t="s">
        <v>3885</v>
      </c>
      <c r="D105" s="661" t="s">
        <v>4112</v>
      </c>
      <c r="E105" s="661" t="s">
        <v>4113</v>
      </c>
      <c r="F105" s="664">
        <v>2</v>
      </c>
      <c r="G105" s="664">
        <v>10164.44</v>
      </c>
      <c r="H105" s="664">
        <v>1</v>
      </c>
      <c r="I105" s="664">
        <v>5082.22</v>
      </c>
      <c r="J105" s="664">
        <v>4</v>
      </c>
      <c r="K105" s="664">
        <v>20328.88</v>
      </c>
      <c r="L105" s="664">
        <v>2</v>
      </c>
      <c r="M105" s="664">
        <v>5082.22</v>
      </c>
      <c r="N105" s="664">
        <v>1</v>
      </c>
      <c r="O105" s="664">
        <v>5082.22</v>
      </c>
      <c r="P105" s="677">
        <v>0.5</v>
      </c>
      <c r="Q105" s="665">
        <v>5082.22</v>
      </c>
    </row>
    <row r="106" spans="1:17" ht="14.4" customHeight="1" x14ac:dyDescent="0.3">
      <c r="A106" s="660" t="s">
        <v>574</v>
      </c>
      <c r="B106" s="661" t="s">
        <v>4019</v>
      </c>
      <c r="C106" s="661" t="s">
        <v>3885</v>
      </c>
      <c r="D106" s="661" t="s">
        <v>4114</v>
      </c>
      <c r="E106" s="661" t="s">
        <v>4115</v>
      </c>
      <c r="F106" s="664">
        <v>1</v>
      </c>
      <c r="G106" s="664">
        <v>789.29</v>
      </c>
      <c r="H106" s="664">
        <v>1</v>
      </c>
      <c r="I106" s="664">
        <v>789.29</v>
      </c>
      <c r="J106" s="664"/>
      <c r="K106" s="664"/>
      <c r="L106" s="664"/>
      <c r="M106" s="664"/>
      <c r="N106" s="664"/>
      <c r="O106" s="664"/>
      <c r="P106" s="677"/>
      <c r="Q106" s="665"/>
    </row>
    <row r="107" spans="1:17" ht="14.4" customHeight="1" x14ac:dyDescent="0.3">
      <c r="A107" s="660" t="s">
        <v>574</v>
      </c>
      <c r="B107" s="661" t="s">
        <v>4019</v>
      </c>
      <c r="C107" s="661" t="s">
        <v>3885</v>
      </c>
      <c r="D107" s="661" t="s">
        <v>4116</v>
      </c>
      <c r="E107" s="661" t="s">
        <v>4117</v>
      </c>
      <c r="F107" s="664">
        <v>20</v>
      </c>
      <c r="G107" s="664">
        <v>52071</v>
      </c>
      <c r="H107" s="664">
        <v>1</v>
      </c>
      <c r="I107" s="664">
        <v>2603.5500000000002</v>
      </c>
      <c r="J107" s="664">
        <v>12</v>
      </c>
      <c r="K107" s="664">
        <v>31242.6</v>
      </c>
      <c r="L107" s="664">
        <v>0.6</v>
      </c>
      <c r="M107" s="664">
        <v>2603.5499999999997</v>
      </c>
      <c r="N107" s="664">
        <v>18</v>
      </c>
      <c r="O107" s="664">
        <v>46863.899999999994</v>
      </c>
      <c r="P107" s="677">
        <v>0.89999999999999991</v>
      </c>
      <c r="Q107" s="665">
        <v>2603.5499999999997</v>
      </c>
    </row>
    <row r="108" spans="1:17" ht="14.4" customHeight="1" x14ac:dyDescent="0.3">
      <c r="A108" s="660" t="s">
        <v>574</v>
      </c>
      <c r="B108" s="661" t="s">
        <v>4019</v>
      </c>
      <c r="C108" s="661" t="s">
        <v>3885</v>
      </c>
      <c r="D108" s="661" t="s">
        <v>4118</v>
      </c>
      <c r="E108" s="661" t="s">
        <v>4117</v>
      </c>
      <c r="F108" s="664">
        <v>6</v>
      </c>
      <c r="G108" s="664">
        <v>50055.72</v>
      </c>
      <c r="H108" s="664">
        <v>1</v>
      </c>
      <c r="I108" s="664">
        <v>8342.6200000000008</v>
      </c>
      <c r="J108" s="664">
        <v>2</v>
      </c>
      <c r="K108" s="664">
        <v>16685.240000000002</v>
      </c>
      <c r="L108" s="664">
        <v>0.33333333333333337</v>
      </c>
      <c r="M108" s="664">
        <v>8342.6200000000008</v>
      </c>
      <c r="N108" s="664">
        <v>5</v>
      </c>
      <c r="O108" s="664">
        <v>41713.100000000006</v>
      </c>
      <c r="P108" s="677">
        <v>0.83333333333333348</v>
      </c>
      <c r="Q108" s="665">
        <v>8342.6200000000008</v>
      </c>
    </row>
    <row r="109" spans="1:17" ht="14.4" customHeight="1" x14ac:dyDescent="0.3">
      <c r="A109" s="660" t="s">
        <v>574</v>
      </c>
      <c r="B109" s="661" t="s">
        <v>4019</v>
      </c>
      <c r="C109" s="661" t="s">
        <v>3885</v>
      </c>
      <c r="D109" s="661" t="s">
        <v>4119</v>
      </c>
      <c r="E109" s="661" t="s">
        <v>4120</v>
      </c>
      <c r="F109" s="664"/>
      <c r="G109" s="664"/>
      <c r="H109" s="664"/>
      <c r="I109" s="664"/>
      <c r="J109" s="664"/>
      <c r="K109" s="664"/>
      <c r="L109" s="664"/>
      <c r="M109" s="664"/>
      <c r="N109" s="664">
        <v>19</v>
      </c>
      <c r="O109" s="664">
        <v>31129.41</v>
      </c>
      <c r="P109" s="677"/>
      <c r="Q109" s="665">
        <v>1638.39</v>
      </c>
    </row>
    <row r="110" spans="1:17" ht="14.4" customHeight="1" x14ac:dyDescent="0.3">
      <c r="A110" s="660" t="s">
        <v>574</v>
      </c>
      <c r="B110" s="661" t="s">
        <v>4019</v>
      </c>
      <c r="C110" s="661" t="s">
        <v>3885</v>
      </c>
      <c r="D110" s="661" t="s">
        <v>4121</v>
      </c>
      <c r="E110" s="661" t="s">
        <v>4122</v>
      </c>
      <c r="F110" s="664">
        <v>1</v>
      </c>
      <c r="G110" s="664">
        <v>28950</v>
      </c>
      <c r="H110" s="664">
        <v>1</v>
      </c>
      <c r="I110" s="664">
        <v>28950</v>
      </c>
      <c r="J110" s="664"/>
      <c r="K110" s="664"/>
      <c r="L110" s="664"/>
      <c r="M110" s="664"/>
      <c r="N110" s="664"/>
      <c r="O110" s="664"/>
      <c r="P110" s="677"/>
      <c r="Q110" s="665"/>
    </row>
    <row r="111" spans="1:17" ht="14.4" customHeight="1" x14ac:dyDescent="0.3">
      <c r="A111" s="660" t="s">
        <v>574</v>
      </c>
      <c r="B111" s="661" t="s">
        <v>4019</v>
      </c>
      <c r="C111" s="661" t="s">
        <v>3885</v>
      </c>
      <c r="D111" s="661" t="s">
        <v>4123</v>
      </c>
      <c r="E111" s="661" t="s">
        <v>4124</v>
      </c>
      <c r="F111" s="664">
        <v>3</v>
      </c>
      <c r="G111" s="664">
        <v>13478.07</v>
      </c>
      <c r="H111" s="664">
        <v>1</v>
      </c>
      <c r="I111" s="664">
        <v>4492.6899999999996</v>
      </c>
      <c r="J111" s="664"/>
      <c r="K111" s="664"/>
      <c r="L111" s="664"/>
      <c r="M111" s="664"/>
      <c r="N111" s="664"/>
      <c r="O111" s="664"/>
      <c r="P111" s="677"/>
      <c r="Q111" s="665"/>
    </row>
    <row r="112" spans="1:17" ht="14.4" customHeight="1" x14ac:dyDescent="0.3">
      <c r="A112" s="660" t="s">
        <v>574</v>
      </c>
      <c r="B112" s="661" t="s">
        <v>4019</v>
      </c>
      <c r="C112" s="661" t="s">
        <v>3885</v>
      </c>
      <c r="D112" s="661" t="s">
        <v>4125</v>
      </c>
      <c r="E112" s="661" t="s">
        <v>4126</v>
      </c>
      <c r="F112" s="664">
        <v>533</v>
      </c>
      <c r="G112" s="664">
        <v>43706</v>
      </c>
      <c r="H112" s="664">
        <v>1</v>
      </c>
      <c r="I112" s="664">
        <v>82</v>
      </c>
      <c r="J112" s="664"/>
      <c r="K112" s="664"/>
      <c r="L112" s="664"/>
      <c r="M112" s="664"/>
      <c r="N112" s="664"/>
      <c r="O112" s="664"/>
      <c r="P112" s="677"/>
      <c r="Q112" s="665"/>
    </row>
    <row r="113" spans="1:17" ht="14.4" customHeight="1" x14ac:dyDescent="0.3">
      <c r="A113" s="660" t="s">
        <v>574</v>
      </c>
      <c r="B113" s="661" t="s">
        <v>4019</v>
      </c>
      <c r="C113" s="661" t="s">
        <v>3885</v>
      </c>
      <c r="D113" s="661" t="s">
        <v>4127</v>
      </c>
      <c r="E113" s="661" t="s">
        <v>4128</v>
      </c>
      <c r="F113" s="664">
        <v>1</v>
      </c>
      <c r="G113" s="664">
        <v>9375.98</v>
      </c>
      <c r="H113" s="664">
        <v>1</v>
      </c>
      <c r="I113" s="664">
        <v>9375.98</v>
      </c>
      <c r="J113" s="664">
        <v>6</v>
      </c>
      <c r="K113" s="664">
        <v>56255.88</v>
      </c>
      <c r="L113" s="664">
        <v>6</v>
      </c>
      <c r="M113" s="664">
        <v>9375.98</v>
      </c>
      <c r="N113" s="664">
        <v>3</v>
      </c>
      <c r="O113" s="664">
        <v>28127.94</v>
      </c>
      <c r="P113" s="677">
        <v>3</v>
      </c>
      <c r="Q113" s="665">
        <v>9375.98</v>
      </c>
    </row>
    <row r="114" spans="1:17" ht="14.4" customHeight="1" x14ac:dyDescent="0.3">
      <c r="A114" s="660" t="s">
        <v>574</v>
      </c>
      <c r="B114" s="661" t="s">
        <v>4019</v>
      </c>
      <c r="C114" s="661" t="s">
        <v>3885</v>
      </c>
      <c r="D114" s="661" t="s">
        <v>4129</v>
      </c>
      <c r="E114" s="661" t="s">
        <v>4130</v>
      </c>
      <c r="F114" s="664">
        <v>1</v>
      </c>
      <c r="G114" s="664">
        <v>6597.08</v>
      </c>
      <c r="H114" s="664">
        <v>1</v>
      </c>
      <c r="I114" s="664">
        <v>6597.08</v>
      </c>
      <c r="J114" s="664">
        <v>17</v>
      </c>
      <c r="K114" s="664">
        <v>112150.36</v>
      </c>
      <c r="L114" s="664">
        <v>17</v>
      </c>
      <c r="M114" s="664">
        <v>6597.08</v>
      </c>
      <c r="N114" s="664">
        <v>3</v>
      </c>
      <c r="O114" s="664">
        <v>19791.240000000002</v>
      </c>
      <c r="P114" s="677">
        <v>3.0000000000000004</v>
      </c>
      <c r="Q114" s="665">
        <v>6597.0800000000008</v>
      </c>
    </row>
    <row r="115" spans="1:17" ht="14.4" customHeight="1" x14ac:dyDescent="0.3">
      <c r="A115" s="660" t="s">
        <v>574</v>
      </c>
      <c r="B115" s="661" t="s">
        <v>4019</v>
      </c>
      <c r="C115" s="661" t="s">
        <v>3885</v>
      </c>
      <c r="D115" s="661" t="s">
        <v>4131</v>
      </c>
      <c r="E115" s="661" t="s">
        <v>4132</v>
      </c>
      <c r="F115" s="664"/>
      <c r="G115" s="664"/>
      <c r="H115" s="664"/>
      <c r="I115" s="664"/>
      <c r="J115" s="664">
        <v>2</v>
      </c>
      <c r="K115" s="664">
        <v>404.8</v>
      </c>
      <c r="L115" s="664"/>
      <c r="M115" s="664">
        <v>202.4</v>
      </c>
      <c r="N115" s="664">
        <v>2</v>
      </c>
      <c r="O115" s="664">
        <v>404.8</v>
      </c>
      <c r="P115" s="677"/>
      <c r="Q115" s="665">
        <v>202.4</v>
      </c>
    </row>
    <row r="116" spans="1:17" ht="14.4" customHeight="1" x14ac:dyDescent="0.3">
      <c r="A116" s="660" t="s">
        <v>574</v>
      </c>
      <c r="B116" s="661" t="s">
        <v>4019</v>
      </c>
      <c r="C116" s="661" t="s">
        <v>3885</v>
      </c>
      <c r="D116" s="661" t="s">
        <v>4133</v>
      </c>
      <c r="E116" s="661" t="s">
        <v>4134</v>
      </c>
      <c r="F116" s="664"/>
      <c r="G116" s="664"/>
      <c r="H116" s="664"/>
      <c r="I116" s="664"/>
      <c r="J116" s="664"/>
      <c r="K116" s="664"/>
      <c r="L116" s="664"/>
      <c r="M116" s="664"/>
      <c r="N116" s="664">
        <v>1</v>
      </c>
      <c r="O116" s="664">
        <v>7099.51</v>
      </c>
      <c r="P116" s="677"/>
      <c r="Q116" s="665">
        <v>7099.51</v>
      </c>
    </row>
    <row r="117" spans="1:17" ht="14.4" customHeight="1" x14ac:dyDescent="0.3">
      <c r="A117" s="660" t="s">
        <v>574</v>
      </c>
      <c r="B117" s="661" t="s">
        <v>4019</v>
      </c>
      <c r="C117" s="661" t="s">
        <v>3885</v>
      </c>
      <c r="D117" s="661" t="s">
        <v>4135</v>
      </c>
      <c r="E117" s="661" t="s">
        <v>4136</v>
      </c>
      <c r="F117" s="664">
        <v>4</v>
      </c>
      <c r="G117" s="664">
        <v>18240</v>
      </c>
      <c r="H117" s="664">
        <v>1</v>
      </c>
      <c r="I117" s="664">
        <v>4560</v>
      </c>
      <c r="J117" s="664">
        <v>9</v>
      </c>
      <c r="K117" s="664">
        <v>41040</v>
      </c>
      <c r="L117" s="664">
        <v>2.25</v>
      </c>
      <c r="M117" s="664">
        <v>4560</v>
      </c>
      <c r="N117" s="664">
        <v>10</v>
      </c>
      <c r="O117" s="664">
        <v>45600</v>
      </c>
      <c r="P117" s="677">
        <v>2.5</v>
      </c>
      <c r="Q117" s="665">
        <v>4560</v>
      </c>
    </row>
    <row r="118" spans="1:17" ht="14.4" customHeight="1" x14ac:dyDescent="0.3">
      <c r="A118" s="660" t="s">
        <v>574</v>
      </c>
      <c r="B118" s="661" t="s">
        <v>4019</v>
      </c>
      <c r="C118" s="661" t="s">
        <v>3885</v>
      </c>
      <c r="D118" s="661" t="s">
        <v>4137</v>
      </c>
      <c r="E118" s="661" t="s">
        <v>4117</v>
      </c>
      <c r="F118" s="664">
        <v>3</v>
      </c>
      <c r="G118" s="664">
        <v>12305.46</v>
      </c>
      <c r="H118" s="664">
        <v>1</v>
      </c>
      <c r="I118" s="664">
        <v>4101.82</v>
      </c>
      <c r="J118" s="664">
        <v>4</v>
      </c>
      <c r="K118" s="664">
        <v>16407.28</v>
      </c>
      <c r="L118" s="664">
        <v>1.3333333333333333</v>
      </c>
      <c r="M118" s="664">
        <v>4101.82</v>
      </c>
      <c r="N118" s="664">
        <v>4</v>
      </c>
      <c r="O118" s="664">
        <v>16407.28</v>
      </c>
      <c r="P118" s="677">
        <v>1.3333333333333333</v>
      </c>
      <c r="Q118" s="665">
        <v>4101.82</v>
      </c>
    </row>
    <row r="119" spans="1:17" ht="14.4" customHeight="1" x14ac:dyDescent="0.3">
      <c r="A119" s="660" t="s">
        <v>574</v>
      </c>
      <c r="B119" s="661" t="s">
        <v>4019</v>
      </c>
      <c r="C119" s="661" t="s">
        <v>3885</v>
      </c>
      <c r="D119" s="661" t="s">
        <v>4138</v>
      </c>
      <c r="E119" s="661" t="s">
        <v>4139</v>
      </c>
      <c r="F119" s="664">
        <v>4</v>
      </c>
      <c r="G119" s="664">
        <v>40496.959999999999</v>
      </c>
      <c r="H119" s="664">
        <v>1</v>
      </c>
      <c r="I119" s="664">
        <v>10124.24</v>
      </c>
      <c r="J119" s="664">
        <v>11</v>
      </c>
      <c r="K119" s="664">
        <v>111366.64000000001</v>
      </c>
      <c r="L119" s="664">
        <v>2.7500000000000004</v>
      </c>
      <c r="M119" s="664">
        <v>10124.240000000002</v>
      </c>
      <c r="N119" s="664">
        <v>9</v>
      </c>
      <c r="O119" s="664">
        <v>91118.16</v>
      </c>
      <c r="P119" s="677">
        <v>2.25</v>
      </c>
      <c r="Q119" s="665">
        <v>10124.24</v>
      </c>
    </row>
    <row r="120" spans="1:17" ht="14.4" customHeight="1" x14ac:dyDescent="0.3">
      <c r="A120" s="660" t="s">
        <v>574</v>
      </c>
      <c r="B120" s="661" t="s">
        <v>4019</v>
      </c>
      <c r="C120" s="661" t="s">
        <v>3885</v>
      </c>
      <c r="D120" s="661" t="s">
        <v>4140</v>
      </c>
      <c r="E120" s="661" t="s">
        <v>4141</v>
      </c>
      <c r="F120" s="664">
        <v>4</v>
      </c>
      <c r="G120" s="664">
        <v>26654.84</v>
      </c>
      <c r="H120" s="664">
        <v>1</v>
      </c>
      <c r="I120" s="664">
        <v>6663.71</v>
      </c>
      <c r="J120" s="664">
        <v>4</v>
      </c>
      <c r="K120" s="664">
        <v>26654.84</v>
      </c>
      <c r="L120" s="664">
        <v>1</v>
      </c>
      <c r="M120" s="664">
        <v>6663.71</v>
      </c>
      <c r="N120" s="664">
        <v>13</v>
      </c>
      <c r="O120" s="664">
        <v>86628.23000000001</v>
      </c>
      <c r="P120" s="677">
        <v>3.2500000000000004</v>
      </c>
      <c r="Q120" s="665">
        <v>6663.7100000000009</v>
      </c>
    </row>
    <row r="121" spans="1:17" ht="14.4" customHeight="1" x14ac:dyDescent="0.3">
      <c r="A121" s="660" t="s">
        <v>574</v>
      </c>
      <c r="B121" s="661" t="s">
        <v>4019</v>
      </c>
      <c r="C121" s="661" t="s">
        <v>3885</v>
      </c>
      <c r="D121" s="661" t="s">
        <v>4142</v>
      </c>
      <c r="E121" s="661" t="s">
        <v>4143</v>
      </c>
      <c r="F121" s="664">
        <v>15</v>
      </c>
      <c r="G121" s="664">
        <v>220590</v>
      </c>
      <c r="H121" s="664">
        <v>1</v>
      </c>
      <c r="I121" s="664">
        <v>14706</v>
      </c>
      <c r="J121" s="664">
        <v>16</v>
      </c>
      <c r="K121" s="664">
        <v>235296</v>
      </c>
      <c r="L121" s="664">
        <v>1.0666666666666667</v>
      </c>
      <c r="M121" s="664">
        <v>14706</v>
      </c>
      <c r="N121" s="664">
        <v>5</v>
      </c>
      <c r="O121" s="664">
        <v>73530</v>
      </c>
      <c r="P121" s="677">
        <v>0.33333333333333331</v>
      </c>
      <c r="Q121" s="665">
        <v>14706</v>
      </c>
    </row>
    <row r="122" spans="1:17" ht="14.4" customHeight="1" x14ac:dyDescent="0.3">
      <c r="A122" s="660" t="s">
        <v>574</v>
      </c>
      <c r="B122" s="661" t="s">
        <v>4019</v>
      </c>
      <c r="C122" s="661" t="s">
        <v>3885</v>
      </c>
      <c r="D122" s="661" t="s">
        <v>4144</v>
      </c>
      <c r="E122" s="661" t="s">
        <v>4145</v>
      </c>
      <c r="F122" s="664">
        <v>2</v>
      </c>
      <c r="G122" s="664">
        <v>11256</v>
      </c>
      <c r="H122" s="664">
        <v>1</v>
      </c>
      <c r="I122" s="664">
        <v>5628</v>
      </c>
      <c r="J122" s="664">
        <v>1</v>
      </c>
      <c r="K122" s="664">
        <v>5628</v>
      </c>
      <c r="L122" s="664">
        <v>0.5</v>
      </c>
      <c r="M122" s="664">
        <v>5628</v>
      </c>
      <c r="N122" s="664">
        <v>1</v>
      </c>
      <c r="O122" s="664">
        <v>5628</v>
      </c>
      <c r="P122" s="677">
        <v>0.5</v>
      </c>
      <c r="Q122" s="665">
        <v>5628</v>
      </c>
    </row>
    <row r="123" spans="1:17" ht="14.4" customHeight="1" x14ac:dyDescent="0.3">
      <c r="A123" s="660" t="s">
        <v>574</v>
      </c>
      <c r="B123" s="661" t="s">
        <v>4019</v>
      </c>
      <c r="C123" s="661" t="s">
        <v>3885</v>
      </c>
      <c r="D123" s="661" t="s">
        <v>4146</v>
      </c>
      <c r="E123" s="661" t="s">
        <v>4147</v>
      </c>
      <c r="F123" s="664"/>
      <c r="G123" s="664"/>
      <c r="H123" s="664"/>
      <c r="I123" s="664"/>
      <c r="J123" s="664">
        <v>3</v>
      </c>
      <c r="K123" s="664">
        <v>28070.100000000002</v>
      </c>
      <c r="L123" s="664"/>
      <c r="M123" s="664">
        <v>9356.7000000000007</v>
      </c>
      <c r="N123" s="664"/>
      <c r="O123" s="664"/>
      <c r="P123" s="677"/>
      <c r="Q123" s="665"/>
    </row>
    <row r="124" spans="1:17" ht="14.4" customHeight="1" x14ac:dyDescent="0.3">
      <c r="A124" s="660" t="s">
        <v>574</v>
      </c>
      <c r="B124" s="661" t="s">
        <v>4019</v>
      </c>
      <c r="C124" s="661" t="s">
        <v>3885</v>
      </c>
      <c r="D124" s="661" t="s">
        <v>4148</v>
      </c>
      <c r="E124" s="661" t="s">
        <v>4149</v>
      </c>
      <c r="F124" s="664">
        <v>2</v>
      </c>
      <c r="G124" s="664">
        <v>17460.599999999999</v>
      </c>
      <c r="H124" s="664">
        <v>1</v>
      </c>
      <c r="I124" s="664">
        <v>8730.2999999999993</v>
      </c>
      <c r="J124" s="664">
        <v>1</v>
      </c>
      <c r="K124" s="664">
        <v>8730.2999999999993</v>
      </c>
      <c r="L124" s="664">
        <v>0.5</v>
      </c>
      <c r="M124" s="664">
        <v>8730.2999999999993</v>
      </c>
      <c r="N124" s="664">
        <v>1</v>
      </c>
      <c r="O124" s="664">
        <v>8730.2999999999993</v>
      </c>
      <c r="P124" s="677">
        <v>0.5</v>
      </c>
      <c r="Q124" s="665">
        <v>8730.2999999999993</v>
      </c>
    </row>
    <row r="125" spans="1:17" ht="14.4" customHeight="1" x14ac:dyDescent="0.3">
      <c r="A125" s="660" t="s">
        <v>574</v>
      </c>
      <c r="B125" s="661" t="s">
        <v>4019</v>
      </c>
      <c r="C125" s="661" t="s">
        <v>3885</v>
      </c>
      <c r="D125" s="661" t="s">
        <v>4150</v>
      </c>
      <c r="E125" s="661" t="s">
        <v>4151</v>
      </c>
      <c r="F125" s="664">
        <v>49</v>
      </c>
      <c r="G125" s="664">
        <v>588940.80000000005</v>
      </c>
      <c r="H125" s="664">
        <v>1</v>
      </c>
      <c r="I125" s="664">
        <v>12019.2</v>
      </c>
      <c r="J125" s="664">
        <v>55</v>
      </c>
      <c r="K125" s="664">
        <v>661056</v>
      </c>
      <c r="L125" s="664">
        <v>1.1224489795918366</v>
      </c>
      <c r="M125" s="664">
        <v>12019.2</v>
      </c>
      <c r="N125" s="664">
        <v>29</v>
      </c>
      <c r="O125" s="664">
        <v>348556.80000000005</v>
      </c>
      <c r="P125" s="677">
        <v>0.59183673469387754</v>
      </c>
      <c r="Q125" s="665">
        <v>12019.2</v>
      </c>
    </row>
    <row r="126" spans="1:17" ht="14.4" customHeight="1" x14ac:dyDescent="0.3">
      <c r="A126" s="660" t="s">
        <v>574</v>
      </c>
      <c r="B126" s="661" t="s">
        <v>4019</v>
      </c>
      <c r="C126" s="661" t="s">
        <v>3885</v>
      </c>
      <c r="D126" s="661" t="s">
        <v>4152</v>
      </c>
      <c r="E126" s="661" t="s">
        <v>4153</v>
      </c>
      <c r="F126" s="664">
        <v>7</v>
      </c>
      <c r="G126" s="664">
        <v>148964.20000000001</v>
      </c>
      <c r="H126" s="664">
        <v>1</v>
      </c>
      <c r="I126" s="664">
        <v>21280.600000000002</v>
      </c>
      <c r="J126" s="664">
        <v>5</v>
      </c>
      <c r="K126" s="664">
        <v>106403</v>
      </c>
      <c r="L126" s="664">
        <v>0.71428571428571419</v>
      </c>
      <c r="M126" s="664">
        <v>21280.6</v>
      </c>
      <c r="N126" s="664">
        <v>4</v>
      </c>
      <c r="O126" s="664">
        <v>85122.4</v>
      </c>
      <c r="P126" s="677">
        <v>0.5714285714285714</v>
      </c>
      <c r="Q126" s="665">
        <v>21280.6</v>
      </c>
    </row>
    <row r="127" spans="1:17" ht="14.4" customHeight="1" x14ac:dyDescent="0.3">
      <c r="A127" s="660" t="s">
        <v>574</v>
      </c>
      <c r="B127" s="661" t="s">
        <v>4019</v>
      </c>
      <c r="C127" s="661" t="s">
        <v>3885</v>
      </c>
      <c r="D127" s="661" t="s">
        <v>4154</v>
      </c>
      <c r="E127" s="661" t="s">
        <v>4155</v>
      </c>
      <c r="F127" s="664">
        <v>1</v>
      </c>
      <c r="G127" s="664">
        <v>15411.5</v>
      </c>
      <c r="H127" s="664">
        <v>1</v>
      </c>
      <c r="I127" s="664">
        <v>15411.5</v>
      </c>
      <c r="J127" s="664"/>
      <c r="K127" s="664"/>
      <c r="L127" s="664"/>
      <c r="M127" s="664"/>
      <c r="N127" s="664"/>
      <c r="O127" s="664"/>
      <c r="P127" s="677"/>
      <c r="Q127" s="665"/>
    </row>
    <row r="128" spans="1:17" ht="14.4" customHeight="1" x14ac:dyDescent="0.3">
      <c r="A128" s="660" t="s">
        <v>574</v>
      </c>
      <c r="B128" s="661" t="s">
        <v>4019</v>
      </c>
      <c r="C128" s="661" t="s">
        <v>3885</v>
      </c>
      <c r="D128" s="661" t="s">
        <v>4156</v>
      </c>
      <c r="E128" s="661" t="s">
        <v>4157</v>
      </c>
      <c r="F128" s="664"/>
      <c r="G128" s="664"/>
      <c r="H128" s="664"/>
      <c r="I128" s="664"/>
      <c r="J128" s="664">
        <v>3</v>
      </c>
      <c r="K128" s="664">
        <v>32942.100000000006</v>
      </c>
      <c r="L128" s="664"/>
      <c r="M128" s="664">
        <v>10980.700000000003</v>
      </c>
      <c r="N128" s="664"/>
      <c r="O128" s="664"/>
      <c r="P128" s="677"/>
      <c r="Q128" s="665"/>
    </row>
    <row r="129" spans="1:17" ht="14.4" customHeight="1" x14ac:dyDescent="0.3">
      <c r="A129" s="660" t="s">
        <v>574</v>
      </c>
      <c r="B129" s="661" t="s">
        <v>4019</v>
      </c>
      <c r="C129" s="661" t="s">
        <v>3885</v>
      </c>
      <c r="D129" s="661" t="s">
        <v>4158</v>
      </c>
      <c r="E129" s="661" t="s">
        <v>4159</v>
      </c>
      <c r="F129" s="664"/>
      <c r="G129" s="664"/>
      <c r="H129" s="664"/>
      <c r="I129" s="664"/>
      <c r="J129" s="664">
        <v>2</v>
      </c>
      <c r="K129" s="664">
        <v>21961.4</v>
      </c>
      <c r="L129" s="664"/>
      <c r="M129" s="664">
        <v>10980.7</v>
      </c>
      <c r="N129" s="664">
        <v>2</v>
      </c>
      <c r="O129" s="664">
        <v>21961.4</v>
      </c>
      <c r="P129" s="677"/>
      <c r="Q129" s="665">
        <v>10980.7</v>
      </c>
    </row>
    <row r="130" spans="1:17" ht="14.4" customHeight="1" x14ac:dyDescent="0.3">
      <c r="A130" s="660" t="s">
        <v>574</v>
      </c>
      <c r="B130" s="661" t="s">
        <v>4019</v>
      </c>
      <c r="C130" s="661" t="s">
        <v>3885</v>
      </c>
      <c r="D130" s="661" t="s">
        <v>4160</v>
      </c>
      <c r="E130" s="661" t="s">
        <v>4161</v>
      </c>
      <c r="F130" s="664"/>
      <c r="G130" s="664"/>
      <c r="H130" s="664"/>
      <c r="I130" s="664"/>
      <c r="J130" s="664">
        <v>1</v>
      </c>
      <c r="K130" s="664">
        <v>21280.400000000001</v>
      </c>
      <c r="L130" s="664"/>
      <c r="M130" s="664">
        <v>21280.400000000001</v>
      </c>
      <c r="N130" s="664">
        <v>2</v>
      </c>
      <c r="O130" s="664">
        <v>42560.800000000003</v>
      </c>
      <c r="P130" s="677"/>
      <c r="Q130" s="665">
        <v>21280.400000000001</v>
      </c>
    </row>
    <row r="131" spans="1:17" ht="14.4" customHeight="1" x14ac:dyDescent="0.3">
      <c r="A131" s="660" t="s">
        <v>574</v>
      </c>
      <c r="B131" s="661" t="s">
        <v>4019</v>
      </c>
      <c r="C131" s="661" t="s">
        <v>3885</v>
      </c>
      <c r="D131" s="661" t="s">
        <v>4162</v>
      </c>
      <c r="E131" s="661" t="s">
        <v>4163</v>
      </c>
      <c r="F131" s="664"/>
      <c r="G131" s="664"/>
      <c r="H131" s="664"/>
      <c r="I131" s="664"/>
      <c r="J131" s="664">
        <v>3</v>
      </c>
      <c r="K131" s="664">
        <v>42300</v>
      </c>
      <c r="L131" s="664"/>
      <c r="M131" s="664">
        <v>14100</v>
      </c>
      <c r="N131" s="664">
        <v>1</v>
      </c>
      <c r="O131" s="664">
        <v>14100</v>
      </c>
      <c r="P131" s="677"/>
      <c r="Q131" s="665">
        <v>14100</v>
      </c>
    </row>
    <row r="132" spans="1:17" ht="14.4" customHeight="1" x14ac:dyDescent="0.3">
      <c r="A132" s="660" t="s">
        <v>574</v>
      </c>
      <c r="B132" s="661" t="s">
        <v>4019</v>
      </c>
      <c r="C132" s="661" t="s">
        <v>3885</v>
      </c>
      <c r="D132" s="661" t="s">
        <v>4164</v>
      </c>
      <c r="E132" s="661" t="s">
        <v>4165</v>
      </c>
      <c r="F132" s="664">
        <v>1</v>
      </c>
      <c r="G132" s="664">
        <v>21280.6</v>
      </c>
      <c r="H132" s="664">
        <v>1</v>
      </c>
      <c r="I132" s="664">
        <v>21280.6</v>
      </c>
      <c r="J132" s="664"/>
      <c r="K132" s="664"/>
      <c r="L132" s="664"/>
      <c r="M132" s="664"/>
      <c r="N132" s="664"/>
      <c r="O132" s="664"/>
      <c r="P132" s="677"/>
      <c r="Q132" s="665"/>
    </row>
    <row r="133" spans="1:17" ht="14.4" customHeight="1" x14ac:dyDescent="0.3">
      <c r="A133" s="660" t="s">
        <v>574</v>
      </c>
      <c r="B133" s="661" t="s">
        <v>4019</v>
      </c>
      <c r="C133" s="661" t="s">
        <v>3885</v>
      </c>
      <c r="D133" s="661" t="s">
        <v>4166</v>
      </c>
      <c r="E133" s="661" t="s">
        <v>4167</v>
      </c>
      <c r="F133" s="664"/>
      <c r="G133" s="664"/>
      <c r="H133" s="664"/>
      <c r="I133" s="664"/>
      <c r="J133" s="664">
        <v>1</v>
      </c>
      <c r="K133" s="664">
        <v>10625</v>
      </c>
      <c r="L133" s="664"/>
      <c r="M133" s="664">
        <v>10625</v>
      </c>
      <c r="N133" s="664"/>
      <c r="O133" s="664"/>
      <c r="P133" s="677"/>
      <c r="Q133" s="665"/>
    </row>
    <row r="134" spans="1:17" ht="14.4" customHeight="1" x14ac:dyDescent="0.3">
      <c r="A134" s="660" t="s">
        <v>574</v>
      </c>
      <c r="B134" s="661" t="s">
        <v>4019</v>
      </c>
      <c r="C134" s="661" t="s">
        <v>3885</v>
      </c>
      <c r="D134" s="661" t="s">
        <v>4168</v>
      </c>
      <c r="E134" s="661" t="s">
        <v>4169</v>
      </c>
      <c r="F134" s="664"/>
      <c r="G134" s="664"/>
      <c r="H134" s="664"/>
      <c r="I134" s="664"/>
      <c r="J134" s="664"/>
      <c r="K134" s="664"/>
      <c r="L134" s="664"/>
      <c r="M134" s="664"/>
      <c r="N134" s="664">
        <v>1</v>
      </c>
      <c r="O134" s="664">
        <v>9310</v>
      </c>
      <c r="P134" s="677"/>
      <c r="Q134" s="665">
        <v>9310</v>
      </c>
    </row>
    <row r="135" spans="1:17" ht="14.4" customHeight="1" x14ac:dyDescent="0.3">
      <c r="A135" s="660" t="s">
        <v>574</v>
      </c>
      <c r="B135" s="661" t="s">
        <v>4019</v>
      </c>
      <c r="C135" s="661" t="s">
        <v>3885</v>
      </c>
      <c r="D135" s="661" t="s">
        <v>4170</v>
      </c>
      <c r="E135" s="661" t="s">
        <v>4171</v>
      </c>
      <c r="F135" s="664"/>
      <c r="G135" s="664"/>
      <c r="H135" s="664"/>
      <c r="I135" s="664"/>
      <c r="J135" s="664">
        <v>1</v>
      </c>
      <c r="K135" s="664">
        <v>14876.4</v>
      </c>
      <c r="L135" s="664"/>
      <c r="M135" s="664">
        <v>14876.4</v>
      </c>
      <c r="N135" s="664"/>
      <c r="O135" s="664"/>
      <c r="P135" s="677"/>
      <c r="Q135" s="665"/>
    </row>
    <row r="136" spans="1:17" ht="14.4" customHeight="1" x14ac:dyDescent="0.3">
      <c r="A136" s="660" t="s">
        <v>574</v>
      </c>
      <c r="B136" s="661" t="s">
        <v>4019</v>
      </c>
      <c r="C136" s="661" t="s">
        <v>3885</v>
      </c>
      <c r="D136" s="661" t="s">
        <v>4172</v>
      </c>
      <c r="E136" s="661" t="s">
        <v>4173</v>
      </c>
      <c r="F136" s="664">
        <v>2</v>
      </c>
      <c r="G136" s="664">
        <v>18523.400000000001</v>
      </c>
      <c r="H136" s="664">
        <v>1</v>
      </c>
      <c r="I136" s="664">
        <v>9261.7000000000007</v>
      </c>
      <c r="J136" s="664">
        <v>2</v>
      </c>
      <c r="K136" s="664">
        <v>18523.400000000001</v>
      </c>
      <c r="L136" s="664">
        <v>1</v>
      </c>
      <c r="M136" s="664">
        <v>9261.7000000000007</v>
      </c>
      <c r="N136" s="664"/>
      <c r="O136" s="664"/>
      <c r="P136" s="677"/>
      <c r="Q136" s="665"/>
    </row>
    <row r="137" spans="1:17" ht="14.4" customHeight="1" x14ac:dyDescent="0.3">
      <c r="A137" s="660" t="s">
        <v>574</v>
      </c>
      <c r="B137" s="661" t="s">
        <v>4019</v>
      </c>
      <c r="C137" s="661" t="s">
        <v>3885</v>
      </c>
      <c r="D137" s="661" t="s">
        <v>4174</v>
      </c>
      <c r="E137" s="661" t="s">
        <v>4175</v>
      </c>
      <c r="F137" s="664"/>
      <c r="G137" s="664"/>
      <c r="H137" s="664"/>
      <c r="I137" s="664"/>
      <c r="J137" s="664"/>
      <c r="K137" s="664"/>
      <c r="L137" s="664"/>
      <c r="M137" s="664"/>
      <c r="N137" s="664">
        <v>2</v>
      </c>
      <c r="O137" s="664">
        <v>18523.400000000001</v>
      </c>
      <c r="P137" s="677"/>
      <c r="Q137" s="665">
        <v>9261.7000000000007</v>
      </c>
    </row>
    <row r="138" spans="1:17" ht="14.4" customHeight="1" x14ac:dyDescent="0.3">
      <c r="A138" s="660" t="s">
        <v>574</v>
      </c>
      <c r="B138" s="661" t="s">
        <v>4019</v>
      </c>
      <c r="C138" s="661" t="s">
        <v>3885</v>
      </c>
      <c r="D138" s="661" t="s">
        <v>4176</v>
      </c>
      <c r="E138" s="661" t="s">
        <v>4177</v>
      </c>
      <c r="F138" s="664"/>
      <c r="G138" s="664"/>
      <c r="H138" s="664"/>
      <c r="I138" s="664"/>
      <c r="J138" s="664"/>
      <c r="K138" s="664"/>
      <c r="L138" s="664"/>
      <c r="M138" s="664"/>
      <c r="N138" s="664">
        <v>1</v>
      </c>
      <c r="O138" s="664">
        <v>7944.66</v>
      </c>
      <c r="P138" s="677"/>
      <c r="Q138" s="665">
        <v>7944.66</v>
      </c>
    </row>
    <row r="139" spans="1:17" ht="14.4" customHeight="1" x14ac:dyDescent="0.3">
      <c r="A139" s="660" t="s">
        <v>574</v>
      </c>
      <c r="B139" s="661" t="s">
        <v>4019</v>
      </c>
      <c r="C139" s="661" t="s">
        <v>3885</v>
      </c>
      <c r="D139" s="661" t="s">
        <v>4178</v>
      </c>
      <c r="E139" s="661" t="s">
        <v>4179</v>
      </c>
      <c r="F139" s="664"/>
      <c r="G139" s="664"/>
      <c r="H139" s="664"/>
      <c r="I139" s="664"/>
      <c r="J139" s="664"/>
      <c r="K139" s="664"/>
      <c r="L139" s="664"/>
      <c r="M139" s="664"/>
      <c r="N139" s="664">
        <v>4</v>
      </c>
      <c r="O139" s="664">
        <v>33844.720000000001</v>
      </c>
      <c r="P139" s="677"/>
      <c r="Q139" s="665">
        <v>8461.18</v>
      </c>
    </row>
    <row r="140" spans="1:17" ht="14.4" customHeight="1" x14ac:dyDescent="0.3">
      <c r="A140" s="660" t="s">
        <v>574</v>
      </c>
      <c r="B140" s="661" t="s">
        <v>4019</v>
      </c>
      <c r="C140" s="661" t="s">
        <v>3885</v>
      </c>
      <c r="D140" s="661" t="s">
        <v>4180</v>
      </c>
      <c r="E140" s="661" t="s">
        <v>4181</v>
      </c>
      <c r="F140" s="664"/>
      <c r="G140" s="664"/>
      <c r="H140" s="664"/>
      <c r="I140" s="664"/>
      <c r="J140" s="664">
        <v>4</v>
      </c>
      <c r="K140" s="664">
        <v>23442.559999999998</v>
      </c>
      <c r="L140" s="664"/>
      <c r="M140" s="664">
        <v>5860.6399999999994</v>
      </c>
      <c r="N140" s="664">
        <v>5</v>
      </c>
      <c r="O140" s="664">
        <v>29303.199999999997</v>
      </c>
      <c r="P140" s="677"/>
      <c r="Q140" s="665">
        <v>5860.6399999999994</v>
      </c>
    </row>
    <row r="141" spans="1:17" ht="14.4" customHeight="1" x14ac:dyDescent="0.3">
      <c r="A141" s="660" t="s">
        <v>574</v>
      </c>
      <c r="B141" s="661" t="s">
        <v>4019</v>
      </c>
      <c r="C141" s="661" t="s">
        <v>3885</v>
      </c>
      <c r="D141" s="661" t="s">
        <v>4182</v>
      </c>
      <c r="E141" s="661" t="s">
        <v>4183</v>
      </c>
      <c r="F141" s="664">
        <v>1</v>
      </c>
      <c r="G141" s="664">
        <v>7829</v>
      </c>
      <c r="H141" s="664">
        <v>1</v>
      </c>
      <c r="I141" s="664">
        <v>7829</v>
      </c>
      <c r="J141" s="664"/>
      <c r="K141" s="664"/>
      <c r="L141" s="664"/>
      <c r="M141" s="664"/>
      <c r="N141" s="664">
        <v>2</v>
      </c>
      <c r="O141" s="664">
        <v>15658</v>
      </c>
      <c r="P141" s="677">
        <v>2</v>
      </c>
      <c r="Q141" s="665">
        <v>7829</v>
      </c>
    </row>
    <row r="142" spans="1:17" ht="14.4" customHeight="1" x14ac:dyDescent="0.3">
      <c r="A142" s="660" t="s">
        <v>574</v>
      </c>
      <c r="B142" s="661" t="s">
        <v>4019</v>
      </c>
      <c r="C142" s="661" t="s">
        <v>3885</v>
      </c>
      <c r="D142" s="661" t="s">
        <v>4184</v>
      </c>
      <c r="E142" s="661" t="s">
        <v>4185</v>
      </c>
      <c r="F142" s="664">
        <v>2</v>
      </c>
      <c r="G142" s="664">
        <v>2760</v>
      </c>
      <c r="H142" s="664">
        <v>1</v>
      </c>
      <c r="I142" s="664">
        <v>1380</v>
      </c>
      <c r="J142" s="664">
        <v>2</v>
      </c>
      <c r="K142" s="664">
        <v>2760</v>
      </c>
      <c r="L142" s="664">
        <v>1</v>
      </c>
      <c r="M142" s="664">
        <v>1380</v>
      </c>
      <c r="N142" s="664"/>
      <c r="O142" s="664"/>
      <c r="P142" s="677"/>
      <c r="Q142" s="665"/>
    </row>
    <row r="143" spans="1:17" ht="14.4" customHeight="1" x14ac:dyDescent="0.3">
      <c r="A143" s="660" t="s">
        <v>574</v>
      </c>
      <c r="B143" s="661" t="s">
        <v>4019</v>
      </c>
      <c r="C143" s="661" t="s">
        <v>3885</v>
      </c>
      <c r="D143" s="661" t="s">
        <v>4186</v>
      </c>
      <c r="E143" s="661" t="s">
        <v>4187</v>
      </c>
      <c r="F143" s="664">
        <v>2</v>
      </c>
      <c r="G143" s="664">
        <v>2076</v>
      </c>
      <c r="H143" s="664">
        <v>1</v>
      </c>
      <c r="I143" s="664">
        <v>1038</v>
      </c>
      <c r="J143" s="664"/>
      <c r="K143" s="664"/>
      <c r="L143" s="664"/>
      <c r="M143" s="664"/>
      <c r="N143" s="664"/>
      <c r="O143" s="664"/>
      <c r="P143" s="677"/>
      <c r="Q143" s="665"/>
    </row>
    <row r="144" spans="1:17" ht="14.4" customHeight="1" x14ac:dyDescent="0.3">
      <c r="A144" s="660" t="s">
        <v>574</v>
      </c>
      <c r="B144" s="661" t="s">
        <v>4019</v>
      </c>
      <c r="C144" s="661" t="s">
        <v>3885</v>
      </c>
      <c r="D144" s="661" t="s">
        <v>4188</v>
      </c>
      <c r="E144" s="661" t="s">
        <v>4189</v>
      </c>
      <c r="F144" s="664">
        <v>2</v>
      </c>
      <c r="G144" s="664">
        <v>2624</v>
      </c>
      <c r="H144" s="664">
        <v>1</v>
      </c>
      <c r="I144" s="664">
        <v>1312</v>
      </c>
      <c r="J144" s="664">
        <v>2</v>
      </c>
      <c r="K144" s="664">
        <v>2624</v>
      </c>
      <c r="L144" s="664">
        <v>1</v>
      </c>
      <c r="M144" s="664">
        <v>1312</v>
      </c>
      <c r="N144" s="664"/>
      <c r="O144" s="664"/>
      <c r="P144" s="677"/>
      <c r="Q144" s="665"/>
    </row>
    <row r="145" spans="1:17" ht="14.4" customHeight="1" x14ac:dyDescent="0.3">
      <c r="A145" s="660" t="s">
        <v>574</v>
      </c>
      <c r="B145" s="661" t="s">
        <v>4019</v>
      </c>
      <c r="C145" s="661" t="s">
        <v>3885</v>
      </c>
      <c r="D145" s="661" t="s">
        <v>4190</v>
      </c>
      <c r="E145" s="661" t="s">
        <v>4191</v>
      </c>
      <c r="F145" s="664">
        <v>2</v>
      </c>
      <c r="G145" s="664">
        <v>117.2</v>
      </c>
      <c r="H145" s="664">
        <v>1</v>
      </c>
      <c r="I145" s="664">
        <v>58.6</v>
      </c>
      <c r="J145" s="664"/>
      <c r="K145" s="664"/>
      <c r="L145" s="664"/>
      <c r="M145" s="664"/>
      <c r="N145" s="664"/>
      <c r="O145" s="664"/>
      <c r="P145" s="677"/>
      <c r="Q145" s="665"/>
    </row>
    <row r="146" spans="1:17" ht="14.4" customHeight="1" x14ac:dyDescent="0.3">
      <c r="A146" s="660" t="s">
        <v>574</v>
      </c>
      <c r="B146" s="661" t="s">
        <v>4019</v>
      </c>
      <c r="C146" s="661" t="s">
        <v>3885</v>
      </c>
      <c r="D146" s="661" t="s">
        <v>4192</v>
      </c>
      <c r="E146" s="661" t="s">
        <v>4191</v>
      </c>
      <c r="F146" s="664"/>
      <c r="G146" s="664"/>
      <c r="H146" s="664"/>
      <c r="I146" s="664"/>
      <c r="J146" s="664"/>
      <c r="K146" s="664"/>
      <c r="L146" s="664"/>
      <c r="M146" s="664"/>
      <c r="N146" s="664">
        <v>4</v>
      </c>
      <c r="O146" s="664">
        <v>386.4</v>
      </c>
      <c r="P146" s="677"/>
      <c r="Q146" s="665">
        <v>96.6</v>
      </c>
    </row>
    <row r="147" spans="1:17" ht="14.4" customHeight="1" x14ac:dyDescent="0.3">
      <c r="A147" s="660" t="s">
        <v>574</v>
      </c>
      <c r="B147" s="661" t="s">
        <v>4019</v>
      </c>
      <c r="C147" s="661" t="s">
        <v>3885</v>
      </c>
      <c r="D147" s="661" t="s">
        <v>4193</v>
      </c>
      <c r="E147" s="661" t="s">
        <v>4194</v>
      </c>
      <c r="F147" s="664">
        <v>1</v>
      </c>
      <c r="G147" s="664">
        <v>1362.5</v>
      </c>
      <c r="H147" s="664">
        <v>1</v>
      </c>
      <c r="I147" s="664">
        <v>1362.5</v>
      </c>
      <c r="J147" s="664"/>
      <c r="K147" s="664"/>
      <c r="L147" s="664"/>
      <c r="M147" s="664"/>
      <c r="N147" s="664"/>
      <c r="O147" s="664"/>
      <c r="P147" s="677"/>
      <c r="Q147" s="665"/>
    </row>
    <row r="148" spans="1:17" ht="14.4" customHeight="1" x14ac:dyDescent="0.3">
      <c r="A148" s="660" t="s">
        <v>574</v>
      </c>
      <c r="B148" s="661" t="s">
        <v>4019</v>
      </c>
      <c r="C148" s="661" t="s">
        <v>3885</v>
      </c>
      <c r="D148" s="661" t="s">
        <v>4195</v>
      </c>
      <c r="E148" s="661" t="s">
        <v>4196</v>
      </c>
      <c r="F148" s="664">
        <v>3</v>
      </c>
      <c r="G148" s="664">
        <v>27478.14</v>
      </c>
      <c r="H148" s="664">
        <v>1</v>
      </c>
      <c r="I148" s="664">
        <v>9159.3799999999992</v>
      </c>
      <c r="J148" s="664"/>
      <c r="K148" s="664"/>
      <c r="L148" s="664"/>
      <c r="M148" s="664"/>
      <c r="N148" s="664"/>
      <c r="O148" s="664"/>
      <c r="P148" s="677"/>
      <c r="Q148" s="665"/>
    </row>
    <row r="149" spans="1:17" ht="14.4" customHeight="1" x14ac:dyDescent="0.3">
      <c r="A149" s="660" t="s">
        <v>574</v>
      </c>
      <c r="B149" s="661" t="s">
        <v>4019</v>
      </c>
      <c r="C149" s="661" t="s">
        <v>3885</v>
      </c>
      <c r="D149" s="661" t="s">
        <v>4197</v>
      </c>
      <c r="E149" s="661" t="s">
        <v>4198</v>
      </c>
      <c r="F149" s="664"/>
      <c r="G149" s="664"/>
      <c r="H149" s="664"/>
      <c r="I149" s="664"/>
      <c r="J149" s="664">
        <v>2</v>
      </c>
      <c r="K149" s="664">
        <v>11849.78</v>
      </c>
      <c r="L149" s="664"/>
      <c r="M149" s="664">
        <v>5924.89</v>
      </c>
      <c r="N149" s="664"/>
      <c r="O149" s="664"/>
      <c r="P149" s="677"/>
      <c r="Q149" s="665"/>
    </row>
    <row r="150" spans="1:17" ht="14.4" customHeight="1" x14ac:dyDescent="0.3">
      <c r="A150" s="660" t="s">
        <v>574</v>
      </c>
      <c r="B150" s="661" t="s">
        <v>4019</v>
      </c>
      <c r="C150" s="661" t="s">
        <v>3885</v>
      </c>
      <c r="D150" s="661" t="s">
        <v>4199</v>
      </c>
      <c r="E150" s="661" t="s">
        <v>4200</v>
      </c>
      <c r="F150" s="664">
        <v>9</v>
      </c>
      <c r="G150" s="664">
        <v>122997.78</v>
      </c>
      <c r="H150" s="664">
        <v>1</v>
      </c>
      <c r="I150" s="664">
        <v>13666.42</v>
      </c>
      <c r="J150" s="664">
        <v>5</v>
      </c>
      <c r="K150" s="664">
        <v>68332.100000000006</v>
      </c>
      <c r="L150" s="664">
        <v>0.55555555555555558</v>
      </c>
      <c r="M150" s="664">
        <v>13666.420000000002</v>
      </c>
      <c r="N150" s="664">
        <v>6</v>
      </c>
      <c r="O150" s="664">
        <v>81998.52</v>
      </c>
      <c r="P150" s="677">
        <v>0.66666666666666674</v>
      </c>
      <c r="Q150" s="665">
        <v>13666.42</v>
      </c>
    </row>
    <row r="151" spans="1:17" ht="14.4" customHeight="1" x14ac:dyDescent="0.3">
      <c r="A151" s="660" t="s">
        <v>574</v>
      </c>
      <c r="B151" s="661" t="s">
        <v>4019</v>
      </c>
      <c r="C151" s="661" t="s">
        <v>3885</v>
      </c>
      <c r="D151" s="661" t="s">
        <v>4201</v>
      </c>
      <c r="E151" s="661" t="s">
        <v>4202</v>
      </c>
      <c r="F151" s="664">
        <v>3</v>
      </c>
      <c r="G151" s="664">
        <v>20265.689999999999</v>
      </c>
      <c r="H151" s="664">
        <v>1</v>
      </c>
      <c r="I151" s="664">
        <v>6755.23</v>
      </c>
      <c r="J151" s="664">
        <v>1</v>
      </c>
      <c r="K151" s="664">
        <v>6755.23</v>
      </c>
      <c r="L151" s="664">
        <v>0.33333333333333331</v>
      </c>
      <c r="M151" s="664">
        <v>6755.23</v>
      </c>
      <c r="N151" s="664">
        <v>1</v>
      </c>
      <c r="O151" s="664">
        <v>6755.23</v>
      </c>
      <c r="P151" s="677">
        <v>0.33333333333333331</v>
      </c>
      <c r="Q151" s="665">
        <v>6755.23</v>
      </c>
    </row>
    <row r="152" spans="1:17" ht="14.4" customHeight="1" x14ac:dyDescent="0.3">
      <c r="A152" s="660" t="s">
        <v>574</v>
      </c>
      <c r="B152" s="661" t="s">
        <v>4019</v>
      </c>
      <c r="C152" s="661" t="s">
        <v>3885</v>
      </c>
      <c r="D152" s="661" t="s">
        <v>4203</v>
      </c>
      <c r="E152" s="661" t="s">
        <v>4204</v>
      </c>
      <c r="F152" s="664"/>
      <c r="G152" s="664"/>
      <c r="H152" s="664"/>
      <c r="I152" s="664"/>
      <c r="J152" s="664"/>
      <c r="K152" s="664"/>
      <c r="L152" s="664"/>
      <c r="M152" s="664"/>
      <c r="N152" s="664">
        <v>2</v>
      </c>
      <c r="O152" s="664">
        <v>13306.5</v>
      </c>
      <c r="P152" s="677"/>
      <c r="Q152" s="665">
        <v>6653.25</v>
      </c>
    </row>
    <row r="153" spans="1:17" ht="14.4" customHeight="1" x14ac:dyDescent="0.3">
      <c r="A153" s="660" t="s">
        <v>574</v>
      </c>
      <c r="B153" s="661" t="s">
        <v>4019</v>
      </c>
      <c r="C153" s="661" t="s">
        <v>3885</v>
      </c>
      <c r="D153" s="661" t="s">
        <v>4205</v>
      </c>
      <c r="E153" s="661" t="s">
        <v>4206</v>
      </c>
      <c r="F153" s="664"/>
      <c r="G153" s="664"/>
      <c r="H153" s="664"/>
      <c r="I153" s="664"/>
      <c r="J153" s="664">
        <v>1</v>
      </c>
      <c r="K153" s="664">
        <v>8973.4599999999991</v>
      </c>
      <c r="L153" s="664"/>
      <c r="M153" s="664">
        <v>8973.4599999999991</v>
      </c>
      <c r="N153" s="664">
        <v>5</v>
      </c>
      <c r="O153" s="664">
        <v>44867.299999999996</v>
      </c>
      <c r="P153" s="677"/>
      <c r="Q153" s="665">
        <v>8973.4599999999991</v>
      </c>
    </row>
    <row r="154" spans="1:17" ht="14.4" customHeight="1" x14ac:dyDescent="0.3">
      <c r="A154" s="660" t="s">
        <v>574</v>
      </c>
      <c r="B154" s="661" t="s">
        <v>4019</v>
      </c>
      <c r="C154" s="661" t="s">
        <v>3885</v>
      </c>
      <c r="D154" s="661" t="s">
        <v>4207</v>
      </c>
      <c r="E154" s="661" t="s">
        <v>4208</v>
      </c>
      <c r="F154" s="664">
        <v>5</v>
      </c>
      <c r="G154" s="664">
        <v>54540.7</v>
      </c>
      <c r="H154" s="664">
        <v>1</v>
      </c>
      <c r="I154" s="664">
        <v>10908.14</v>
      </c>
      <c r="J154" s="664">
        <v>3</v>
      </c>
      <c r="K154" s="664">
        <v>32724.42</v>
      </c>
      <c r="L154" s="664">
        <v>0.6</v>
      </c>
      <c r="M154" s="664">
        <v>10908.14</v>
      </c>
      <c r="N154" s="664">
        <v>2</v>
      </c>
      <c r="O154" s="664">
        <v>21816.28</v>
      </c>
      <c r="P154" s="677">
        <v>0.4</v>
      </c>
      <c r="Q154" s="665">
        <v>10908.14</v>
      </c>
    </row>
    <row r="155" spans="1:17" ht="14.4" customHeight="1" x14ac:dyDescent="0.3">
      <c r="A155" s="660" t="s">
        <v>574</v>
      </c>
      <c r="B155" s="661" t="s">
        <v>4019</v>
      </c>
      <c r="C155" s="661" t="s">
        <v>3885</v>
      </c>
      <c r="D155" s="661" t="s">
        <v>4209</v>
      </c>
      <c r="E155" s="661" t="s">
        <v>4210</v>
      </c>
      <c r="F155" s="664">
        <v>1</v>
      </c>
      <c r="G155" s="664">
        <v>2706.67</v>
      </c>
      <c r="H155" s="664">
        <v>1</v>
      </c>
      <c r="I155" s="664">
        <v>2706.67</v>
      </c>
      <c r="J155" s="664"/>
      <c r="K155" s="664"/>
      <c r="L155" s="664"/>
      <c r="M155" s="664"/>
      <c r="N155" s="664"/>
      <c r="O155" s="664"/>
      <c r="P155" s="677"/>
      <c r="Q155" s="665"/>
    </row>
    <row r="156" spans="1:17" ht="14.4" customHeight="1" x14ac:dyDescent="0.3">
      <c r="A156" s="660" t="s">
        <v>574</v>
      </c>
      <c r="B156" s="661" t="s">
        <v>4019</v>
      </c>
      <c r="C156" s="661" t="s">
        <v>3885</v>
      </c>
      <c r="D156" s="661" t="s">
        <v>4211</v>
      </c>
      <c r="E156" s="661" t="s">
        <v>4212</v>
      </c>
      <c r="F156" s="664"/>
      <c r="G156" s="664"/>
      <c r="H156" s="664"/>
      <c r="I156" s="664"/>
      <c r="J156" s="664"/>
      <c r="K156" s="664"/>
      <c r="L156" s="664"/>
      <c r="M156" s="664"/>
      <c r="N156" s="664">
        <v>1</v>
      </c>
      <c r="O156" s="664">
        <v>3132.31</v>
      </c>
      <c r="P156" s="677"/>
      <c r="Q156" s="665">
        <v>3132.31</v>
      </c>
    </row>
    <row r="157" spans="1:17" ht="14.4" customHeight="1" x14ac:dyDescent="0.3">
      <c r="A157" s="660" t="s">
        <v>574</v>
      </c>
      <c r="B157" s="661" t="s">
        <v>4019</v>
      </c>
      <c r="C157" s="661" t="s">
        <v>3885</v>
      </c>
      <c r="D157" s="661" t="s">
        <v>4213</v>
      </c>
      <c r="E157" s="661" t="s">
        <v>4214</v>
      </c>
      <c r="F157" s="664">
        <v>2</v>
      </c>
      <c r="G157" s="664">
        <v>6653.24</v>
      </c>
      <c r="H157" s="664">
        <v>1</v>
      </c>
      <c r="I157" s="664">
        <v>3326.62</v>
      </c>
      <c r="J157" s="664">
        <v>2</v>
      </c>
      <c r="K157" s="664">
        <v>6653.24</v>
      </c>
      <c r="L157" s="664">
        <v>1</v>
      </c>
      <c r="M157" s="664">
        <v>3326.62</v>
      </c>
      <c r="N157" s="664">
        <v>3</v>
      </c>
      <c r="O157" s="664">
        <v>9979.86</v>
      </c>
      <c r="P157" s="677">
        <v>1.5000000000000002</v>
      </c>
      <c r="Q157" s="665">
        <v>3326.6200000000003</v>
      </c>
    </row>
    <row r="158" spans="1:17" ht="14.4" customHeight="1" x14ac:dyDescent="0.3">
      <c r="A158" s="660" t="s">
        <v>574</v>
      </c>
      <c r="B158" s="661" t="s">
        <v>4019</v>
      </c>
      <c r="C158" s="661" t="s">
        <v>3885</v>
      </c>
      <c r="D158" s="661" t="s">
        <v>4215</v>
      </c>
      <c r="E158" s="661" t="s">
        <v>4216</v>
      </c>
      <c r="F158" s="664">
        <v>13</v>
      </c>
      <c r="G158" s="664">
        <v>18554.64</v>
      </c>
      <c r="H158" s="664">
        <v>1</v>
      </c>
      <c r="I158" s="664">
        <v>1427.28</v>
      </c>
      <c r="J158" s="664"/>
      <c r="K158" s="664"/>
      <c r="L158" s="664"/>
      <c r="M158" s="664"/>
      <c r="N158" s="664"/>
      <c r="O158" s="664"/>
      <c r="P158" s="677"/>
      <c r="Q158" s="665"/>
    </row>
    <row r="159" spans="1:17" ht="14.4" customHeight="1" x14ac:dyDescent="0.3">
      <c r="A159" s="660" t="s">
        <v>574</v>
      </c>
      <c r="B159" s="661" t="s">
        <v>4019</v>
      </c>
      <c r="C159" s="661" t="s">
        <v>3885</v>
      </c>
      <c r="D159" s="661" t="s">
        <v>3888</v>
      </c>
      <c r="E159" s="661" t="s">
        <v>3889</v>
      </c>
      <c r="F159" s="664"/>
      <c r="G159" s="664"/>
      <c r="H159" s="664"/>
      <c r="I159" s="664"/>
      <c r="J159" s="664"/>
      <c r="K159" s="664"/>
      <c r="L159" s="664"/>
      <c r="M159" s="664"/>
      <c r="N159" s="664">
        <v>1</v>
      </c>
      <c r="O159" s="664">
        <v>162.80000000000001</v>
      </c>
      <c r="P159" s="677"/>
      <c r="Q159" s="665">
        <v>162.80000000000001</v>
      </c>
    </row>
    <row r="160" spans="1:17" ht="14.4" customHeight="1" x14ac:dyDescent="0.3">
      <c r="A160" s="660" t="s">
        <v>574</v>
      </c>
      <c r="B160" s="661" t="s">
        <v>4019</v>
      </c>
      <c r="C160" s="661" t="s">
        <v>3885</v>
      </c>
      <c r="D160" s="661" t="s">
        <v>4217</v>
      </c>
      <c r="E160" s="661" t="s">
        <v>4218</v>
      </c>
      <c r="F160" s="664">
        <v>3</v>
      </c>
      <c r="G160" s="664">
        <v>25348.41</v>
      </c>
      <c r="H160" s="664">
        <v>1</v>
      </c>
      <c r="I160" s="664">
        <v>8449.4699999999993</v>
      </c>
      <c r="J160" s="664"/>
      <c r="K160" s="664"/>
      <c r="L160" s="664"/>
      <c r="M160" s="664"/>
      <c r="N160" s="664"/>
      <c r="O160" s="664"/>
      <c r="P160" s="677"/>
      <c r="Q160" s="665"/>
    </row>
    <row r="161" spans="1:17" ht="14.4" customHeight="1" x14ac:dyDescent="0.3">
      <c r="A161" s="660" t="s">
        <v>574</v>
      </c>
      <c r="B161" s="661" t="s">
        <v>4019</v>
      </c>
      <c r="C161" s="661" t="s">
        <v>3885</v>
      </c>
      <c r="D161" s="661" t="s">
        <v>4219</v>
      </c>
      <c r="E161" s="661" t="s">
        <v>4220</v>
      </c>
      <c r="F161" s="664">
        <v>33</v>
      </c>
      <c r="G161" s="664">
        <v>37038.54</v>
      </c>
      <c r="H161" s="664">
        <v>1</v>
      </c>
      <c r="I161" s="664">
        <v>1122.3800000000001</v>
      </c>
      <c r="J161" s="664"/>
      <c r="K161" s="664"/>
      <c r="L161" s="664"/>
      <c r="M161" s="664"/>
      <c r="N161" s="664"/>
      <c r="O161" s="664"/>
      <c r="P161" s="677"/>
      <c r="Q161" s="665"/>
    </row>
    <row r="162" spans="1:17" ht="14.4" customHeight="1" x14ac:dyDescent="0.3">
      <c r="A162" s="660" t="s">
        <v>574</v>
      </c>
      <c r="B162" s="661" t="s">
        <v>4019</v>
      </c>
      <c r="C162" s="661" t="s">
        <v>3885</v>
      </c>
      <c r="D162" s="661" t="s">
        <v>4221</v>
      </c>
      <c r="E162" s="661" t="s">
        <v>4222</v>
      </c>
      <c r="F162" s="664">
        <v>4</v>
      </c>
      <c r="G162" s="664">
        <v>32141.200000000001</v>
      </c>
      <c r="H162" s="664">
        <v>1</v>
      </c>
      <c r="I162" s="664">
        <v>8035.3</v>
      </c>
      <c r="J162" s="664">
        <v>6</v>
      </c>
      <c r="K162" s="664">
        <v>48211.8</v>
      </c>
      <c r="L162" s="664">
        <v>1.5</v>
      </c>
      <c r="M162" s="664">
        <v>8035.3</v>
      </c>
      <c r="N162" s="664"/>
      <c r="O162" s="664"/>
      <c r="P162" s="677"/>
      <c r="Q162" s="665"/>
    </row>
    <row r="163" spans="1:17" ht="14.4" customHeight="1" x14ac:dyDescent="0.3">
      <c r="A163" s="660" t="s">
        <v>574</v>
      </c>
      <c r="B163" s="661" t="s">
        <v>4019</v>
      </c>
      <c r="C163" s="661" t="s">
        <v>3885</v>
      </c>
      <c r="D163" s="661" t="s">
        <v>4223</v>
      </c>
      <c r="E163" s="661" t="s">
        <v>4224</v>
      </c>
      <c r="F163" s="664"/>
      <c r="G163" s="664"/>
      <c r="H163" s="664"/>
      <c r="I163" s="664"/>
      <c r="J163" s="664"/>
      <c r="K163" s="664"/>
      <c r="L163" s="664"/>
      <c r="M163" s="664"/>
      <c r="N163" s="664">
        <v>1</v>
      </c>
      <c r="O163" s="664">
        <v>2706.67</v>
      </c>
      <c r="P163" s="677"/>
      <c r="Q163" s="665">
        <v>2706.67</v>
      </c>
    </row>
    <row r="164" spans="1:17" ht="14.4" customHeight="1" x14ac:dyDescent="0.3">
      <c r="A164" s="660" t="s">
        <v>574</v>
      </c>
      <c r="B164" s="661" t="s">
        <v>4019</v>
      </c>
      <c r="C164" s="661" t="s">
        <v>3885</v>
      </c>
      <c r="D164" s="661" t="s">
        <v>4225</v>
      </c>
      <c r="E164" s="661" t="s">
        <v>4226</v>
      </c>
      <c r="F164" s="664"/>
      <c r="G164" s="664"/>
      <c r="H164" s="664"/>
      <c r="I164" s="664"/>
      <c r="J164" s="664"/>
      <c r="K164" s="664"/>
      <c r="L164" s="664"/>
      <c r="M164" s="664"/>
      <c r="N164" s="664">
        <v>8</v>
      </c>
      <c r="O164" s="664">
        <v>4504</v>
      </c>
      <c r="P164" s="677"/>
      <c r="Q164" s="665">
        <v>563</v>
      </c>
    </row>
    <row r="165" spans="1:17" ht="14.4" customHeight="1" x14ac:dyDescent="0.3">
      <c r="A165" s="660" t="s">
        <v>574</v>
      </c>
      <c r="B165" s="661" t="s">
        <v>4019</v>
      </c>
      <c r="C165" s="661" t="s">
        <v>3885</v>
      </c>
      <c r="D165" s="661" t="s">
        <v>4227</v>
      </c>
      <c r="E165" s="661" t="s">
        <v>4228</v>
      </c>
      <c r="F165" s="664"/>
      <c r="G165" s="664"/>
      <c r="H165" s="664"/>
      <c r="I165" s="664"/>
      <c r="J165" s="664">
        <v>1</v>
      </c>
      <c r="K165" s="664">
        <v>11323.93</v>
      </c>
      <c r="L165" s="664"/>
      <c r="M165" s="664">
        <v>11323.93</v>
      </c>
      <c r="N165" s="664">
        <v>3</v>
      </c>
      <c r="O165" s="664">
        <v>33971.79</v>
      </c>
      <c r="P165" s="677"/>
      <c r="Q165" s="665">
        <v>11323.93</v>
      </c>
    </row>
    <row r="166" spans="1:17" ht="14.4" customHeight="1" x14ac:dyDescent="0.3">
      <c r="A166" s="660" t="s">
        <v>574</v>
      </c>
      <c r="B166" s="661" t="s">
        <v>4019</v>
      </c>
      <c r="C166" s="661" t="s">
        <v>3885</v>
      </c>
      <c r="D166" s="661" t="s">
        <v>4229</v>
      </c>
      <c r="E166" s="661" t="s">
        <v>4230</v>
      </c>
      <c r="F166" s="664"/>
      <c r="G166" s="664"/>
      <c r="H166" s="664"/>
      <c r="I166" s="664"/>
      <c r="J166" s="664"/>
      <c r="K166" s="664"/>
      <c r="L166" s="664"/>
      <c r="M166" s="664"/>
      <c r="N166" s="664">
        <v>1</v>
      </c>
      <c r="O166" s="664">
        <v>8240</v>
      </c>
      <c r="P166" s="677"/>
      <c r="Q166" s="665">
        <v>8240</v>
      </c>
    </row>
    <row r="167" spans="1:17" ht="14.4" customHeight="1" x14ac:dyDescent="0.3">
      <c r="A167" s="660" t="s">
        <v>574</v>
      </c>
      <c r="B167" s="661" t="s">
        <v>4019</v>
      </c>
      <c r="C167" s="661" t="s">
        <v>3885</v>
      </c>
      <c r="D167" s="661" t="s">
        <v>4231</v>
      </c>
      <c r="E167" s="661" t="s">
        <v>4232</v>
      </c>
      <c r="F167" s="664">
        <v>1</v>
      </c>
      <c r="G167" s="664">
        <v>12442.58</v>
      </c>
      <c r="H167" s="664">
        <v>1</v>
      </c>
      <c r="I167" s="664">
        <v>12442.58</v>
      </c>
      <c r="J167" s="664"/>
      <c r="K167" s="664"/>
      <c r="L167" s="664"/>
      <c r="M167" s="664"/>
      <c r="N167" s="664">
        <v>3</v>
      </c>
      <c r="O167" s="664">
        <v>37327.74</v>
      </c>
      <c r="P167" s="677">
        <v>3</v>
      </c>
      <c r="Q167" s="665">
        <v>12442.58</v>
      </c>
    </row>
    <row r="168" spans="1:17" ht="14.4" customHeight="1" x14ac:dyDescent="0.3">
      <c r="A168" s="660" t="s">
        <v>574</v>
      </c>
      <c r="B168" s="661" t="s">
        <v>4019</v>
      </c>
      <c r="C168" s="661" t="s">
        <v>3885</v>
      </c>
      <c r="D168" s="661" t="s">
        <v>4233</v>
      </c>
      <c r="E168" s="661" t="s">
        <v>4234</v>
      </c>
      <c r="F168" s="664"/>
      <c r="G168" s="664"/>
      <c r="H168" s="664"/>
      <c r="I168" s="664"/>
      <c r="J168" s="664">
        <v>2</v>
      </c>
      <c r="K168" s="664">
        <v>13478.12</v>
      </c>
      <c r="L168" s="664"/>
      <c r="M168" s="664">
        <v>6739.06</v>
      </c>
      <c r="N168" s="664">
        <v>1</v>
      </c>
      <c r="O168" s="664">
        <v>6739.06</v>
      </c>
      <c r="P168" s="677"/>
      <c r="Q168" s="665">
        <v>6739.06</v>
      </c>
    </row>
    <row r="169" spans="1:17" ht="14.4" customHeight="1" x14ac:dyDescent="0.3">
      <c r="A169" s="660" t="s">
        <v>574</v>
      </c>
      <c r="B169" s="661" t="s">
        <v>4019</v>
      </c>
      <c r="C169" s="661" t="s">
        <v>3885</v>
      </c>
      <c r="D169" s="661" t="s">
        <v>4235</v>
      </c>
      <c r="E169" s="661" t="s">
        <v>4236</v>
      </c>
      <c r="F169" s="664"/>
      <c r="G169" s="664"/>
      <c r="H169" s="664"/>
      <c r="I169" s="664"/>
      <c r="J169" s="664">
        <v>1</v>
      </c>
      <c r="K169" s="664">
        <v>8160</v>
      </c>
      <c r="L169" s="664"/>
      <c r="M169" s="664">
        <v>8160</v>
      </c>
      <c r="N169" s="664"/>
      <c r="O169" s="664"/>
      <c r="P169" s="677"/>
      <c r="Q169" s="665"/>
    </row>
    <row r="170" spans="1:17" ht="14.4" customHeight="1" x14ac:dyDescent="0.3">
      <c r="A170" s="660" t="s">
        <v>574</v>
      </c>
      <c r="B170" s="661" t="s">
        <v>4019</v>
      </c>
      <c r="C170" s="661" t="s">
        <v>3885</v>
      </c>
      <c r="D170" s="661" t="s">
        <v>4237</v>
      </c>
      <c r="E170" s="661" t="s">
        <v>4238</v>
      </c>
      <c r="F170" s="664"/>
      <c r="G170" s="664"/>
      <c r="H170" s="664"/>
      <c r="I170" s="664"/>
      <c r="J170" s="664">
        <v>1</v>
      </c>
      <c r="K170" s="664">
        <v>8240</v>
      </c>
      <c r="L170" s="664"/>
      <c r="M170" s="664">
        <v>8240</v>
      </c>
      <c r="N170" s="664"/>
      <c r="O170" s="664"/>
      <c r="P170" s="677"/>
      <c r="Q170" s="665"/>
    </row>
    <row r="171" spans="1:17" ht="14.4" customHeight="1" x14ac:dyDescent="0.3">
      <c r="A171" s="660" t="s">
        <v>574</v>
      </c>
      <c r="B171" s="661" t="s">
        <v>4019</v>
      </c>
      <c r="C171" s="661" t="s">
        <v>3885</v>
      </c>
      <c r="D171" s="661" t="s">
        <v>4239</v>
      </c>
      <c r="E171" s="661" t="s">
        <v>4240</v>
      </c>
      <c r="F171" s="664"/>
      <c r="G171" s="664"/>
      <c r="H171" s="664"/>
      <c r="I171" s="664"/>
      <c r="J171" s="664">
        <v>2</v>
      </c>
      <c r="K171" s="664">
        <v>31692</v>
      </c>
      <c r="L171" s="664"/>
      <c r="M171" s="664">
        <v>15846</v>
      </c>
      <c r="N171" s="664"/>
      <c r="O171" s="664"/>
      <c r="P171" s="677"/>
      <c r="Q171" s="665"/>
    </row>
    <row r="172" spans="1:17" ht="14.4" customHeight="1" x14ac:dyDescent="0.3">
      <c r="A172" s="660" t="s">
        <v>574</v>
      </c>
      <c r="B172" s="661" t="s">
        <v>4019</v>
      </c>
      <c r="C172" s="661" t="s">
        <v>3885</v>
      </c>
      <c r="D172" s="661" t="s">
        <v>4241</v>
      </c>
      <c r="E172" s="661" t="s">
        <v>4242</v>
      </c>
      <c r="F172" s="664"/>
      <c r="G172" s="664"/>
      <c r="H172" s="664"/>
      <c r="I172" s="664"/>
      <c r="J172" s="664"/>
      <c r="K172" s="664"/>
      <c r="L172" s="664"/>
      <c r="M172" s="664"/>
      <c r="N172" s="664">
        <v>5</v>
      </c>
      <c r="O172" s="664">
        <v>7150.9</v>
      </c>
      <c r="P172" s="677"/>
      <c r="Q172" s="665">
        <v>1430.1799999999998</v>
      </c>
    </row>
    <row r="173" spans="1:17" ht="14.4" customHeight="1" x14ac:dyDescent="0.3">
      <c r="A173" s="660" t="s">
        <v>574</v>
      </c>
      <c r="B173" s="661" t="s">
        <v>4019</v>
      </c>
      <c r="C173" s="661" t="s">
        <v>3885</v>
      </c>
      <c r="D173" s="661" t="s">
        <v>4243</v>
      </c>
      <c r="E173" s="661" t="s">
        <v>4244</v>
      </c>
      <c r="F173" s="664"/>
      <c r="G173" s="664"/>
      <c r="H173" s="664"/>
      <c r="I173" s="664"/>
      <c r="J173" s="664"/>
      <c r="K173" s="664"/>
      <c r="L173" s="664"/>
      <c r="M173" s="664"/>
      <c r="N173" s="664">
        <v>2</v>
      </c>
      <c r="O173" s="664">
        <v>2379.9</v>
      </c>
      <c r="P173" s="677"/>
      <c r="Q173" s="665">
        <v>1189.95</v>
      </c>
    </row>
    <row r="174" spans="1:17" ht="14.4" customHeight="1" x14ac:dyDescent="0.3">
      <c r="A174" s="660" t="s">
        <v>574</v>
      </c>
      <c r="B174" s="661" t="s">
        <v>4019</v>
      </c>
      <c r="C174" s="661" t="s">
        <v>3885</v>
      </c>
      <c r="D174" s="661" t="s">
        <v>4245</v>
      </c>
      <c r="E174" s="661" t="s">
        <v>4246</v>
      </c>
      <c r="F174" s="664"/>
      <c r="G174" s="664"/>
      <c r="H174" s="664"/>
      <c r="I174" s="664"/>
      <c r="J174" s="664"/>
      <c r="K174" s="664"/>
      <c r="L174" s="664"/>
      <c r="M174" s="664"/>
      <c r="N174" s="664">
        <v>3</v>
      </c>
      <c r="O174" s="664">
        <v>3123.3900000000003</v>
      </c>
      <c r="P174" s="677"/>
      <c r="Q174" s="665">
        <v>1041.1300000000001</v>
      </c>
    </row>
    <row r="175" spans="1:17" ht="14.4" customHeight="1" x14ac:dyDescent="0.3">
      <c r="A175" s="660" t="s">
        <v>574</v>
      </c>
      <c r="B175" s="661" t="s">
        <v>4019</v>
      </c>
      <c r="C175" s="661" t="s">
        <v>3885</v>
      </c>
      <c r="D175" s="661" t="s">
        <v>4247</v>
      </c>
      <c r="E175" s="661" t="s">
        <v>4248</v>
      </c>
      <c r="F175" s="664"/>
      <c r="G175" s="664"/>
      <c r="H175" s="664"/>
      <c r="I175" s="664"/>
      <c r="J175" s="664"/>
      <c r="K175" s="664"/>
      <c r="L175" s="664"/>
      <c r="M175" s="664"/>
      <c r="N175" s="664">
        <v>5</v>
      </c>
      <c r="O175" s="664">
        <v>40909.949999999997</v>
      </c>
      <c r="P175" s="677"/>
      <c r="Q175" s="665">
        <v>8181.99</v>
      </c>
    </row>
    <row r="176" spans="1:17" ht="14.4" customHeight="1" x14ac:dyDescent="0.3">
      <c r="A176" s="660" t="s">
        <v>574</v>
      </c>
      <c r="B176" s="661" t="s">
        <v>4019</v>
      </c>
      <c r="C176" s="661" t="s">
        <v>3885</v>
      </c>
      <c r="D176" s="661" t="s">
        <v>4249</v>
      </c>
      <c r="E176" s="661" t="s">
        <v>4250</v>
      </c>
      <c r="F176" s="664"/>
      <c r="G176" s="664"/>
      <c r="H176" s="664"/>
      <c r="I176" s="664"/>
      <c r="J176" s="664"/>
      <c r="K176" s="664"/>
      <c r="L176" s="664"/>
      <c r="M176" s="664"/>
      <c r="N176" s="664">
        <v>1</v>
      </c>
      <c r="O176" s="664">
        <v>13795</v>
      </c>
      <c r="P176" s="677"/>
      <c r="Q176" s="665">
        <v>13795</v>
      </c>
    </row>
    <row r="177" spans="1:17" ht="14.4" customHeight="1" x14ac:dyDescent="0.3">
      <c r="A177" s="660" t="s">
        <v>574</v>
      </c>
      <c r="B177" s="661" t="s">
        <v>4019</v>
      </c>
      <c r="C177" s="661" t="s">
        <v>3885</v>
      </c>
      <c r="D177" s="661" t="s">
        <v>4251</v>
      </c>
      <c r="E177" s="661" t="s">
        <v>4252</v>
      </c>
      <c r="F177" s="664"/>
      <c r="G177" s="664"/>
      <c r="H177" s="664"/>
      <c r="I177" s="664"/>
      <c r="J177" s="664"/>
      <c r="K177" s="664"/>
      <c r="L177" s="664"/>
      <c r="M177" s="664"/>
      <c r="N177" s="664">
        <v>5</v>
      </c>
      <c r="O177" s="664">
        <v>8083.65</v>
      </c>
      <c r="P177" s="677"/>
      <c r="Q177" s="665">
        <v>1616.73</v>
      </c>
    </row>
    <row r="178" spans="1:17" ht="14.4" customHeight="1" x14ac:dyDescent="0.3">
      <c r="A178" s="660" t="s">
        <v>574</v>
      </c>
      <c r="B178" s="661" t="s">
        <v>4019</v>
      </c>
      <c r="C178" s="661" t="s">
        <v>3885</v>
      </c>
      <c r="D178" s="661" t="s">
        <v>4253</v>
      </c>
      <c r="E178" s="661" t="s">
        <v>4254</v>
      </c>
      <c r="F178" s="664"/>
      <c r="G178" s="664"/>
      <c r="H178" s="664"/>
      <c r="I178" s="664"/>
      <c r="J178" s="664"/>
      <c r="K178" s="664"/>
      <c r="L178" s="664"/>
      <c r="M178" s="664"/>
      <c r="N178" s="664">
        <v>2</v>
      </c>
      <c r="O178" s="664">
        <v>14982.92</v>
      </c>
      <c r="P178" s="677"/>
      <c r="Q178" s="665">
        <v>7491.46</v>
      </c>
    </row>
    <row r="179" spans="1:17" ht="14.4" customHeight="1" x14ac:dyDescent="0.3">
      <c r="A179" s="660" t="s">
        <v>574</v>
      </c>
      <c r="B179" s="661" t="s">
        <v>4019</v>
      </c>
      <c r="C179" s="661" t="s">
        <v>3885</v>
      </c>
      <c r="D179" s="661" t="s">
        <v>4255</v>
      </c>
      <c r="E179" s="661" t="s">
        <v>4256</v>
      </c>
      <c r="F179" s="664"/>
      <c r="G179" s="664"/>
      <c r="H179" s="664"/>
      <c r="I179" s="664"/>
      <c r="J179" s="664"/>
      <c r="K179" s="664"/>
      <c r="L179" s="664"/>
      <c r="M179" s="664"/>
      <c r="N179" s="664">
        <v>5</v>
      </c>
      <c r="O179" s="664">
        <v>1243.6500000000001</v>
      </c>
      <c r="P179" s="677"/>
      <c r="Q179" s="665">
        <v>248.73000000000002</v>
      </c>
    </row>
    <row r="180" spans="1:17" ht="14.4" customHeight="1" x14ac:dyDescent="0.3">
      <c r="A180" s="660" t="s">
        <v>574</v>
      </c>
      <c r="B180" s="661" t="s">
        <v>4019</v>
      </c>
      <c r="C180" s="661" t="s">
        <v>3885</v>
      </c>
      <c r="D180" s="661" t="s">
        <v>4257</v>
      </c>
      <c r="E180" s="661" t="s">
        <v>4258</v>
      </c>
      <c r="F180" s="664"/>
      <c r="G180" s="664"/>
      <c r="H180" s="664"/>
      <c r="I180" s="664"/>
      <c r="J180" s="664"/>
      <c r="K180" s="664"/>
      <c r="L180" s="664"/>
      <c r="M180" s="664"/>
      <c r="N180" s="664">
        <v>2</v>
      </c>
      <c r="O180" s="664">
        <v>15619.04</v>
      </c>
      <c r="P180" s="677"/>
      <c r="Q180" s="665">
        <v>7809.52</v>
      </c>
    </row>
    <row r="181" spans="1:17" ht="14.4" customHeight="1" x14ac:dyDescent="0.3">
      <c r="A181" s="660" t="s">
        <v>574</v>
      </c>
      <c r="B181" s="661" t="s">
        <v>4019</v>
      </c>
      <c r="C181" s="661" t="s">
        <v>3890</v>
      </c>
      <c r="D181" s="661" t="s">
        <v>4259</v>
      </c>
      <c r="E181" s="661" t="s">
        <v>4260</v>
      </c>
      <c r="F181" s="664">
        <v>29</v>
      </c>
      <c r="G181" s="664">
        <v>5365</v>
      </c>
      <c r="H181" s="664">
        <v>1</v>
      </c>
      <c r="I181" s="664">
        <v>185</v>
      </c>
      <c r="J181" s="664">
        <v>21</v>
      </c>
      <c r="K181" s="664">
        <v>3885</v>
      </c>
      <c r="L181" s="664">
        <v>0.72413793103448276</v>
      </c>
      <c r="M181" s="664">
        <v>185</v>
      </c>
      <c r="N181" s="664">
        <v>31</v>
      </c>
      <c r="O181" s="664">
        <v>5858</v>
      </c>
      <c r="P181" s="677">
        <v>1.0918918918918918</v>
      </c>
      <c r="Q181" s="665">
        <v>188.96774193548387</v>
      </c>
    </row>
    <row r="182" spans="1:17" ht="14.4" customHeight="1" x14ac:dyDescent="0.3">
      <c r="A182" s="660" t="s">
        <v>574</v>
      </c>
      <c r="B182" s="661" t="s">
        <v>4019</v>
      </c>
      <c r="C182" s="661" t="s">
        <v>3890</v>
      </c>
      <c r="D182" s="661" t="s">
        <v>4261</v>
      </c>
      <c r="E182" s="661" t="s">
        <v>4262</v>
      </c>
      <c r="F182" s="664">
        <v>109</v>
      </c>
      <c r="G182" s="664">
        <v>41630</v>
      </c>
      <c r="H182" s="664">
        <v>1</v>
      </c>
      <c r="I182" s="664">
        <v>381.92660550458714</v>
      </c>
      <c r="J182" s="664">
        <v>147</v>
      </c>
      <c r="K182" s="664">
        <v>56154</v>
      </c>
      <c r="L182" s="664">
        <v>1.3488830170550083</v>
      </c>
      <c r="M182" s="664">
        <v>382</v>
      </c>
      <c r="N182" s="664">
        <v>267</v>
      </c>
      <c r="O182" s="664">
        <v>102466</v>
      </c>
      <c r="P182" s="677">
        <v>2.4613499879894305</v>
      </c>
      <c r="Q182" s="665">
        <v>383.7677902621723</v>
      </c>
    </row>
    <row r="183" spans="1:17" ht="14.4" customHeight="1" x14ac:dyDescent="0.3">
      <c r="A183" s="660" t="s">
        <v>574</v>
      </c>
      <c r="B183" s="661" t="s">
        <v>4019</v>
      </c>
      <c r="C183" s="661" t="s">
        <v>3890</v>
      </c>
      <c r="D183" s="661" t="s">
        <v>3907</v>
      </c>
      <c r="E183" s="661" t="s">
        <v>3908</v>
      </c>
      <c r="F183" s="664">
        <v>1</v>
      </c>
      <c r="G183" s="664">
        <v>611</v>
      </c>
      <c r="H183" s="664">
        <v>1</v>
      </c>
      <c r="I183" s="664">
        <v>611</v>
      </c>
      <c r="J183" s="664"/>
      <c r="K183" s="664"/>
      <c r="L183" s="664"/>
      <c r="M183" s="664"/>
      <c r="N183" s="664">
        <v>1</v>
      </c>
      <c r="O183" s="664">
        <v>617</v>
      </c>
      <c r="P183" s="677">
        <v>1.0098199672667758</v>
      </c>
      <c r="Q183" s="665">
        <v>617</v>
      </c>
    </row>
    <row r="184" spans="1:17" ht="14.4" customHeight="1" x14ac:dyDescent="0.3">
      <c r="A184" s="660" t="s">
        <v>574</v>
      </c>
      <c r="B184" s="661" t="s">
        <v>4019</v>
      </c>
      <c r="C184" s="661" t="s">
        <v>3890</v>
      </c>
      <c r="D184" s="661" t="s">
        <v>3909</v>
      </c>
      <c r="E184" s="661" t="s">
        <v>3910</v>
      </c>
      <c r="F184" s="664">
        <v>3</v>
      </c>
      <c r="G184" s="664">
        <v>1158</v>
      </c>
      <c r="H184" s="664">
        <v>1</v>
      </c>
      <c r="I184" s="664">
        <v>386</v>
      </c>
      <c r="J184" s="664"/>
      <c r="K184" s="664"/>
      <c r="L184" s="664"/>
      <c r="M184" s="664"/>
      <c r="N184" s="664">
        <v>2</v>
      </c>
      <c r="O184" s="664">
        <v>776</v>
      </c>
      <c r="P184" s="677">
        <v>0.67012089810017272</v>
      </c>
      <c r="Q184" s="665">
        <v>388</v>
      </c>
    </row>
    <row r="185" spans="1:17" ht="14.4" customHeight="1" x14ac:dyDescent="0.3">
      <c r="A185" s="660" t="s">
        <v>574</v>
      </c>
      <c r="B185" s="661" t="s">
        <v>4019</v>
      </c>
      <c r="C185" s="661" t="s">
        <v>3890</v>
      </c>
      <c r="D185" s="661" t="s">
        <v>3923</v>
      </c>
      <c r="E185" s="661" t="s">
        <v>3924</v>
      </c>
      <c r="F185" s="664">
        <v>557</v>
      </c>
      <c r="G185" s="664">
        <v>129224</v>
      </c>
      <c r="H185" s="664">
        <v>1</v>
      </c>
      <c r="I185" s="664">
        <v>232</v>
      </c>
      <c r="J185" s="664">
        <v>452</v>
      </c>
      <c r="K185" s="664">
        <v>104864</v>
      </c>
      <c r="L185" s="664">
        <v>0.81149012567324952</v>
      </c>
      <c r="M185" s="664">
        <v>232</v>
      </c>
      <c r="N185" s="664">
        <v>453</v>
      </c>
      <c r="O185" s="664">
        <v>106451</v>
      </c>
      <c r="P185" s="677">
        <v>0.82377112610660563</v>
      </c>
      <c r="Q185" s="665">
        <v>234.99116997792495</v>
      </c>
    </row>
    <row r="186" spans="1:17" ht="14.4" customHeight="1" x14ac:dyDescent="0.3">
      <c r="A186" s="660" t="s">
        <v>574</v>
      </c>
      <c r="B186" s="661" t="s">
        <v>4019</v>
      </c>
      <c r="C186" s="661" t="s">
        <v>3890</v>
      </c>
      <c r="D186" s="661" t="s">
        <v>4263</v>
      </c>
      <c r="E186" s="661" t="s">
        <v>4264</v>
      </c>
      <c r="F186" s="664"/>
      <c r="G186" s="664"/>
      <c r="H186" s="664"/>
      <c r="I186" s="664"/>
      <c r="J186" s="664">
        <v>1</v>
      </c>
      <c r="K186" s="664">
        <v>1307</v>
      </c>
      <c r="L186" s="664"/>
      <c r="M186" s="664">
        <v>1307</v>
      </c>
      <c r="N186" s="664">
        <v>1</v>
      </c>
      <c r="O186" s="664">
        <v>1322</v>
      </c>
      <c r="P186" s="677"/>
      <c r="Q186" s="665">
        <v>1322</v>
      </c>
    </row>
    <row r="187" spans="1:17" ht="14.4" customHeight="1" x14ac:dyDescent="0.3">
      <c r="A187" s="660" t="s">
        <v>574</v>
      </c>
      <c r="B187" s="661" t="s">
        <v>4019</v>
      </c>
      <c r="C187" s="661" t="s">
        <v>3890</v>
      </c>
      <c r="D187" s="661" t="s">
        <v>4265</v>
      </c>
      <c r="E187" s="661" t="s">
        <v>4266</v>
      </c>
      <c r="F187" s="664"/>
      <c r="G187" s="664"/>
      <c r="H187" s="664"/>
      <c r="I187" s="664"/>
      <c r="J187" s="664"/>
      <c r="K187" s="664"/>
      <c r="L187" s="664"/>
      <c r="M187" s="664"/>
      <c r="N187" s="664">
        <v>2</v>
      </c>
      <c r="O187" s="664">
        <v>14336</v>
      </c>
      <c r="P187" s="677"/>
      <c r="Q187" s="665">
        <v>7168</v>
      </c>
    </row>
    <row r="188" spans="1:17" ht="14.4" customHeight="1" x14ac:dyDescent="0.3">
      <c r="A188" s="660" t="s">
        <v>574</v>
      </c>
      <c r="B188" s="661" t="s">
        <v>4019</v>
      </c>
      <c r="C188" s="661" t="s">
        <v>3890</v>
      </c>
      <c r="D188" s="661" t="s">
        <v>4267</v>
      </c>
      <c r="E188" s="661" t="s">
        <v>4268</v>
      </c>
      <c r="F188" s="664">
        <v>7</v>
      </c>
      <c r="G188" s="664">
        <v>4109</v>
      </c>
      <c r="H188" s="664">
        <v>1</v>
      </c>
      <c r="I188" s="664">
        <v>587</v>
      </c>
      <c r="J188" s="664">
        <v>15</v>
      </c>
      <c r="K188" s="664">
        <v>8805</v>
      </c>
      <c r="L188" s="664">
        <v>2.1428571428571428</v>
      </c>
      <c r="M188" s="664">
        <v>587</v>
      </c>
      <c r="N188" s="664">
        <v>8</v>
      </c>
      <c r="O188" s="664">
        <v>4776</v>
      </c>
      <c r="P188" s="677">
        <v>1.1623266001460208</v>
      </c>
      <c r="Q188" s="665">
        <v>597</v>
      </c>
    </row>
    <row r="189" spans="1:17" ht="14.4" customHeight="1" x14ac:dyDescent="0.3">
      <c r="A189" s="660" t="s">
        <v>574</v>
      </c>
      <c r="B189" s="661" t="s">
        <v>4019</v>
      </c>
      <c r="C189" s="661" t="s">
        <v>3890</v>
      </c>
      <c r="D189" s="661" t="s">
        <v>4269</v>
      </c>
      <c r="E189" s="661" t="s">
        <v>4270</v>
      </c>
      <c r="F189" s="664">
        <v>7</v>
      </c>
      <c r="G189" s="664">
        <v>20727</v>
      </c>
      <c r="H189" s="664">
        <v>1</v>
      </c>
      <c r="I189" s="664">
        <v>2961</v>
      </c>
      <c r="J189" s="664">
        <v>6</v>
      </c>
      <c r="K189" s="664">
        <v>17766</v>
      </c>
      <c r="L189" s="664">
        <v>0.8571428571428571</v>
      </c>
      <c r="M189" s="664">
        <v>2961</v>
      </c>
      <c r="N189" s="664">
        <v>8</v>
      </c>
      <c r="O189" s="664">
        <v>23928</v>
      </c>
      <c r="P189" s="677">
        <v>1.1544362425821393</v>
      </c>
      <c r="Q189" s="665">
        <v>2991</v>
      </c>
    </row>
    <row r="190" spans="1:17" ht="14.4" customHeight="1" x14ac:dyDescent="0.3">
      <c r="A190" s="660" t="s">
        <v>574</v>
      </c>
      <c r="B190" s="661" t="s">
        <v>4019</v>
      </c>
      <c r="C190" s="661" t="s">
        <v>3890</v>
      </c>
      <c r="D190" s="661" t="s">
        <v>4271</v>
      </c>
      <c r="E190" s="661" t="s">
        <v>4272</v>
      </c>
      <c r="F190" s="664"/>
      <c r="G190" s="664"/>
      <c r="H190" s="664"/>
      <c r="I190" s="664"/>
      <c r="J190" s="664">
        <v>1</v>
      </c>
      <c r="K190" s="664">
        <v>3764</v>
      </c>
      <c r="L190" s="664"/>
      <c r="M190" s="664">
        <v>3764</v>
      </c>
      <c r="N190" s="664"/>
      <c r="O190" s="664"/>
      <c r="P190" s="677"/>
      <c r="Q190" s="665"/>
    </row>
    <row r="191" spans="1:17" ht="14.4" customHeight="1" x14ac:dyDescent="0.3">
      <c r="A191" s="660" t="s">
        <v>574</v>
      </c>
      <c r="B191" s="661" t="s">
        <v>4019</v>
      </c>
      <c r="C191" s="661" t="s">
        <v>3890</v>
      </c>
      <c r="D191" s="661" t="s">
        <v>4273</v>
      </c>
      <c r="E191" s="661" t="s">
        <v>4274</v>
      </c>
      <c r="F191" s="664">
        <v>3</v>
      </c>
      <c r="G191" s="664">
        <v>42231</v>
      </c>
      <c r="H191" s="664">
        <v>1</v>
      </c>
      <c r="I191" s="664">
        <v>14077</v>
      </c>
      <c r="J191" s="664">
        <v>11</v>
      </c>
      <c r="K191" s="664">
        <v>154847</v>
      </c>
      <c r="L191" s="664">
        <v>3.6666666666666665</v>
      </c>
      <c r="M191" s="664">
        <v>14077</v>
      </c>
      <c r="N191" s="664">
        <v>6</v>
      </c>
      <c r="O191" s="664">
        <v>85518</v>
      </c>
      <c r="P191" s="677">
        <v>2.0250053278397386</v>
      </c>
      <c r="Q191" s="665">
        <v>14253</v>
      </c>
    </row>
    <row r="192" spans="1:17" ht="14.4" customHeight="1" x14ac:dyDescent="0.3">
      <c r="A192" s="660" t="s">
        <v>574</v>
      </c>
      <c r="B192" s="661" t="s">
        <v>4019</v>
      </c>
      <c r="C192" s="661" t="s">
        <v>3890</v>
      </c>
      <c r="D192" s="661" t="s">
        <v>4275</v>
      </c>
      <c r="E192" s="661" t="s">
        <v>4276</v>
      </c>
      <c r="F192" s="664">
        <v>1</v>
      </c>
      <c r="G192" s="664">
        <v>6014</v>
      </c>
      <c r="H192" s="664">
        <v>1</v>
      </c>
      <c r="I192" s="664">
        <v>6014</v>
      </c>
      <c r="J192" s="664">
        <v>2</v>
      </c>
      <c r="K192" s="664">
        <v>12028</v>
      </c>
      <c r="L192" s="664">
        <v>2</v>
      </c>
      <c r="M192" s="664">
        <v>6014</v>
      </c>
      <c r="N192" s="664">
        <v>2</v>
      </c>
      <c r="O192" s="664">
        <v>12140</v>
      </c>
      <c r="P192" s="677">
        <v>2.0186232125041568</v>
      </c>
      <c r="Q192" s="665">
        <v>6070</v>
      </c>
    </row>
    <row r="193" spans="1:17" ht="14.4" customHeight="1" x14ac:dyDescent="0.3">
      <c r="A193" s="660" t="s">
        <v>574</v>
      </c>
      <c r="B193" s="661" t="s">
        <v>4019</v>
      </c>
      <c r="C193" s="661" t="s">
        <v>3890</v>
      </c>
      <c r="D193" s="661" t="s">
        <v>4277</v>
      </c>
      <c r="E193" s="661" t="s">
        <v>4278</v>
      </c>
      <c r="F193" s="664">
        <v>1</v>
      </c>
      <c r="G193" s="664">
        <v>9866</v>
      </c>
      <c r="H193" s="664">
        <v>1</v>
      </c>
      <c r="I193" s="664">
        <v>9866</v>
      </c>
      <c r="J193" s="664">
        <v>1</v>
      </c>
      <c r="K193" s="664">
        <v>9866</v>
      </c>
      <c r="L193" s="664">
        <v>1</v>
      </c>
      <c r="M193" s="664">
        <v>9866</v>
      </c>
      <c r="N193" s="664">
        <v>2</v>
      </c>
      <c r="O193" s="664">
        <v>19968</v>
      </c>
      <c r="P193" s="677">
        <v>2.0239205351712952</v>
      </c>
      <c r="Q193" s="665">
        <v>9984</v>
      </c>
    </row>
    <row r="194" spans="1:17" ht="14.4" customHeight="1" x14ac:dyDescent="0.3">
      <c r="A194" s="660" t="s">
        <v>574</v>
      </c>
      <c r="B194" s="661" t="s">
        <v>4019</v>
      </c>
      <c r="C194" s="661" t="s">
        <v>3890</v>
      </c>
      <c r="D194" s="661" t="s">
        <v>4279</v>
      </c>
      <c r="E194" s="661" t="s">
        <v>4280</v>
      </c>
      <c r="F194" s="664">
        <v>3</v>
      </c>
      <c r="G194" s="664">
        <v>7290</v>
      </c>
      <c r="H194" s="664">
        <v>1</v>
      </c>
      <c r="I194" s="664">
        <v>2430</v>
      </c>
      <c r="J194" s="664">
        <v>4</v>
      </c>
      <c r="K194" s="664">
        <v>9720</v>
      </c>
      <c r="L194" s="664">
        <v>1.3333333333333333</v>
      </c>
      <c r="M194" s="664">
        <v>2430</v>
      </c>
      <c r="N194" s="664">
        <v>5</v>
      </c>
      <c r="O194" s="664">
        <v>12250</v>
      </c>
      <c r="P194" s="677">
        <v>1.6803840877914953</v>
      </c>
      <c r="Q194" s="665">
        <v>2450</v>
      </c>
    </row>
    <row r="195" spans="1:17" ht="14.4" customHeight="1" x14ac:dyDescent="0.3">
      <c r="A195" s="660" t="s">
        <v>574</v>
      </c>
      <c r="B195" s="661" t="s">
        <v>4019</v>
      </c>
      <c r="C195" s="661" t="s">
        <v>3890</v>
      </c>
      <c r="D195" s="661" t="s">
        <v>4281</v>
      </c>
      <c r="E195" s="661" t="s">
        <v>4282</v>
      </c>
      <c r="F195" s="664">
        <v>2</v>
      </c>
      <c r="G195" s="664">
        <v>6906</v>
      </c>
      <c r="H195" s="664">
        <v>1</v>
      </c>
      <c r="I195" s="664">
        <v>3453</v>
      </c>
      <c r="J195" s="664"/>
      <c r="K195" s="664"/>
      <c r="L195" s="664"/>
      <c r="M195" s="664"/>
      <c r="N195" s="664"/>
      <c r="O195" s="664"/>
      <c r="P195" s="677"/>
      <c r="Q195" s="665"/>
    </row>
    <row r="196" spans="1:17" ht="14.4" customHeight="1" x14ac:dyDescent="0.3">
      <c r="A196" s="660" t="s">
        <v>574</v>
      </c>
      <c r="B196" s="661" t="s">
        <v>4019</v>
      </c>
      <c r="C196" s="661" t="s">
        <v>3890</v>
      </c>
      <c r="D196" s="661" t="s">
        <v>4283</v>
      </c>
      <c r="E196" s="661" t="s">
        <v>4284</v>
      </c>
      <c r="F196" s="664">
        <v>49</v>
      </c>
      <c r="G196" s="664">
        <v>131222</v>
      </c>
      <c r="H196" s="664">
        <v>1</v>
      </c>
      <c r="I196" s="664">
        <v>2678</v>
      </c>
      <c r="J196" s="664">
        <v>54</v>
      </c>
      <c r="K196" s="664">
        <v>144612</v>
      </c>
      <c r="L196" s="664">
        <v>1.1020408163265305</v>
      </c>
      <c r="M196" s="664">
        <v>2678</v>
      </c>
      <c r="N196" s="664">
        <v>73</v>
      </c>
      <c r="O196" s="664">
        <v>196942</v>
      </c>
      <c r="P196" s="677">
        <v>1.5008306533965341</v>
      </c>
      <c r="Q196" s="665">
        <v>2697.8356164383563</v>
      </c>
    </row>
    <row r="197" spans="1:17" ht="14.4" customHeight="1" x14ac:dyDescent="0.3">
      <c r="A197" s="660" t="s">
        <v>574</v>
      </c>
      <c r="B197" s="661" t="s">
        <v>4019</v>
      </c>
      <c r="C197" s="661" t="s">
        <v>3890</v>
      </c>
      <c r="D197" s="661" t="s">
        <v>4285</v>
      </c>
      <c r="E197" s="661" t="s">
        <v>4286</v>
      </c>
      <c r="F197" s="664">
        <v>38</v>
      </c>
      <c r="G197" s="664">
        <v>225720</v>
      </c>
      <c r="H197" s="664">
        <v>1</v>
      </c>
      <c r="I197" s="664">
        <v>5940</v>
      </c>
      <c r="J197" s="664">
        <v>25</v>
      </c>
      <c r="K197" s="664">
        <v>148500</v>
      </c>
      <c r="L197" s="664">
        <v>0.65789473684210531</v>
      </c>
      <c r="M197" s="664">
        <v>5940</v>
      </c>
      <c r="N197" s="664">
        <v>26</v>
      </c>
      <c r="O197" s="664">
        <v>155714</v>
      </c>
      <c r="P197" s="677">
        <v>0.68985468722310828</v>
      </c>
      <c r="Q197" s="665">
        <v>5989</v>
      </c>
    </row>
    <row r="198" spans="1:17" ht="14.4" customHeight="1" x14ac:dyDescent="0.3">
      <c r="A198" s="660" t="s">
        <v>574</v>
      </c>
      <c r="B198" s="661" t="s">
        <v>4019</v>
      </c>
      <c r="C198" s="661" t="s">
        <v>3890</v>
      </c>
      <c r="D198" s="661" t="s">
        <v>4287</v>
      </c>
      <c r="E198" s="661" t="s">
        <v>4288</v>
      </c>
      <c r="F198" s="664">
        <v>3</v>
      </c>
      <c r="G198" s="664">
        <v>7101</v>
      </c>
      <c r="H198" s="664">
        <v>1</v>
      </c>
      <c r="I198" s="664">
        <v>2367</v>
      </c>
      <c r="J198" s="664">
        <v>3</v>
      </c>
      <c r="K198" s="664">
        <v>7101</v>
      </c>
      <c r="L198" s="664">
        <v>1</v>
      </c>
      <c r="M198" s="664">
        <v>2367</v>
      </c>
      <c r="N198" s="664">
        <v>2</v>
      </c>
      <c r="O198" s="664">
        <v>4774</v>
      </c>
      <c r="P198" s="677">
        <v>0.67229967610195751</v>
      </c>
      <c r="Q198" s="665">
        <v>2387</v>
      </c>
    </row>
    <row r="199" spans="1:17" ht="14.4" customHeight="1" x14ac:dyDescent="0.3">
      <c r="A199" s="660" t="s">
        <v>574</v>
      </c>
      <c r="B199" s="661" t="s">
        <v>4019</v>
      </c>
      <c r="C199" s="661" t="s">
        <v>3890</v>
      </c>
      <c r="D199" s="661" t="s">
        <v>4289</v>
      </c>
      <c r="E199" s="661" t="s">
        <v>4290</v>
      </c>
      <c r="F199" s="664">
        <v>1</v>
      </c>
      <c r="G199" s="664">
        <v>3171</v>
      </c>
      <c r="H199" s="664">
        <v>1</v>
      </c>
      <c r="I199" s="664">
        <v>3171</v>
      </c>
      <c r="J199" s="664">
        <v>4</v>
      </c>
      <c r="K199" s="664">
        <v>12684</v>
      </c>
      <c r="L199" s="664">
        <v>4</v>
      </c>
      <c r="M199" s="664">
        <v>3171</v>
      </c>
      <c r="N199" s="664">
        <v>3</v>
      </c>
      <c r="O199" s="664">
        <v>9603</v>
      </c>
      <c r="P199" s="677">
        <v>3.0283822138126775</v>
      </c>
      <c r="Q199" s="665">
        <v>3201</v>
      </c>
    </row>
    <row r="200" spans="1:17" ht="14.4" customHeight="1" x14ac:dyDescent="0.3">
      <c r="A200" s="660" t="s">
        <v>574</v>
      </c>
      <c r="B200" s="661" t="s">
        <v>4019</v>
      </c>
      <c r="C200" s="661" t="s">
        <v>3890</v>
      </c>
      <c r="D200" s="661" t="s">
        <v>618</v>
      </c>
      <c r="E200" s="661" t="s">
        <v>4291</v>
      </c>
      <c r="F200" s="664">
        <v>5</v>
      </c>
      <c r="G200" s="664">
        <v>11850</v>
      </c>
      <c r="H200" s="664">
        <v>1</v>
      </c>
      <c r="I200" s="664">
        <v>2370</v>
      </c>
      <c r="J200" s="664">
        <v>5</v>
      </c>
      <c r="K200" s="664">
        <v>11850</v>
      </c>
      <c r="L200" s="664">
        <v>1</v>
      </c>
      <c r="M200" s="664">
        <v>2370</v>
      </c>
      <c r="N200" s="664">
        <v>9</v>
      </c>
      <c r="O200" s="664">
        <v>21510</v>
      </c>
      <c r="P200" s="677">
        <v>1.8151898734177214</v>
      </c>
      <c r="Q200" s="665">
        <v>2390</v>
      </c>
    </row>
    <row r="201" spans="1:17" ht="14.4" customHeight="1" x14ac:dyDescent="0.3">
      <c r="A201" s="660" t="s">
        <v>574</v>
      </c>
      <c r="B201" s="661" t="s">
        <v>4019</v>
      </c>
      <c r="C201" s="661" t="s">
        <v>3890</v>
      </c>
      <c r="D201" s="661" t="s">
        <v>4292</v>
      </c>
      <c r="E201" s="661" t="s">
        <v>4293</v>
      </c>
      <c r="F201" s="664">
        <v>6</v>
      </c>
      <c r="G201" s="664">
        <v>58614</v>
      </c>
      <c r="H201" s="664">
        <v>1</v>
      </c>
      <c r="I201" s="664">
        <v>9769</v>
      </c>
      <c r="J201" s="664">
        <v>9</v>
      </c>
      <c r="K201" s="664">
        <v>87921</v>
      </c>
      <c r="L201" s="664">
        <v>1.5</v>
      </c>
      <c r="M201" s="664">
        <v>9769</v>
      </c>
      <c r="N201" s="664">
        <v>5</v>
      </c>
      <c r="O201" s="664">
        <v>49435</v>
      </c>
      <c r="P201" s="677">
        <v>0.84339918790732593</v>
      </c>
      <c r="Q201" s="665">
        <v>9887</v>
      </c>
    </row>
    <row r="202" spans="1:17" ht="14.4" customHeight="1" x14ac:dyDescent="0.3">
      <c r="A202" s="660" t="s">
        <v>574</v>
      </c>
      <c r="B202" s="661" t="s">
        <v>4019</v>
      </c>
      <c r="C202" s="661" t="s">
        <v>3890</v>
      </c>
      <c r="D202" s="661" t="s">
        <v>4294</v>
      </c>
      <c r="E202" s="661" t="s">
        <v>4295</v>
      </c>
      <c r="F202" s="664">
        <v>9</v>
      </c>
      <c r="G202" s="664">
        <v>30060</v>
      </c>
      <c r="H202" s="664">
        <v>1</v>
      </c>
      <c r="I202" s="664">
        <v>3340</v>
      </c>
      <c r="J202" s="664">
        <v>6</v>
      </c>
      <c r="K202" s="664">
        <v>20040</v>
      </c>
      <c r="L202" s="664">
        <v>0.66666666666666663</v>
      </c>
      <c r="M202" s="664">
        <v>3340</v>
      </c>
      <c r="N202" s="664">
        <v>5</v>
      </c>
      <c r="O202" s="664">
        <v>16850</v>
      </c>
      <c r="P202" s="677">
        <v>0.56054557551563544</v>
      </c>
      <c r="Q202" s="665">
        <v>3370</v>
      </c>
    </row>
    <row r="203" spans="1:17" ht="14.4" customHeight="1" x14ac:dyDescent="0.3">
      <c r="A203" s="660" t="s">
        <v>574</v>
      </c>
      <c r="B203" s="661" t="s">
        <v>4019</v>
      </c>
      <c r="C203" s="661" t="s">
        <v>3890</v>
      </c>
      <c r="D203" s="661" t="s">
        <v>4296</v>
      </c>
      <c r="E203" s="661" t="s">
        <v>4297</v>
      </c>
      <c r="F203" s="664">
        <v>2</v>
      </c>
      <c r="G203" s="664">
        <v>8436</v>
      </c>
      <c r="H203" s="664">
        <v>1</v>
      </c>
      <c r="I203" s="664">
        <v>4218</v>
      </c>
      <c r="J203" s="664">
        <v>1</v>
      </c>
      <c r="K203" s="664">
        <v>4218</v>
      </c>
      <c r="L203" s="664">
        <v>0.5</v>
      </c>
      <c r="M203" s="664">
        <v>4218</v>
      </c>
      <c r="N203" s="664">
        <v>3</v>
      </c>
      <c r="O203" s="664">
        <v>12771</v>
      </c>
      <c r="P203" s="677">
        <v>1.5138691322901849</v>
      </c>
      <c r="Q203" s="665">
        <v>4257</v>
      </c>
    </row>
    <row r="204" spans="1:17" ht="14.4" customHeight="1" x14ac:dyDescent="0.3">
      <c r="A204" s="660" t="s">
        <v>574</v>
      </c>
      <c r="B204" s="661" t="s">
        <v>4019</v>
      </c>
      <c r="C204" s="661" t="s">
        <v>3890</v>
      </c>
      <c r="D204" s="661" t="s">
        <v>4298</v>
      </c>
      <c r="E204" s="661" t="s">
        <v>4299</v>
      </c>
      <c r="F204" s="664">
        <v>7</v>
      </c>
      <c r="G204" s="664">
        <v>14371</v>
      </c>
      <c r="H204" s="664">
        <v>1</v>
      </c>
      <c r="I204" s="664">
        <v>2053</v>
      </c>
      <c r="J204" s="664">
        <v>9</v>
      </c>
      <c r="K204" s="664">
        <v>18477</v>
      </c>
      <c r="L204" s="664">
        <v>1.2857142857142858</v>
      </c>
      <c r="M204" s="664">
        <v>2053</v>
      </c>
      <c r="N204" s="664">
        <v>8</v>
      </c>
      <c r="O204" s="664">
        <v>16584</v>
      </c>
      <c r="P204" s="677">
        <v>1.1539906756662723</v>
      </c>
      <c r="Q204" s="665">
        <v>2073</v>
      </c>
    </row>
    <row r="205" spans="1:17" ht="14.4" customHeight="1" x14ac:dyDescent="0.3">
      <c r="A205" s="660" t="s">
        <v>574</v>
      </c>
      <c r="B205" s="661" t="s">
        <v>4019</v>
      </c>
      <c r="C205" s="661" t="s">
        <v>3890</v>
      </c>
      <c r="D205" s="661" t="s">
        <v>4300</v>
      </c>
      <c r="E205" s="661" t="s">
        <v>4301</v>
      </c>
      <c r="F205" s="664"/>
      <c r="G205" s="664"/>
      <c r="H205" s="664"/>
      <c r="I205" s="664"/>
      <c r="J205" s="664">
        <v>2</v>
      </c>
      <c r="K205" s="664">
        <v>3234</v>
      </c>
      <c r="L205" s="664"/>
      <c r="M205" s="664">
        <v>1617</v>
      </c>
      <c r="N205" s="664">
        <v>1</v>
      </c>
      <c r="O205" s="664">
        <v>1630</v>
      </c>
      <c r="P205" s="677"/>
      <c r="Q205" s="665">
        <v>1630</v>
      </c>
    </row>
    <row r="206" spans="1:17" ht="14.4" customHeight="1" x14ac:dyDescent="0.3">
      <c r="A206" s="660" t="s">
        <v>574</v>
      </c>
      <c r="B206" s="661" t="s">
        <v>4019</v>
      </c>
      <c r="C206" s="661" t="s">
        <v>3890</v>
      </c>
      <c r="D206" s="661" t="s">
        <v>4302</v>
      </c>
      <c r="E206" s="661" t="s">
        <v>4303</v>
      </c>
      <c r="F206" s="664"/>
      <c r="G206" s="664"/>
      <c r="H206" s="664"/>
      <c r="I206" s="664"/>
      <c r="J206" s="664">
        <v>1</v>
      </c>
      <c r="K206" s="664">
        <v>2222</v>
      </c>
      <c r="L206" s="664"/>
      <c r="M206" s="664">
        <v>2222</v>
      </c>
      <c r="N206" s="664">
        <v>1</v>
      </c>
      <c r="O206" s="664">
        <v>2242</v>
      </c>
      <c r="P206" s="677"/>
      <c r="Q206" s="665">
        <v>2242</v>
      </c>
    </row>
    <row r="207" spans="1:17" ht="14.4" customHeight="1" x14ac:dyDescent="0.3">
      <c r="A207" s="660" t="s">
        <v>574</v>
      </c>
      <c r="B207" s="661" t="s">
        <v>4019</v>
      </c>
      <c r="C207" s="661" t="s">
        <v>3890</v>
      </c>
      <c r="D207" s="661" t="s">
        <v>4304</v>
      </c>
      <c r="E207" s="661" t="s">
        <v>4305</v>
      </c>
      <c r="F207" s="664">
        <v>1</v>
      </c>
      <c r="G207" s="664">
        <v>2677</v>
      </c>
      <c r="H207" s="664">
        <v>1</v>
      </c>
      <c r="I207" s="664">
        <v>2677</v>
      </c>
      <c r="J207" s="664">
        <v>1</v>
      </c>
      <c r="K207" s="664">
        <v>2677</v>
      </c>
      <c r="L207" s="664">
        <v>1</v>
      </c>
      <c r="M207" s="664">
        <v>2677</v>
      </c>
      <c r="N207" s="664"/>
      <c r="O207" s="664"/>
      <c r="P207" s="677"/>
      <c r="Q207" s="665"/>
    </row>
    <row r="208" spans="1:17" ht="14.4" customHeight="1" x14ac:dyDescent="0.3">
      <c r="A208" s="660" t="s">
        <v>574</v>
      </c>
      <c r="B208" s="661" t="s">
        <v>4019</v>
      </c>
      <c r="C208" s="661" t="s">
        <v>3890</v>
      </c>
      <c r="D208" s="661" t="s">
        <v>4306</v>
      </c>
      <c r="E208" s="661" t="s">
        <v>4307</v>
      </c>
      <c r="F208" s="664">
        <v>9</v>
      </c>
      <c r="G208" s="664">
        <v>28629</v>
      </c>
      <c r="H208" s="664">
        <v>1</v>
      </c>
      <c r="I208" s="664">
        <v>3181</v>
      </c>
      <c r="J208" s="664">
        <v>6</v>
      </c>
      <c r="K208" s="664">
        <v>19086</v>
      </c>
      <c r="L208" s="664">
        <v>0.66666666666666663</v>
      </c>
      <c r="M208" s="664">
        <v>3181</v>
      </c>
      <c r="N208" s="664">
        <v>11</v>
      </c>
      <c r="O208" s="664">
        <v>35321</v>
      </c>
      <c r="P208" s="677">
        <v>1.2337489957735164</v>
      </c>
      <c r="Q208" s="665">
        <v>3211</v>
      </c>
    </row>
    <row r="209" spans="1:17" ht="14.4" customHeight="1" x14ac:dyDescent="0.3">
      <c r="A209" s="660" t="s">
        <v>574</v>
      </c>
      <c r="B209" s="661" t="s">
        <v>4019</v>
      </c>
      <c r="C209" s="661" t="s">
        <v>3890</v>
      </c>
      <c r="D209" s="661" t="s">
        <v>3929</v>
      </c>
      <c r="E209" s="661" t="s">
        <v>3930</v>
      </c>
      <c r="F209" s="664">
        <v>9</v>
      </c>
      <c r="G209" s="664">
        <v>810</v>
      </c>
      <c r="H209" s="664">
        <v>1</v>
      </c>
      <c r="I209" s="664">
        <v>90</v>
      </c>
      <c r="J209" s="664">
        <v>3</v>
      </c>
      <c r="K209" s="664">
        <v>270</v>
      </c>
      <c r="L209" s="664">
        <v>0.33333333333333331</v>
      </c>
      <c r="M209" s="664">
        <v>90</v>
      </c>
      <c r="N209" s="664">
        <v>11</v>
      </c>
      <c r="O209" s="664">
        <v>1012</v>
      </c>
      <c r="P209" s="677">
        <v>1.2493827160493827</v>
      </c>
      <c r="Q209" s="665">
        <v>92</v>
      </c>
    </row>
    <row r="210" spans="1:17" ht="14.4" customHeight="1" x14ac:dyDescent="0.3">
      <c r="A210" s="660" t="s">
        <v>574</v>
      </c>
      <c r="B210" s="661" t="s">
        <v>4019</v>
      </c>
      <c r="C210" s="661" t="s">
        <v>3890</v>
      </c>
      <c r="D210" s="661" t="s">
        <v>4308</v>
      </c>
      <c r="E210" s="661" t="s">
        <v>4309</v>
      </c>
      <c r="F210" s="664">
        <v>5</v>
      </c>
      <c r="G210" s="664">
        <v>16005</v>
      </c>
      <c r="H210" s="664">
        <v>1</v>
      </c>
      <c r="I210" s="664">
        <v>3201</v>
      </c>
      <c r="J210" s="664">
        <v>6</v>
      </c>
      <c r="K210" s="664">
        <v>19206</v>
      </c>
      <c r="L210" s="664">
        <v>1.2</v>
      </c>
      <c r="M210" s="664">
        <v>3201</v>
      </c>
      <c r="N210" s="664">
        <v>3</v>
      </c>
      <c r="O210" s="664">
        <v>9639</v>
      </c>
      <c r="P210" s="677">
        <v>0.60224929709465791</v>
      </c>
      <c r="Q210" s="665">
        <v>3213</v>
      </c>
    </row>
    <row r="211" spans="1:17" ht="14.4" customHeight="1" x14ac:dyDescent="0.3">
      <c r="A211" s="660" t="s">
        <v>574</v>
      </c>
      <c r="B211" s="661" t="s">
        <v>4019</v>
      </c>
      <c r="C211" s="661" t="s">
        <v>3890</v>
      </c>
      <c r="D211" s="661" t="s">
        <v>4310</v>
      </c>
      <c r="E211" s="661" t="s">
        <v>4311</v>
      </c>
      <c r="F211" s="664">
        <v>1</v>
      </c>
      <c r="G211" s="664">
        <v>3486</v>
      </c>
      <c r="H211" s="664">
        <v>1</v>
      </c>
      <c r="I211" s="664">
        <v>3486</v>
      </c>
      <c r="J211" s="664"/>
      <c r="K211" s="664"/>
      <c r="L211" s="664"/>
      <c r="M211" s="664"/>
      <c r="N211" s="664"/>
      <c r="O211" s="664"/>
      <c r="P211" s="677"/>
      <c r="Q211" s="665"/>
    </row>
    <row r="212" spans="1:17" ht="14.4" customHeight="1" x14ac:dyDescent="0.3">
      <c r="A212" s="660" t="s">
        <v>574</v>
      </c>
      <c r="B212" s="661" t="s">
        <v>4019</v>
      </c>
      <c r="C212" s="661" t="s">
        <v>3890</v>
      </c>
      <c r="D212" s="661" t="s">
        <v>4312</v>
      </c>
      <c r="E212" s="661" t="s">
        <v>4313</v>
      </c>
      <c r="F212" s="664">
        <v>1</v>
      </c>
      <c r="G212" s="664">
        <v>2867</v>
      </c>
      <c r="H212" s="664">
        <v>1</v>
      </c>
      <c r="I212" s="664">
        <v>2867</v>
      </c>
      <c r="J212" s="664">
        <v>2</v>
      </c>
      <c r="K212" s="664">
        <v>5734</v>
      </c>
      <c r="L212" s="664">
        <v>2</v>
      </c>
      <c r="M212" s="664">
        <v>2867</v>
      </c>
      <c r="N212" s="664">
        <v>2</v>
      </c>
      <c r="O212" s="664">
        <v>5794</v>
      </c>
      <c r="P212" s="677">
        <v>2.0209277990931289</v>
      </c>
      <c r="Q212" s="665">
        <v>2897</v>
      </c>
    </row>
    <row r="213" spans="1:17" ht="14.4" customHeight="1" x14ac:dyDescent="0.3">
      <c r="A213" s="660" t="s">
        <v>574</v>
      </c>
      <c r="B213" s="661" t="s">
        <v>4019</v>
      </c>
      <c r="C213" s="661" t="s">
        <v>3890</v>
      </c>
      <c r="D213" s="661" t="s">
        <v>4314</v>
      </c>
      <c r="E213" s="661" t="s">
        <v>4315</v>
      </c>
      <c r="F213" s="664"/>
      <c r="G213" s="664"/>
      <c r="H213" s="664"/>
      <c r="I213" s="664"/>
      <c r="J213" s="664">
        <v>1</v>
      </c>
      <c r="K213" s="664">
        <v>271</v>
      </c>
      <c r="L213" s="664"/>
      <c r="M213" s="664">
        <v>271</v>
      </c>
      <c r="N213" s="664"/>
      <c r="O213" s="664"/>
      <c r="P213" s="677"/>
      <c r="Q213" s="665"/>
    </row>
    <row r="214" spans="1:17" ht="14.4" customHeight="1" x14ac:dyDescent="0.3">
      <c r="A214" s="660" t="s">
        <v>574</v>
      </c>
      <c r="B214" s="661" t="s">
        <v>4019</v>
      </c>
      <c r="C214" s="661" t="s">
        <v>3890</v>
      </c>
      <c r="D214" s="661" t="s">
        <v>4316</v>
      </c>
      <c r="E214" s="661" t="s">
        <v>4317</v>
      </c>
      <c r="F214" s="664">
        <v>30</v>
      </c>
      <c r="G214" s="664">
        <v>154440</v>
      </c>
      <c r="H214" s="664">
        <v>1</v>
      </c>
      <c r="I214" s="664">
        <v>5148</v>
      </c>
      <c r="J214" s="664">
        <v>39</v>
      </c>
      <c r="K214" s="664">
        <v>200772</v>
      </c>
      <c r="L214" s="664">
        <v>1.3</v>
      </c>
      <c r="M214" s="664">
        <v>5148</v>
      </c>
      <c r="N214" s="664">
        <v>39</v>
      </c>
      <c r="O214" s="664">
        <v>200772</v>
      </c>
      <c r="P214" s="677">
        <v>1.3</v>
      </c>
      <c r="Q214" s="665">
        <v>5148</v>
      </c>
    </row>
    <row r="215" spans="1:17" ht="14.4" customHeight="1" x14ac:dyDescent="0.3">
      <c r="A215" s="660" t="s">
        <v>574</v>
      </c>
      <c r="B215" s="661" t="s">
        <v>4019</v>
      </c>
      <c r="C215" s="661" t="s">
        <v>3890</v>
      </c>
      <c r="D215" s="661" t="s">
        <v>4318</v>
      </c>
      <c r="E215" s="661" t="s">
        <v>4319</v>
      </c>
      <c r="F215" s="664">
        <v>29</v>
      </c>
      <c r="G215" s="664">
        <v>141839</v>
      </c>
      <c r="H215" s="664">
        <v>1</v>
      </c>
      <c r="I215" s="664">
        <v>4891</v>
      </c>
      <c r="J215" s="664">
        <v>16</v>
      </c>
      <c r="K215" s="664">
        <v>78256</v>
      </c>
      <c r="L215" s="664">
        <v>0.55172413793103448</v>
      </c>
      <c r="M215" s="664">
        <v>4891</v>
      </c>
      <c r="N215" s="664">
        <v>20</v>
      </c>
      <c r="O215" s="664">
        <v>98020</v>
      </c>
      <c r="P215" s="677">
        <v>0.69106522183602537</v>
      </c>
      <c r="Q215" s="665">
        <v>4901</v>
      </c>
    </row>
    <row r="216" spans="1:17" ht="14.4" customHeight="1" x14ac:dyDescent="0.3">
      <c r="A216" s="660" t="s">
        <v>574</v>
      </c>
      <c r="B216" s="661" t="s">
        <v>4019</v>
      </c>
      <c r="C216" s="661" t="s">
        <v>3890</v>
      </c>
      <c r="D216" s="661" t="s">
        <v>4320</v>
      </c>
      <c r="E216" s="661" t="s">
        <v>4321</v>
      </c>
      <c r="F216" s="664">
        <v>1</v>
      </c>
      <c r="G216" s="664">
        <v>8779</v>
      </c>
      <c r="H216" s="664">
        <v>1</v>
      </c>
      <c r="I216" s="664">
        <v>8779</v>
      </c>
      <c r="J216" s="664">
        <v>2</v>
      </c>
      <c r="K216" s="664">
        <v>17558</v>
      </c>
      <c r="L216" s="664">
        <v>2</v>
      </c>
      <c r="M216" s="664">
        <v>8779</v>
      </c>
      <c r="N216" s="664">
        <v>3</v>
      </c>
      <c r="O216" s="664">
        <v>26691</v>
      </c>
      <c r="P216" s="677">
        <v>3.0403234992595967</v>
      </c>
      <c r="Q216" s="665">
        <v>8897</v>
      </c>
    </row>
    <row r="217" spans="1:17" ht="14.4" customHeight="1" x14ac:dyDescent="0.3">
      <c r="A217" s="660" t="s">
        <v>574</v>
      </c>
      <c r="B217" s="661" t="s">
        <v>4019</v>
      </c>
      <c r="C217" s="661" t="s">
        <v>3890</v>
      </c>
      <c r="D217" s="661" t="s">
        <v>4322</v>
      </c>
      <c r="E217" s="661" t="s">
        <v>4323</v>
      </c>
      <c r="F217" s="664">
        <v>1</v>
      </c>
      <c r="G217" s="664">
        <v>2588</v>
      </c>
      <c r="H217" s="664">
        <v>1</v>
      </c>
      <c r="I217" s="664">
        <v>2588</v>
      </c>
      <c r="J217" s="664"/>
      <c r="K217" s="664"/>
      <c r="L217" s="664"/>
      <c r="M217" s="664"/>
      <c r="N217" s="664">
        <v>2</v>
      </c>
      <c r="O217" s="664">
        <v>5236</v>
      </c>
      <c r="P217" s="677">
        <v>2.0231839258114372</v>
      </c>
      <c r="Q217" s="665">
        <v>2618</v>
      </c>
    </row>
    <row r="218" spans="1:17" ht="14.4" customHeight="1" x14ac:dyDescent="0.3">
      <c r="A218" s="660" t="s">
        <v>574</v>
      </c>
      <c r="B218" s="661" t="s">
        <v>4019</v>
      </c>
      <c r="C218" s="661" t="s">
        <v>3890</v>
      </c>
      <c r="D218" s="661" t="s">
        <v>4324</v>
      </c>
      <c r="E218" s="661" t="s">
        <v>4325</v>
      </c>
      <c r="F218" s="664">
        <v>1</v>
      </c>
      <c r="G218" s="664">
        <v>3513</v>
      </c>
      <c r="H218" s="664">
        <v>1</v>
      </c>
      <c r="I218" s="664">
        <v>3513</v>
      </c>
      <c r="J218" s="664">
        <v>1</v>
      </c>
      <c r="K218" s="664">
        <v>3513</v>
      </c>
      <c r="L218" s="664">
        <v>1</v>
      </c>
      <c r="M218" s="664">
        <v>3513</v>
      </c>
      <c r="N218" s="664">
        <v>2</v>
      </c>
      <c r="O218" s="664">
        <v>7066</v>
      </c>
      <c r="P218" s="677">
        <v>2.0113862795331627</v>
      </c>
      <c r="Q218" s="665">
        <v>3533</v>
      </c>
    </row>
    <row r="219" spans="1:17" ht="14.4" customHeight="1" x14ac:dyDescent="0.3">
      <c r="A219" s="660" t="s">
        <v>574</v>
      </c>
      <c r="B219" s="661" t="s">
        <v>4019</v>
      </c>
      <c r="C219" s="661" t="s">
        <v>3890</v>
      </c>
      <c r="D219" s="661" t="s">
        <v>4326</v>
      </c>
      <c r="E219" s="661" t="s">
        <v>4327</v>
      </c>
      <c r="F219" s="664">
        <v>2</v>
      </c>
      <c r="G219" s="664">
        <v>18830</v>
      </c>
      <c r="H219" s="664">
        <v>1</v>
      </c>
      <c r="I219" s="664">
        <v>9415</v>
      </c>
      <c r="J219" s="664"/>
      <c r="K219" s="664"/>
      <c r="L219" s="664"/>
      <c r="M219" s="664"/>
      <c r="N219" s="664"/>
      <c r="O219" s="664"/>
      <c r="P219" s="677"/>
      <c r="Q219" s="665"/>
    </row>
    <row r="220" spans="1:17" ht="14.4" customHeight="1" x14ac:dyDescent="0.3">
      <c r="A220" s="660" t="s">
        <v>574</v>
      </c>
      <c r="B220" s="661" t="s">
        <v>4019</v>
      </c>
      <c r="C220" s="661" t="s">
        <v>3890</v>
      </c>
      <c r="D220" s="661" t="s">
        <v>4328</v>
      </c>
      <c r="E220" s="661" t="s">
        <v>4329</v>
      </c>
      <c r="F220" s="664">
        <v>5</v>
      </c>
      <c r="G220" s="664">
        <v>4695</v>
      </c>
      <c r="H220" s="664">
        <v>1</v>
      </c>
      <c r="I220" s="664">
        <v>939</v>
      </c>
      <c r="J220" s="664"/>
      <c r="K220" s="664"/>
      <c r="L220" s="664"/>
      <c r="M220" s="664"/>
      <c r="N220" s="664">
        <v>3</v>
      </c>
      <c r="O220" s="664">
        <v>2847</v>
      </c>
      <c r="P220" s="677">
        <v>0.60638977635782743</v>
      </c>
      <c r="Q220" s="665">
        <v>949</v>
      </c>
    </row>
    <row r="221" spans="1:17" ht="14.4" customHeight="1" x14ac:dyDescent="0.3">
      <c r="A221" s="660" t="s">
        <v>574</v>
      </c>
      <c r="B221" s="661" t="s">
        <v>4019</v>
      </c>
      <c r="C221" s="661" t="s">
        <v>3890</v>
      </c>
      <c r="D221" s="661" t="s">
        <v>4330</v>
      </c>
      <c r="E221" s="661" t="s">
        <v>4331</v>
      </c>
      <c r="F221" s="664">
        <v>3</v>
      </c>
      <c r="G221" s="664">
        <v>1233</v>
      </c>
      <c r="H221" s="664">
        <v>1</v>
      </c>
      <c r="I221" s="664">
        <v>411</v>
      </c>
      <c r="J221" s="664"/>
      <c r="K221" s="664"/>
      <c r="L221" s="664"/>
      <c r="M221" s="664"/>
      <c r="N221" s="664"/>
      <c r="O221" s="664"/>
      <c r="P221" s="677"/>
      <c r="Q221" s="665"/>
    </row>
    <row r="222" spans="1:17" ht="14.4" customHeight="1" x14ac:dyDescent="0.3">
      <c r="A222" s="660" t="s">
        <v>574</v>
      </c>
      <c r="B222" s="661" t="s">
        <v>4019</v>
      </c>
      <c r="C222" s="661" t="s">
        <v>3890</v>
      </c>
      <c r="D222" s="661" t="s">
        <v>4332</v>
      </c>
      <c r="E222" s="661" t="s">
        <v>4333</v>
      </c>
      <c r="F222" s="664">
        <v>1</v>
      </c>
      <c r="G222" s="664">
        <v>9605</v>
      </c>
      <c r="H222" s="664">
        <v>1</v>
      </c>
      <c r="I222" s="664">
        <v>9605</v>
      </c>
      <c r="J222" s="664"/>
      <c r="K222" s="664"/>
      <c r="L222" s="664"/>
      <c r="M222" s="664"/>
      <c r="N222" s="664">
        <v>1</v>
      </c>
      <c r="O222" s="664">
        <v>9723</v>
      </c>
      <c r="P222" s="677">
        <v>1.0122852680895367</v>
      </c>
      <c r="Q222" s="665">
        <v>9723</v>
      </c>
    </row>
    <row r="223" spans="1:17" ht="14.4" customHeight="1" x14ac:dyDescent="0.3">
      <c r="A223" s="660" t="s">
        <v>574</v>
      </c>
      <c r="B223" s="661" t="s">
        <v>4019</v>
      </c>
      <c r="C223" s="661" t="s">
        <v>3890</v>
      </c>
      <c r="D223" s="661" t="s">
        <v>4334</v>
      </c>
      <c r="E223" s="661" t="s">
        <v>4335</v>
      </c>
      <c r="F223" s="664"/>
      <c r="G223" s="664"/>
      <c r="H223" s="664"/>
      <c r="I223" s="664"/>
      <c r="J223" s="664">
        <v>2</v>
      </c>
      <c r="K223" s="664">
        <v>9504</v>
      </c>
      <c r="L223" s="664"/>
      <c r="M223" s="664">
        <v>4752</v>
      </c>
      <c r="N223" s="664">
        <v>1</v>
      </c>
      <c r="O223" s="664">
        <v>4788</v>
      </c>
      <c r="P223" s="677"/>
      <c r="Q223" s="665">
        <v>4788</v>
      </c>
    </row>
    <row r="224" spans="1:17" ht="14.4" customHeight="1" x14ac:dyDescent="0.3">
      <c r="A224" s="660" t="s">
        <v>574</v>
      </c>
      <c r="B224" s="661" t="s">
        <v>4019</v>
      </c>
      <c r="C224" s="661" t="s">
        <v>3890</v>
      </c>
      <c r="D224" s="661" t="s">
        <v>3939</v>
      </c>
      <c r="E224" s="661" t="s">
        <v>3940</v>
      </c>
      <c r="F224" s="664"/>
      <c r="G224" s="664"/>
      <c r="H224" s="664"/>
      <c r="I224" s="664"/>
      <c r="J224" s="664"/>
      <c r="K224" s="664"/>
      <c r="L224" s="664"/>
      <c r="M224" s="664"/>
      <c r="N224" s="664">
        <v>1</v>
      </c>
      <c r="O224" s="664">
        <v>666</v>
      </c>
      <c r="P224" s="677"/>
      <c r="Q224" s="665">
        <v>666</v>
      </c>
    </row>
    <row r="225" spans="1:17" ht="14.4" customHeight="1" x14ac:dyDescent="0.3">
      <c r="A225" s="660" t="s">
        <v>574</v>
      </c>
      <c r="B225" s="661" t="s">
        <v>4019</v>
      </c>
      <c r="C225" s="661" t="s">
        <v>3890</v>
      </c>
      <c r="D225" s="661" t="s">
        <v>4336</v>
      </c>
      <c r="E225" s="661" t="s">
        <v>4337</v>
      </c>
      <c r="F225" s="664"/>
      <c r="G225" s="664"/>
      <c r="H225" s="664"/>
      <c r="I225" s="664"/>
      <c r="J225" s="664">
        <v>1</v>
      </c>
      <c r="K225" s="664">
        <v>1662</v>
      </c>
      <c r="L225" s="664"/>
      <c r="M225" s="664">
        <v>1662</v>
      </c>
      <c r="N225" s="664">
        <v>1</v>
      </c>
      <c r="O225" s="664">
        <v>1682</v>
      </c>
      <c r="P225" s="677"/>
      <c r="Q225" s="665">
        <v>1682</v>
      </c>
    </row>
    <row r="226" spans="1:17" ht="14.4" customHeight="1" x14ac:dyDescent="0.3">
      <c r="A226" s="660" t="s">
        <v>574</v>
      </c>
      <c r="B226" s="661" t="s">
        <v>4019</v>
      </c>
      <c r="C226" s="661" t="s">
        <v>3890</v>
      </c>
      <c r="D226" s="661" t="s">
        <v>4338</v>
      </c>
      <c r="E226" s="661" t="s">
        <v>4339</v>
      </c>
      <c r="F226" s="664">
        <v>0</v>
      </c>
      <c r="G226" s="664">
        <v>0</v>
      </c>
      <c r="H226" s="664"/>
      <c r="I226" s="664"/>
      <c r="J226" s="664">
        <v>0</v>
      </c>
      <c r="K226" s="664">
        <v>0</v>
      </c>
      <c r="L226" s="664"/>
      <c r="M226" s="664"/>
      <c r="N226" s="664">
        <v>0</v>
      </c>
      <c r="O226" s="664">
        <v>0</v>
      </c>
      <c r="P226" s="677"/>
      <c r="Q226" s="665"/>
    </row>
    <row r="227" spans="1:17" ht="14.4" customHeight="1" x14ac:dyDescent="0.3">
      <c r="A227" s="660" t="s">
        <v>574</v>
      </c>
      <c r="B227" s="661" t="s">
        <v>4019</v>
      </c>
      <c r="C227" s="661" t="s">
        <v>3890</v>
      </c>
      <c r="D227" s="661" t="s">
        <v>4340</v>
      </c>
      <c r="E227" s="661" t="s">
        <v>4341</v>
      </c>
      <c r="F227" s="664">
        <v>643</v>
      </c>
      <c r="G227" s="664">
        <v>0</v>
      </c>
      <c r="H227" s="664"/>
      <c r="I227" s="664">
        <v>0</v>
      </c>
      <c r="J227" s="664">
        <v>1125</v>
      </c>
      <c r="K227" s="664">
        <v>0</v>
      </c>
      <c r="L227" s="664"/>
      <c r="M227" s="664">
        <v>0</v>
      </c>
      <c r="N227" s="664">
        <v>1193</v>
      </c>
      <c r="O227" s="664">
        <v>0</v>
      </c>
      <c r="P227" s="677"/>
      <c r="Q227" s="665">
        <v>0</v>
      </c>
    </row>
    <row r="228" spans="1:17" ht="14.4" customHeight="1" x14ac:dyDescent="0.3">
      <c r="A228" s="660" t="s">
        <v>574</v>
      </c>
      <c r="B228" s="661" t="s">
        <v>4019</v>
      </c>
      <c r="C228" s="661" t="s">
        <v>3890</v>
      </c>
      <c r="D228" s="661" t="s">
        <v>3943</v>
      </c>
      <c r="E228" s="661" t="s">
        <v>3944</v>
      </c>
      <c r="F228" s="664">
        <v>22</v>
      </c>
      <c r="G228" s="664">
        <v>0</v>
      </c>
      <c r="H228" s="664"/>
      <c r="I228" s="664">
        <v>0</v>
      </c>
      <c r="J228" s="664"/>
      <c r="K228" s="664"/>
      <c r="L228" s="664"/>
      <c r="M228" s="664"/>
      <c r="N228" s="664"/>
      <c r="O228" s="664"/>
      <c r="P228" s="677"/>
      <c r="Q228" s="665"/>
    </row>
    <row r="229" spans="1:17" ht="14.4" customHeight="1" x14ac:dyDescent="0.3">
      <c r="A229" s="660" t="s">
        <v>574</v>
      </c>
      <c r="B229" s="661" t="s">
        <v>4019</v>
      </c>
      <c r="C229" s="661" t="s">
        <v>3890</v>
      </c>
      <c r="D229" s="661" t="s">
        <v>4342</v>
      </c>
      <c r="E229" s="661" t="s">
        <v>4343</v>
      </c>
      <c r="F229" s="664"/>
      <c r="G229" s="664"/>
      <c r="H229" s="664"/>
      <c r="I229" s="664"/>
      <c r="J229" s="664">
        <v>1</v>
      </c>
      <c r="K229" s="664">
        <v>0</v>
      </c>
      <c r="L229" s="664"/>
      <c r="M229" s="664">
        <v>0</v>
      </c>
      <c r="N229" s="664"/>
      <c r="O229" s="664"/>
      <c r="P229" s="677"/>
      <c r="Q229" s="665"/>
    </row>
    <row r="230" spans="1:17" ht="14.4" customHeight="1" x14ac:dyDescent="0.3">
      <c r="A230" s="660" t="s">
        <v>574</v>
      </c>
      <c r="B230" s="661" t="s">
        <v>4019</v>
      </c>
      <c r="C230" s="661" t="s">
        <v>3890</v>
      </c>
      <c r="D230" s="661" t="s">
        <v>4344</v>
      </c>
      <c r="E230" s="661" t="s">
        <v>4345</v>
      </c>
      <c r="F230" s="664"/>
      <c r="G230" s="664"/>
      <c r="H230" s="664"/>
      <c r="I230" s="664"/>
      <c r="J230" s="664">
        <v>3</v>
      </c>
      <c r="K230" s="664">
        <v>0</v>
      </c>
      <c r="L230" s="664"/>
      <c r="M230" s="664">
        <v>0</v>
      </c>
      <c r="N230" s="664"/>
      <c r="O230" s="664"/>
      <c r="P230" s="677"/>
      <c r="Q230" s="665"/>
    </row>
    <row r="231" spans="1:17" ht="14.4" customHeight="1" x14ac:dyDescent="0.3">
      <c r="A231" s="660" t="s">
        <v>574</v>
      </c>
      <c r="B231" s="661" t="s">
        <v>4019</v>
      </c>
      <c r="C231" s="661" t="s">
        <v>3890</v>
      </c>
      <c r="D231" s="661" t="s">
        <v>4346</v>
      </c>
      <c r="E231" s="661" t="s">
        <v>4347</v>
      </c>
      <c r="F231" s="664">
        <v>2</v>
      </c>
      <c r="G231" s="664">
        <v>0</v>
      </c>
      <c r="H231" s="664"/>
      <c r="I231" s="664">
        <v>0</v>
      </c>
      <c r="J231" s="664">
        <v>1</v>
      </c>
      <c r="K231" s="664">
        <v>0</v>
      </c>
      <c r="L231" s="664"/>
      <c r="M231" s="664">
        <v>0</v>
      </c>
      <c r="N231" s="664">
        <v>1</v>
      </c>
      <c r="O231" s="664">
        <v>0</v>
      </c>
      <c r="P231" s="677"/>
      <c r="Q231" s="665">
        <v>0</v>
      </c>
    </row>
    <row r="232" spans="1:17" ht="14.4" customHeight="1" x14ac:dyDescent="0.3">
      <c r="A232" s="660" t="s">
        <v>574</v>
      </c>
      <c r="B232" s="661" t="s">
        <v>4019</v>
      </c>
      <c r="C232" s="661" t="s">
        <v>3890</v>
      </c>
      <c r="D232" s="661" t="s">
        <v>4348</v>
      </c>
      <c r="E232" s="661" t="s">
        <v>4349</v>
      </c>
      <c r="F232" s="664"/>
      <c r="G232" s="664"/>
      <c r="H232" s="664"/>
      <c r="I232" s="664"/>
      <c r="J232" s="664">
        <v>1</v>
      </c>
      <c r="K232" s="664">
        <v>0</v>
      </c>
      <c r="L232" s="664"/>
      <c r="M232" s="664">
        <v>0</v>
      </c>
      <c r="N232" s="664"/>
      <c r="O232" s="664"/>
      <c r="P232" s="677"/>
      <c r="Q232" s="665"/>
    </row>
    <row r="233" spans="1:17" ht="14.4" customHeight="1" x14ac:dyDescent="0.3">
      <c r="A233" s="660" t="s">
        <v>574</v>
      </c>
      <c r="B233" s="661" t="s">
        <v>4019</v>
      </c>
      <c r="C233" s="661" t="s">
        <v>3890</v>
      </c>
      <c r="D233" s="661" t="s">
        <v>4350</v>
      </c>
      <c r="E233" s="661" t="s">
        <v>4351</v>
      </c>
      <c r="F233" s="664"/>
      <c r="G233" s="664"/>
      <c r="H233" s="664"/>
      <c r="I233" s="664"/>
      <c r="J233" s="664">
        <v>1</v>
      </c>
      <c r="K233" s="664">
        <v>0</v>
      </c>
      <c r="L233" s="664"/>
      <c r="M233" s="664">
        <v>0</v>
      </c>
      <c r="N233" s="664"/>
      <c r="O233" s="664"/>
      <c r="P233" s="677"/>
      <c r="Q233" s="665"/>
    </row>
    <row r="234" spans="1:17" ht="14.4" customHeight="1" x14ac:dyDescent="0.3">
      <c r="A234" s="660" t="s">
        <v>574</v>
      </c>
      <c r="B234" s="661" t="s">
        <v>4019</v>
      </c>
      <c r="C234" s="661" t="s">
        <v>3890</v>
      </c>
      <c r="D234" s="661" t="s">
        <v>4352</v>
      </c>
      <c r="E234" s="661" t="s">
        <v>4353</v>
      </c>
      <c r="F234" s="664"/>
      <c r="G234" s="664"/>
      <c r="H234" s="664"/>
      <c r="I234" s="664"/>
      <c r="J234" s="664"/>
      <c r="K234" s="664"/>
      <c r="L234" s="664"/>
      <c r="M234" s="664"/>
      <c r="N234" s="664">
        <v>2</v>
      </c>
      <c r="O234" s="664">
        <v>0</v>
      </c>
      <c r="P234" s="677"/>
      <c r="Q234" s="665">
        <v>0</v>
      </c>
    </row>
    <row r="235" spans="1:17" ht="14.4" customHeight="1" x14ac:dyDescent="0.3">
      <c r="A235" s="660" t="s">
        <v>574</v>
      </c>
      <c r="B235" s="661" t="s">
        <v>4019</v>
      </c>
      <c r="C235" s="661" t="s">
        <v>3890</v>
      </c>
      <c r="D235" s="661" t="s">
        <v>4354</v>
      </c>
      <c r="E235" s="661" t="s">
        <v>4355</v>
      </c>
      <c r="F235" s="664">
        <v>2</v>
      </c>
      <c r="G235" s="664">
        <v>0</v>
      </c>
      <c r="H235" s="664"/>
      <c r="I235" s="664">
        <v>0</v>
      </c>
      <c r="J235" s="664">
        <v>2</v>
      </c>
      <c r="K235" s="664">
        <v>0</v>
      </c>
      <c r="L235" s="664"/>
      <c r="M235" s="664">
        <v>0</v>
      </c>
      <c r="N235" s="664"/>
      <c r="O235" s="664"/>
      <c r="P235" s="677"/>
      <c r="Q235" s="665"/>
    </row>
    <row r="236" spans="1:17" ht="14.4" customHeight="1" x14ac:dyDescent="0.3">
      <c r="A236" s="660" t="s">
        <v>574</v>
      </c>
      <c r="B236" s="661" t="s">
        <v>4019</v>
      </c>
      <c r="C236" s="661" t="s">
        <v>3890</v>
      </c>
      <c r="D236" s="661" t="s">
        <v>4356</v>
      </c>
      <c r="E236" s="661" t="s">
        <v>4357</v>
      </c>
      <c r="F236" s="664">
        <v>2</v>
      </c>
      <c r="G236" s="664">
        <v>0</v>
      </c>
      <c r="H236" s="664"/>
      <c r="I236" s="664">
        <v>0</v>
      </c>
      <c r="J236" s="664">
        <v>1</v>
      </c>
      <c r="K236" s="664">
        <v>0</v>
      </c>
      <c r="L236" s="664"/>
      <c r="M236" s="664">
        <v>0</v>
      </c>
      <c r="N236" s="664">
        <v>2</v>
      </c>
      <c r="O236" s="664">
        <v>0</v>
      </c>
      <c r="P236" s="677"/>
      <c r="Q236" s="665">
        <v>0</v>
      </c>
    </row>
    <row r="237" spans="1:17" ht="14.4" customHeight="1" x14ac:dyDescent="0.3">
      <c r="A237" s="660" t="s">
        <v>574</v>
      </c>
      <c r="B237" s="661" t="s">
        <v>4019</v>
      </c>
      <c r="C237" s="661" t="s">
        <v>3890</v>
      </c>
      <c r="D237" s="661" t="s">
        <v>4358</v>
      </c>
      <c r="E237" s="661" t="s">
        <v>4359</v>
      </c>
      <c r="F237" s="664"/>
      <c r="G237" s="664"/>
      <c r="H237" s="664"/>
      <c r="I237" s="664"/>
      <c r="J237" s="664"/>
      <c r="K237" s="664"/>
      <c r="L237" s="664"/>
      <c r="M237" s="664"/>
      <c r="N237" s="664">
        <v>1</v>
      </c>
      <c r="O237" s="664">
        <v>0</v>
      </c>
      <c r="P237" s="677"/>
      <c r="Q237" s="665">
        <v>0</v>
      </c>
    </row>
    <row r="238" spans="1:17" ht="14.4" customHeight="1" x14ac:dyDescent="0.3">
      <c r="A238" s="660" t="s">
        <v>574</v>
      </c>
      <c r="B238" s="661" t="s">
        <v>4019</v>
      </c>
      <c r="C238" s="661" t="s">
        <v>3890</v>
      </c>
      <c r="D238" s="661" t="s">
        <v>4360</v>
      </c>
      <c r="E238" s="661" t="s">
        <v>4361</v>
      </c>
      <c r="F238" s="664">
        <v>1</v>
      </c>
      <c r="G238" s="664">
        <v>0</v>
      </c>
      <c r="H238" s="664"/>
      <c r="I238" s="664">
        <v>0</v>
      </c>
      <c r="J238" s="664"/>
      <c r="K238" s="664"/>
      <c r="L238" s="664"/>
      <c r="M238" s="664"/>
      <c r="N238" s="664"/>
      <c r="O238" s="664"/>
      <c r="P238" s="677"/>
      <c r="Q238" s="665"/>
    </row>
    <row r="239" spans="1:17" ht="14.4" customHeight="1" x14ac:dyDescent="0.3">
      <c r="A239" s="660" t="s">
        <v>574</v>
      </c>
      <c r="B239" s="661" t="s">
        <v>4019</v>
      </c>
      <c r="C239" s="661" t="s">
        <v>3890</v>
      </c>
      <c r="D239" s="661" t="s">
        <v>4362</v>
      </c>
      <c r="E239" s="661" t="s">
        <v>4363</v>
      </c>
      <c r="F239" s="664"/>
      <c r="G239" s="664"/>
      <c r="H239" s="664"/>
      <c r="I239" s="664"/>
      <c r="J239" s="664">
        <v>3</v>
      </c>
      <c r="K239" s="664">
        <v>0</v>
      </c>
      <c r="L239" s="664"/>
      <c r="M239" s="664">
        <v>0</v>
      </c>
      <c r="N239" s="664"/>
      <c r="O239" s="664"/>
      <c r="P239" s="677"/>
      <c r="Q239" s="665"/>
    </row>
    <row r="240" spans="1:17" ht="14.4" customHeight="1" x14ac:dyDescent="0.3">
      <c r="A240" s="660" t="s">
        <v>574</v>
      </c>
      <c r="B240" s="661" t="s">
        <v>4019</v>
      </c>
      <c r="C240" s="661" t="s">
        <v>3890</v>
      </c>
      <c r="D240" s="661" t="s">
        <v>4364</v>
      </c>
      <c r="E240" s="661" t="s">
        <v>4365</v>
      </c>
      <c r="F240" s="664"/>
      <c r="G240" s="664"/>
      <c r="H240" s="664"/>
      <c r="I240" s="664"/>
      <c r="J240" s="664"/>
      <c r="K240" s="664"/>
      <c r="L240" s="664"/>
      <c r="M240" s="664"/>
      <c r="N240" s="664">
        <v>1</v>
      </c>
      <c r="O240" s="664">
        <v>0</v>
      </c>
      <c r="P240" s="677"/>
      <c r="Q240" s="665">
        <v>0</v>
      </c>
    </row>
    <row r="241" spans="1:17" ht="14.4" customHeight="1" x14ac:dyDescent="0.3">
      <c r="A241" s="660" t="s">
        <v>574</v>
      </c>
      <c r="B241" s="661" t="s">
        <v>4019</v>
      </c>
      <c r="C241" s="661" t="s">
        <v>3890</v>
      </c>
      <c r="D241" s="661" t="s">
        <v>4366</v>
      </c>
      <c r="E241" s="661" t="s">
        <v>4367</v>
      </c>
      <c r="F241" s="664">
        <v>1</v>
      </c>
      <c r="G241" s="664">
        <v>852</v>
      </c>
      <c r="H241" s="664">
        <v>1</v>
      </c>
      <c r="I241" s="664">
        <v>852</v>
      </c>
      <c r="J241" s="664">
        <v>1</v>
      </c>
      <c r="K241" s="664">
        <v>703</v>
      </c>
      <c r="L241" s="664">
        <v>0.82511737089201875</v>
      </c>
      <c r="M241" s="664">
        <v>703</v>
      </c>
      <c r="N241" s="664">
        <v>2</v>
      </c>
      <c r="O241" s="664">
        <v>1413</v>
      </c>
      <c r="P241" s="677">
        <v>1.658450704225352</v>
      </c>
      <c r="Q241" s="665">
        <v>706.5</v>
      </c>
    </row>
    <row r="242" spans="1:17" ht="14.4" customHeight="1" x14ac:dyDescent="0.3">
      <c r="A242" s="660" t="s">
        <v>574</v>
      </c>
      <c r="B242" s="661" t="s">
        <v>4019</v>
      </c>
      <c r="C242" s="661" t="s">
        <v>3890</v>
      </c>
      <c r="D242" s="661" t="s">
        <v>4368</v>
      </c>
      <c r="E242" s="661" t="s">
        <v>4369</v>
      </c>
      <c r="F242" s="664">
        <v>1</v>
      </c>
      <c r="G242" s="664">
        <v>745</v>
      </c>
      <c r="H242" s="664">
        <v>1</v>
      </c>
      <c r="I242" s="664">
        <v>745</v>
      </c>
      <c r="J242" s="664">
        <v>1</v>
      </c>
      <c r="K242" s="664">
        <v>745</v>
      </c>
      <c r="L242" s="664">
        <v>1</v>
      </c>
      <c r="M242" s="664">
        <v>745</v>
      </c>
      <c r="N242" s="664">
        <v>1</v>
      </c>
      <c r="O242" s="664">
        <v>755</v>
      </c>
      <c r="P242" s="677">
        <v>1.0134228187919463</v>
      </c>
      <c r="Q242" s="665">
        <v>755</v>
      </c>
    </row>
    <row r="243" spans="1:17" ht="14.4" customHeight="1" x14ac:dyDescent="0.3">
      <c r="A243" s="660" t="s">
        <v>574</v>
      </c>
      <c r="B243" s="661" t="s">
        <v>4019</v>
      </c>
      <c r="C243" s="661" t="s">
        <v>3890</v>
      </c>
      <c r="D243" s="661" t="s">
        <v>4370</v>
      </c>
      <c r="E243" s="661" t="s">
        <v>4371</v>
      </c>
      <c r="F243" s="664">
        <v>2402</v>
      </c>
      <c r="G243" s="664">
        <v>0</v>
      </c>
      <c r="H243" s="664"/>
      <c r="I243" s="664">
        <v>0</v>
      </c>
      <c r="J243" s="664"/>
      <c r="K243" s="664"/>
      <c r="L243" s="664"/>
      <c r="M243" s="664"/>
      <c r="N243" s="664"/>
      <c r="O243" s="664"/>
      <c r="P243" s="677"/>
      <c r="Q243" s="665"/>
    </row>
    <row r="244" spans="1:17" ht="14.4" customHeight="1" x14ac:dyDescent="0.3">
      <c r="A244" s="660" t="s">
        <v>574</v>
      </c>
      <c r="B244" s="661" t="s">
        <v>4019</v>
      </c>
      <c r="C244" s="661" t="s">
        <v>3890</v>
      </c>
      <c r="D244" s="661" t="s">
        <v>3949</v>
      </c>
      <c r="E244" s="661" t="s">
        <v>3950</v>
      </c>
      <c r="F244" s="664">
        <v>2</v>
      </c>
      <c r="G244" s="664">
        <v>330</v>
      </c>
      <c r="H244" s="664">
        <v>1</v>
      </c>
      <c r="I244" s="664">
        <v>165</v>
      </c>
      <c r="J244" s="664"/>
      <c r="K244" s="664"/>
      <c r="L244" s="664"/>
      <c r="M244" s="664"/>
      <c r="N244" s="664"/>
      <c r="O244" s="664"/>
      <c r="P244" s="677"/>
      <c r="Q244" s="665"/>
    </row>
    <row r="245" spans="1:17" ht="14.4" customHeight="1" x14ac:dyDescent="0.3">
      <c r="A245" s="660" t="s">
        <v>574</v>
      </c>
      <c r="B245" s="661" t="s">
        <v>4019</v>
      </c>
      <c r="C245" s="661" t="s">
        <v>3890</v>
      </c>
      <c r="D245" s="661" t="s">
        <v>4372</v>
      </c>
      <c r="E245" s="661" t="s">
        <v>4373</v>
      </c>
      <c r="F245" s="664">
        <v>29</v>
      </c>
      <c r="G245" s="664">
        <v>97469</v>
      </c>
      <c r="H245" s="664">
        <v>1</v>
      </c>
      <c r="I245" s="664">
        <v>3361</v>
      </c>
      <c r="J245" s="664">
        <v>43</v>
      </c>
      <c r="K245" s="664">
        <v>144523</v>
      </c>
      <c r="L245" s="664">
        <v>1.4827586206896552</v>
      </c>
      <c r="M245" s="664">
        <v>3361</v>
      </c>
      <c r="N245" s="664">
        <v>30</v>
      </c>
      <c r="O245" s="664">
        <v>102000</v>
      </c>
      <c r="P245" s="677">
        <v>1.0464865752187875</v>
      </c>
      <c r="Q245" s="665">
        <v>3400</v>
      </c>
    </row>
    <row r="246" spans="1:17" ht="14.4" customHeight="1" x14ac:dyDescent="0.3">
      <c r="A246" s="660" t="s">
        <v>574</v>
      </c>
      <c r="B246" s="661" t="s">
        <v>4019</v>
      </c>
      <c r="C246" s="661" t="s">
        <v>3890</v>
      </c>
      <c r="D246" s="661" t="s">
        <v>4374</v>
      </c>
      <c r="E246" s="661" t="s">
        <v>4375</v>
      </c>
      <c r="F246" s="664"/>
      <c r="G246" s="664"/>
      <c r="H246" s="664"/>
      <c r="I246" s="664"/>
      <c r="J246" s="664"/>
      <c r="K246" s="664"/>
      <c r="L246" s="664"/>
      <c r="M246" s="664"/>
      <c r="N246" s="664">
        <v>1</v>
      </c>
      <c r="O246" s="664">
        <v>519</v>
      </c>
      <c r="P246" s="677"/>
      <c r="Q246" s="665">
        <v>519</v>
      </c>
    </row>
    <row r="247" spans="1:17" ht="14.4" customHeight="1" x14ac:dyDescent="0.3">
      <c r="A247" s="660" t="s">
        <v>574</v>
      </c>
      <c r="B247" s="661" t="s">
        <v>4019</v>
      </c>
      <c r="C247" s="661" t="s">
        <v>3890</v>
      </c>
      <c r="D247" s="661" t="s">
        <v>4376</v>
      </c>
      <c r="E247" s="661" t="s">
        <v>4377</v>
      </c>
      <c r="F247" s="664">
        <v>2283</v>
      </c>
      <c r="G247" s="664">
        <v>2483541</v>
      </c>
      <c r="H247" s="664">
        <v>1</v>
      </c>
      <c r="I247" s="664">
        <v>1087.8409986859397</v>
      </c>
      <c r="J247" s="664">
        <v>2301</v>
      </c>
      <c r="K247" s="664">
        <v>2435180</v>
      </c>
      <c r="L247" s="664">
        <v>0.98052740019190343</v>
      </c>
      <c r="M247" s="664">
        <v>1058.3137766188613</v>
      </c>
      <c r="N247" s="664">
        <v>2252</v>
      </c>
      <c r="O247" s="664">
        <v>2343891</v>
      </c>
      <c r="P247" s="677">
        <v>0.94376980287420265</v>
      </c>
      <c r="Q247" s="665">
        <v>1040.8041740674955</v>
      </c>
    </row>
    <row r="248" spans="1:17" ht="14.4" customHeight="1" x14ac:dyDescent="0.3">
      <c r="A248" s="660" t="s">
        <v>574</v>
      </c>
      <c r="B248" s="661" t="s">
        <v>4019</v>
      </c>
      <c r="C248" s="661" t="s">
        <v>3890</v>
      </c>
      <c r="D248" s="661" t="s">
        <v>4378</v>
      </c>
      <c r="E248" s="661" t="s">
        <v>4379</v>
      </c>
      <c r="F248" s="664">
        <v>16</v>
      </c>
      <c r="G248" s="664">
        <v>43232</v>
      </c>
      <c r="H248" s="664">
        <v>1</v>
      </c>
      <c r="I248" s="664">
        <v>2702</v>
      </c>
      <c r="J248" s="664">
        <v>27</v>
      </c>
      <c r="K248" s="664">
        <v>72954</v>
      </c>
      <c r="L248" s="664">
        <v>1.6875</v>
      </c>
      <c r="M248" s="664">
        <v>2702</v>
      </c>
      <c r="N248" s="664">
        <v>16</v>
      </c>
      <c r="O248" s="664">
        <v>43600</v>
      </c>
      <c r="P248" s="677">
        <v>1.0085122131754256</v>
      </c>
      <c r="Q248" s="665">
        <v>2725</v>
      </c>
    </row>
    <row r="249" spans="1:17" ht="14.4" customHeight="1" x14ac:dyDescent="0.3">
      <c r="A249" s="660" t="s">
        <v>574</v>
      </c>
      <c r="B249" s="661" t="s">
        <v>4019</v>
      </c>
      <c r="C249" s="661" t="s">
        <v>3890</v>
      </c>
      <c r="D249" s="661" t="s">
        <v>4380</v>
      </c>
      <c r="E249" s="661" t="s">
        <v>4381</v>
      </c>
      <c r="F249" s="664"/>
      <c r="G249" s="664"/>
      <c r="H249" s="664"/>
      <c r="I249" s="664"/>
      <c r="J249" s="664">
        <v>10</v>
      </c>
      <c r="K249" s="664">
        <v>0</v>
      </c>
      <c r="L249" s="664"/>
      <c r="M249" s="664">
        <v>0</v>
      </c>
      <c r="N249" s="664">
        <v>4</v>
      </c>
      <c r="O249" s="664">
        <v>0</v>
      </c>
      <c r="P249" s="677"/>
      <c r="Q249" s="665">
        <v>0</v>
      </c>
    </row>
    <row r="250" spans="1:17" ht="14.4" customHeight="1" x14ac:dyDescent="0.3">
      <c r="A250" s="660" t="s">
        <v>574</v>
      </c>
      <c r="B250" s="661" t="s">
        <v>4019</v>
      </c>
      <c r="C250" s="661" t="s">
        <v>3890</v>
      </c>
      <c r="D250" s="661" t="s">
        <v>4382</v>
      </c>
      <c r="E250" s="661" t="s">
        <v>4383</v>
      </c>
      <c r="F250" s="664">
        <v>14</v>
      </c>
      <c r="G250" s="664">
        <v>9408</v>
      </c>
      <c r="H250" s="664">
        <v>1</v>
      </c>
      <c r="I250" s="664">
        <v>672</v>
      </c>
      <c r="J250" s="664">
        <v>3</v>
      </c>
      <c r="K250" s="664">
        <v>2016</v>
      </c>
      <c r="L250" s="664">
        <v>0.21428571428571427</v>
      </c>
      <c r="M250" s="664">
        <v>672</v>
      </c>
      <c r="N250" s="664">
        <v>5</v>
      </c>
      <c r="O250" s="664">
        <v>3410</v>
      </c>
      <c r="P250" s="677">
        <v>0.3624574829931973</v>
      </c>
      <c r="Q250" s="665">
        <v>682</v>
      </c>
    </row>
    <row r="251" spans="1:17" ht="14.4" customHeight="1" x14ac:dyDescent="0.3">
      <c r="A251" s="660" t="s">
        <v>574</v>
      </c>
      <c r="B251" s="661" t="s">
        <v>4019</v>
      </c>
      <c r="C251" s="661" t="s">
        <v>3890</v>
      </c>
      <c r="D251" s="661" t="s">
        <v>4384</v>
      </c>
      <c r="E251" s="661" t="s">
        <v>4385</v>
      </c>
      <c r="F251" s="664">
        <v>16</v>
      </c>
      <c r="G251" s="664">
        <v>97232</v>
      </c>
      <c r="H251" s="664">
        <v>1</v>
      </c>
      <c r="I251" s="664">
        <v>6077</v>
      </c>
      <c r="J251" s="664">
        <v>7</v>
      </c>
      <c r="K251" s="664">
        <v>42539</v>
      </c>
      <c r="L251" s="664">
        <v>0.4375</v>
      </c>
      <c r="M251" s="664">
        <v>6077</v>
      </c>
      <c r="N251" s="664">
        <v>12</v>
      </c>
      <c r="O251" s="664">
        <v>73512</v>
      </c>
      <c r="P251" s="677">
        <v>0.756047391805167</v>
      </c>
      <c r="Q251" s="665">
        <v>6126</v>
      </c>
    </row>
    <row r="252" spans="1:17" ht="14.4" customHeight="1" x14ac:dyDescent="0.3">
      <c r="A252" s="660" t="s">
        <v>574</v>
      </c>
      <c r="B252" s="661" t="s">
        <v>4019</v>
      </c>
      <c r="C252" s="661" t="s">
        <v>3890</v>
      </c>
      <c r="D252" s="661" t="s">
        <v>3963</v>
      </c>
      <c r="E252" s="661" t="s">
        <v>3964</v>
      </c>
      <c r="F252" s="664">
        <v>1</v>
      </c>
      <c r="G252" s="664">
        <v>431</v>
      </c>
      <c r="H252" s="664">
        <v>1</v>
      </c>
      <c r="I252" s="664">
        <v>431</v>
      </c>
      <c r="J252" s="664"/>
      <c r="K252" s="664"/>
      <c r="L252" s="664"/>
      <c r="M252" s="664"/>
      <c r="N252" s="664">
        <v>1</v>
      </c>
      <c r="O252" s="664">
        <v>436</v>
      </c>
      <c r="P252" s="677">
        <v>1.011600928074246</v>
      </c>
      <c r="Q252" s="665">
        <v>436</v>
      </c>
    </row>
    <row r="253" spans="1:17" ht="14.4" customHeight="1" x14ac:dyDescent="0.3">
      <c r="A253" s="660" t="s">
        <v>574</v>
      </c>
      <c r="B253" s="661" t="s">
        <v>4019</v>
      </c>
      <c r="C253" s="661" t="s">
        <v>3890</v>
      </c>
      <c r="D253" s="661" t="s">
        <v>3967</v>
      </c>
      <c r="E253" s="661" t="s">
        <v>3968</v>
      </c>
      <c r="F253" s="664">
        <v>4</v>
      </c>
      <c r="G253" s="664">
        <v>4172</v>
      </c>
      <c r="H253" s="664">
        <v>1</v>
      </c>
      <c r="I253" s="664">
        <v>1043</v>
      </c>
      <c r="J253" s="664">
        <v>8</v>
      </c>
      <c r="K253" s="664">
        <v>8344</v>
      </c>
      <c r="L253" s="664">
        <v>2</v>
      </c>
      <c r="M253" s="664">
        <v>1043</v>
      </c>
      <c r="N253" s="664">
        <v>6</v>
      </c>
      <c r="O253" s="664">
        <v>6300</v>
      </c>
      <c r="P253" s="677">
        <v>1.5100671140939597</v>
      </c>
      <c r="Q253" s="665">
        <v>1050</v>
      </c>
    </row>
    <row r="254" spans="1:17" ht="14.4" customHeight="1" x14ac:dyDescent="0.3">
      <c r="A254" s="660" t="s">
        <v>574</v>
      </c>
      <c r="B254" s="661" t="s">
        <v>4019</v>
      </c>
      <c r="C254" s="661" t="s">
        <v>3890</v>
      </c>
      <c r="D254" s="661" t="s">
        <v>4386</v>
      </c>
      <c r="E254" s="661" t="s">
        <v>4387</v>
      </c>
      <c r="F254" s="664">
        <v>1</v>
      </c>
      <c r="G254" s="664">
        <v>845</v>
      </c>
      <c r="H254" s="664">
        <v>1</v>
      </c>
      <c r="I254" s="664">
        <v>845</v>
      </c>
      <c r="J254" s="664">
        <v>3</v>
      </c>
      <c r="K254" s="664">
        <v>2535</v>
      </c>
      <c r="L254" s="664">
        <v>3</v>
      </c>
      <c r="M254" s="664">
        <v>845</v>
      </c>
      <c r="N254" s="664"/>
      <c r="O254" s="664"/>
      <c r="P254" s="677"/>
      <c r="Q254" s="665"/>
    </row>
    <row r="255" spans="1:17" ht="14.4" customHeight="1" x14ac:dyDescent="0.3">
      <c r="A255" s="660" t="s">
        <v>574</v>
      </c>
      <c r="B255" s="661" t="s">
        <v>4019</v>
      </c>
      <c r="C255" s="661" t="s">
        <v>3890</v>
      </c>
      <c r="D255" s="661" t="s">
        <v>3971</v>
      </c>
      <c r="E255" s="661" t="s">
        <v>3972</v>
      </c>
      <c r="F255" s="664">
        <v>365</v>
      </c>
      <c r="G255" s="664">
        <v>125576</v>
      </c>
      <c r="H255" s="664">
        <v>1</v>
      </c>
      <c r="I255" s="664">
        <v>344.04383561643834</v>
      </c>
      <c r="J255" s="664">
        <v>369</v>
      </c>
      <c r="K255" s="664">
        <v>126936</v>
      </c>
      <c r="L255" s="664">
        <v>1.0108300949225966</v>
      </c>
      <c r="M255" s="664">
        <v>344</v>
      </c>
      <c r="N255" s="664">
        <v>333</v>
      </c>
      <c r="O255" s="664">
        <v>116215</v>
      </c>
      <c r="P255" s="677">
        <v>0.92545550105115626</v>
      </c>
      <c r="Q255" s="665">
        <v>348.99399399399397</v>
      </c>
    </row>
    <row r="256" spans="1:17" ht="14.4" customHeight="1" x14ac:dyDescent="0.3">
      <c r="A256" s="660" t="s">
        <v>574</v>
      </c>
      <c r="B256" s="661" t="s">
        <v>4019</v>
      </c>
      <c r="C256" s="661" t="s">
        <v>3890</v>
      </c>
      <c r="D256" s="661" t="s">
        <v>4388</v>
      </c>
      <c r="E256" s="661" t="s">
        <v>4389</v>
      </c>
      <c r="F256" s="664">
        <v>1</v>
      </c>
      <c r="G256" s="664">
        <v>14256</v>
      </c>
      <c r="H256" s="664">
        <v>1</v>
      </c>
      <c r="I256" s="664">
        <v>14256</v>
      </c>
      <c r="J256" s="664">
        <v>1</v>
      </c>
      <c r="K256" s="664">
        <v>14256</v>
      </c>
      <c r="L256" s="664">
        <v>1</v>
      </c>
      <c r="M256" s="664">
        <v>14256</v>
      </c>
      <c r="N256" s="664">
        <v>3</v>
      </c>
      <c r="O256" s="664">
        <v>43356</v>
      </c>
      <c r="P256" s="677">
        <v>3.0412457912457911</v>
      </c>
      <c r="Q256" s="665">
        <v>14452</v>
      </c>
    </row>
    <row r="257" spans="1:17" ht="14.4" customHeight="1" x14ac:dyDescent="0.3">
      <c r="A257" s="660" t="s">
        <v>574</v>
      </c>
      <c r="B257" s="661" t="s">
        <v>4019</v>
      </c>
      <c r="C257" s="661" t="s">
        <v>3890</v>
      </c>
      <c r="D257" s="661" t="s">
        <v>4390</v>
      </c>
      <c r="E257" s="661" t="s">
        <v>4391</v>
      </c>
      <c r="F257" s="664">
        <v>1</v>
      </c>
      <c r="G257" s="664">
        <v>684</v>
      </c>
      <c r="H257" s="664">
        <v>1</v>
      </c>
      <c r="I257" s="664">
        <v>684</v>
      </c>
      <c r="J257" s="664"/>
      <c r="K257" s="664"/>
      <c r="L257" s="664"/>
      <c r="M257" s="664"/>
      <c r="N257" s="664"/>
      <c r="O257" s="664"/>
      <c r="P257" s="677"/>
      <c r="Q257" s="665"/>
    </row>
    <row r="258" spans="1:17" ht="14.4" customHeight="1" x14ac:dyDescent="0.3">
      <c r="A258" s="660" t="s">
        <v>574</v>
      </c>
      <c r="B258" s="661" t="s">
        <v>4019</v>
      </c>
      <c r="C258" s="661" t="s">
        <v>3890</v>
      </c>
      <c r="D258" s="661" t="s">
        <v>4392</v>
      </c>
      <c r="E258" s="661" t="s">
        <v>4393</v>
      </c>
      <c r="F258" s="664">
        <v>3</v>
      </c>
      <c r="G258" s="664">
        <v>10377</v>
      </c>
      <c r="H258" s="664">
        <v>1</v>
      </c>
      <c r="I258" s="664">
        <v>3459</v>
      </c>
      <c r="J258" s="664">
        <v>14</v>
      </c>
      <c r="K258" s="664">
        <v>48426</v>
      </c>
      <c r="L258" s="664">
        <v>4.666666666666667</v>
      </c>
      <c r="M258" s="664">
        <v>3459</v>
      </c>
      <c r="N258" s="664">
        <v>3</v>
      </c>
      <c r="O258" s="664">
        <v>10476</v>
      </c>
      <c r="P258" s="677">
        <v>1.0095403295750216</v>
      </c>
      <c r="Q258" s="665">
        <v>3492</v>
      </c>
    </row>
    <row r="259" spans="1:17" ht="14.4" customHeight="1" x14ac:dyDescent="0.3">
      <c r="A259" s="660" t="s">
        <v>574</v>
      </c>
      <c r="B259" s="661" t="s">
        <v>4019</v>
      </c>
      <c r="C259" s="661" t="s">
        <v>3890</v>
      </c>
      <c r="D259" s="661" t="s">
        <v>4394</v>
      </c>
      <c r="E259" s="661" t="s">
        <v>4395</v>
      </c>
      <c r="F259" s="664">
        <v>51</v>
      </c>
      <c r="G259" s="664">
        <v>0</v>
      </c>
      <c r="H259" s="664"/>
      <c r="I259" s="664">
        <v>0</v>
      </c>
      <c r="J259" s="664">
        <v>56</v>
      </c>
      <c r="K259" s="664">
        <v>0</v>
      </c>
      <c r="L259" s="664"/>
      <c r="M259" s="664">
        <v>0</v>
      </c>
      <c r="N259" s="664">
        <v>29</v>
      </c>
      <c r="O259" s="664">
        <v>0</v>
      </c>
      <c r="P259" s="677"/>
      <c r="Q259" s="665">
        <v>0</v>
      </c>
    </row>
    <row r="260" spans="1:17" ht="14.4" customHeight="1" x14ac:dyDescent="0.3">
      <c r="A260" s="660" t="s">
        <v>574</v>
      </c>
      <c r="B260" s="661" t="s">
        <v>4019</v>
      </c>
      <c r="C260" s="661" t="s">
        <v>3890</v>
      </c>
      <c r="D260" s="661" t="s">
        <v>4396</v>
      </c>
      <c r="E260" s="661" t="s">
        <v>4397</v>
      </c>
      <c r="F260" s="664">
        <v>144</v>
      </c>
      <c r="G260" s="664">
        <v>146736</v>
      </c>
      <c r="H260" s="664">
        <v>1</v>
      </c>
      <c r="I260" s="664">
        <v>1019</v>
      </c>
      <c r="J260" s="664">
        <v>194</v>
      </c>
      <c r="K260" s="664">
        <v>197686</v>
      </c>
      <c r="L260" s="664">
        <v>1.3472222222222223</v>
      </c>
      <c r="M260" s="664">
        <v>1019</v>
      </c>
      <c r="N260" s="664">
        <v>106</v>
      </c>
      <c r="O260" s="664">
        <v>109074</v>
      </c>
      <c r="P260" s="677">
        <v>0.74333496892378148</v>
      </c>
      <c r="Q260" s="665">
        <v>1029</v>
      </c>
    </row>
    <row r="261" spans="1:17" ht="14.4" customHeight="1" x14ac:dyDescent="0.3">
      <c r="A261" s="660" t="s">
        <v>574</v>
      </c>
      <c r="B261" s="661" t="s">
        <v>4019</v>
      </c>
      <c r="C261" s="661" t="s">
        <v>3890</v>
      </c>
      <c r="D261" s="661" t="s">
        <v>4398</v>
      </c>
      <c r="E261" s="661" t="s">
        <v>4399</v>
      </c>
      <c r="F261" s="664">
        <v>8</v>
      </c>
      <c r="G261" s="664">
        <v>28568</v>
      </c>
      <c r="H261" s="664">
        <v>1</v>
      </c>
      <c r="I261" s="664">
        <v>3571</v>
      </c>
      <c r="J261" s="664">
        <v>4</v>
      </c>
      <c r="K261" s="664">
        <v>14284</v>
      </c>
      <c r="L261" s="664">
        <v>0.5</v>
      </c>
      <c r="M261" s="664">
        <v>3571</v>
      </c>
      <c r="N261" s="664">
        <v>3</v>
      </c>
      <c r="O261" s="664">
        <v>10860</v>
      </c>
      <c r="P261" s="677">
        <v>0.38014561747409686</v>
      </c>
      <c r="Q261" s="665">
        <v>3620</v>
      </c>
    </row>
    <row r="262" spans="1:17" ht="14.4" customHeight="1" x14ac:dyDescent="0.3">
      <c r="A262" s="660" t="s">
        <v>574</v>
      </c>
      <c r="B262" s="661" t="s">
        <v>4019</v>
      </c>
      <c r="C262" s="661" t="s">
        <v>3890</v>
      </c>
      <c r="D262" s="661" t="s">
        <v>3975</v>
      </c>
      <c r="E262" s="661" t="s">
        <v>3976</v>
      </c>
      <c r="F262" s="664">
        <v>12</v>
      </c>
      <c r="G262" s="664">
        <v>2123</v>
      </c>
      <c r="H262" s="664">
        <v>1</v>
      </c>
      <c r="I262" s="664">
        <v>176.91666666666666</v>
      </c>
      <c r="J262" s="664">
        <v>6</v>
      </c>
      <c r="K262" s="664">
        <v>1062</v>
      </c>
      <c r="L262" s="664">
        <v>0.50023551577955727</v>
      </c>
      <c r="M262" s="664">
        <v>177</v>
      </c>
      <c r="N262" s="664">
        <v>9</v>
      </c>
      <c r="O262" s="664">
        <v>1611</v>
      </c>
      <c r="P262" s="677">
        <v>0.75883184173339613</v>
      </c>
      <c r="Q262" s="665">
        <v>179</v>
      </c>
    </row>
    <row r="263" spans="1:17" ht="14.4" customHeight="1" x14ac:dyDescent="0.3">
      <c r="A263" s="660" t="s">
        <v>574</v>
      </c>
      <c r="B263" s="661" t="s">
        <v>4019</v>
      </c>
      <c r="C263" s="661" t="s">
        <v>3890</v>
      </c>
      <c r="D263" s="661" t="s">
        <v>616</v>
      </c>
      <c r="E263" s="661" t="s">
        <v>4400</v>
      </c>
      <c r="F263" s="664">
        <v>19</v>
      </c>
      <c r="G263" s="664">
        <v>35941</v>
      </c>
      <c r="H263" s="664">
        <v>1</v>
      </c>
      <c r="I263" s="664">
        <v>1891.6315789473683</v>
      </c>
      <c r="J263" s="664">
        <v>24</v>
      </c>
      <c r="K263" s="664">
        <v>45408</v>
      </c>
      <c r="L263" s="664">
        <v>1.2634039119668345</v>
      </c>
      <c r="M263" s="664">
        <v>1892</v>
      </c>
      <c r="N263" s="664">
        <v>17</v>
      </c>
      <c r="O263" s="664">
        <v>32504</v>
      </c>
      <c r="P263" s="677">
        <v>0.90437105255835948</v>
      </c>
      <c r="Q263" s="665">
        <v>1912</v>
      </c>
    </row>
    <row r="264" spans="1:17" ht="14.4" customHeight="1" x14ac:dyDescent="0.3">
      <c r="A264" s="660" t="s">
        <v>574</v>
      </c>
      <c r="B264" s="661" t="s">
        <v>4019</v>
      </c>
      <c r="C264" s="661" t="s">
        <v>3890</v>
      </c>
      <c r="D264" s="661" t="s">
        <v>4401</v>
      </c>
      <c r="E264" s="661" t="s">
        <v>4402</v>
      </c>
      <c r="F264" s="664">
        <v>3</v>
      </c>
      <c r="G264" s="664">
        <v>1884</v>
      </c>
      <c r="H264" s="664">
        <v>1</v>
      </c>
      <c r="I264" s="664">
        <v>628</v>
      </c>
      <c r="J264" s="664">
        <v>1</v>
      </c>
      <c r="K264" s="664">
        <v>628</v>
      </c>
      <c r="L264" s="664">
        <v>0.33333333333333331</v>
      </c>
      <c r="M264" s="664">
        <v>628</v>
      </c>
      <c r="N264" s="664">
        <v>1</v>
      </c>
      <c r="O264" s="664">
        <v>635</v>
      </c>
      <c r="P264" s="677">
        <v>0.33704883227176219</v>
      </c>
      <c r="Q264" s="665">
        <v>635</v>
      </c>
    </row>
    <row r="265" spans="1:17" ht="14.4" customHeight="1" x14ac:dyDescent="0.3">
      <c r="A265" s="660" t="s">
        <v>574</v>
      </c>
      <c r="B265" s="661" t="s">
        <v>4019</v>
      </c>
      <c r="C265" s="661" t="s">
        <v>3890</v>
      </c>
      <c r="D265" s="661" t="s">
        <v>4403</v>
      </c>
      <c r="E265" s="661" t="s">
        <v>4404</v>
      </c>
      <c r="F265" s="664">
        <v>11</v>
      </c>
      <c r="G265" s="664">
        <v>23551</v>
      </c>
      <c r="H265" s="664">
        <v>1</v>
      </c>
      <c r="I265" s="664">
        <v>2141</v>
      </c>
      <c r="J265" s="664">
        <v>13</v>
      </c>
      <c r="K265" s="664">
        <v>27833</v>
      </c>
      <c r="L265" s="664">
        <v>1.1818181818181819</v>
      </c>
      <c r="M265" s="664">
        <v>2141</v>
      </c>
      <c r="N265" s="664">
        <v>10</v>
      </c>
      <c r="O265" s="664">
        <v>21550</v>
      </c>
      <c r="P265" s="677">
        <v>0.915035454970065</v>
      </c>
      <c r="Q265" s="665">
        <v>2155</v>
      </c>
    </row>
    <row r="266" spans="1:17" ht="14.4" customHeight="1" x14ac:dyDescent="0.3">
      <c r="A266" s="660" t="s">
        <v>574</v>
      </c>
      <c r="B266" s="661" t="s">
        <v>4019</v>
      </c>
      <c r="C266" s="661" t="s">
        <v>3890</v>
      </c>
      <c r="D266" s="661" t="s">
        <v>4405</v>
      </c>
      <c r="E266" s="661" t="s">
        <v>4406</v>
      </c>
      <c r="F266" s="664">
        <v>4</v>
      </c>
      <c r="G266" s="664">
        <v>40816</v>
      </c>
      <c r="H266" s="664">
        <v>1</v>
      </c>
      <c r="I266" s="664">
        <v>10204</v>
      </c>
      <c r="J266" s="664">
        <v>4</v>
      </c>
      <c r="K266" s="664">
        <v>40816</v>
      </c>
      <c r="L266" s="664">
        <v>1</v>
      </c>
      <c r="M266" s="664">
        <v>10204</v>
      </c>
      <c r="N266" s="664">
        <v>5</v>
      </c>
      <c r="O266" s="664">
        <v>51610</v>
      </c>
      <c r="P266" s="677">
        <v>1.2644551156409252</v>
      </c>
      <c r="Q266" s="665">
        <v>10322</v>
      </c>
    </row>
    <row r="267" spans="1:17" ht="14.4" customHeight="1" x14ac:dyDescent="0.3">
      <c r="A267" s="660" t="s">
        <v>574</v>
      </c>
      <c r="B267" s="661" t="s">
        <v>4019</v>
      </c>
      <c r="C267" s="661" t="s">
        <v>3890</v>
      </c>
      <c r="D267" s="661" t="s">
        <v>4407</v>
      </c>
      <c r="E267" s="661" t="s">
        <v>4408</v>
      </c>
      <c r="F267" s="664">
        <v>2</v>
      </c>
      <c r="G267" s="664">
        <v>6234</v>
      </c>
      <c r="H267" s="664">
        <v>1</v>
      </c>
      <c r="I267" s="664">
        <v>3117</v>
      </c>
      <c r="J267" s="664">
        <v>1</v>
      </c>
      <c r="K267" s="664">
        <v>3117</v>
      </c>
      <c r="L267" s="664">
        <v>0.5</v>
      </c>
      <c r="M267" s="664">
        <v>3117</v>
      </c>
      <c r="N267" s="664">
        <v>2</v>
      </c>
      <c r="O267" s="664">
        <v>6260</v>
      </c>
      <c r="P267" s="677">
        <v>1.0041706769329484</v>
      </c>
      <c r="Q267" s="665">
        <v>3130</v>
      </c>
    </row>
    <row r="268" spans="1:17" ht="14.4" customHeight="1" x14ac:dyDescent="0.3">
      <c r="A268" s="660" t="s">
        <v>574</v>
      </c>
      <c r="B268" s="661" t="s">
        <v>4019</v>
      </c>
      <c r="C268" s="661" t="s">
        <v>3890</v>
      </c>
      <c r="D268" s="661" t="s">
        <v>4409</v>
      </c>
      <c r="E268" s="661" t="s">
        <v>4410</v>
      </c>
      <c r="F268" s="664">
        <v>4</v>
      </c>
      <c r="G268" s="664">
        <v>28388</v>
      </c>
      <c r="H268" s="664">
        <v>1</v>
      </c>
      <c r="I268" s="664">
        <v>7097</v>
      </c>
      <c r="J268" s="664">
        <v>6</v>
      </c>
      <c r="K268" s="664">
        <v>42582</v>
      </c>
      <c r="L268" s="664">
        <v>1.5</v>
      </c>
      <c r="M268" s="664">
        <v>7097</v>
      </c>
      <c r="N268" s="664">
        <v>3</v>
      </c>
      <c r="O268" s="664">
        <v>21558</v>
      </c>
      <c r="P268" s="677">
        <v>0.75940538255600953</v>
      </c>
      <c r="Q268" s="665">
        <v>7186</v>
      </c>
    </row>
    <row r="269" spans="1:17" ht="14.4" customHeight="1" x14ac:dyDescent="0.3">
      <c r="A269" s="660" t="s">
        <v>574</v>
      </c>
      <c r="B269" s="661" t="s">
        <v>4019</v>
      </c>
      <c r="C269" s="661" t="s">
        <v>3890</v>
      </c>
      <c r="D269" s="661" t="s">
        <v>4411</v>
      </c>
      <c r="E269" s="661" t="s">
        <v>4412</v>
      </c>
      <c r="F269" s="664">
        <v>1</v>
      </c>
      <c r="G269" s="664">
        <v>8611</v>
      </c>
      <c r="H269" s="664">
        <v>1</v>
      </c>
      <c r="I269" s="664">
        <v>8611</v>
      </c>
      <c r="J269" s="664">
        <v>3</v>
      </c>
      <c r="K269" s="664">
        <v>25833</v>
      </c>
      <c r="L269" s="664">
        <v>3</v>
      </c>
      <c r="M269" s="664">
        <v>8611</v>
      </c>
      <c r="N269" s="664">
        <v>1</v>
      </c>
      <c r="O269" s="664">
        <v>8684</v>
      </c>
      <c r="P269" s="677">
        <v>1.0084775287423065</v>
      </c>
      <c r="Q269" s="665">
        <v>8684</v>
      </c>
    </row>
    <row r="270" spans="1:17" ht="14.4" customHeight="1" x14ac:dyDescent="0.3">
      <c r="A270" s="660" t="s">
        <v>574</v>
      </c>
      <c r="B270" s="661" t="s">
        <v>4019</v>
      </c>
      <c r="C270" s="661" t="s">
        <v>3890</v>
      </c>
      <c r="D270" s="661" t="s">
        <v>4413</v>
      </c>
      <c r="E270" s="661" t="s">
        <v>4414</v>
      </c>
      <c r="F270" s="664">
        <v>1</v>
      </c>
      <c r="G270" s="664">
        <v>204</v>
      </c>
      <c r="H270" s="664">
        <v>1</v>
      </c>
      <c r="I270" s="664">
        <v>204</v>
      </c>
      <c r="J270" s="664"/>
      <c r="K270" s="664"/>
      <c r="L270" s="664"/>
      <c r="M270" s="664"/>
      <c r="N270" s="664"/>
      <c r="O270" s="664"/>
      <c r="P270" s="677"/>
      <c r="Q270" s="665"/>
    </row>
    <row r="271" spans="1:17" ht="14.4" customHeight="1" x14ac:dyDescent="0.3">
      <c r="A271" s="660" t="s">
        <v>574</v>
      </c>
      <c r="B271" s="661" t="s">
        <v>4019</v>
      </c>
      <c r="C271" s="661" t="s">
        <v>3890</v>
      </c>
      <c r="D271" s="661" t="s">
        <v>3983</v>
      </c>
      <c r="E271" s="661" t="s">
        <v>3984</v>
      </c>
      <c r="F271" s="664">
        <v>1</v>
      </c>
      <c r="G271" s="664">
        <v>114</v>
      </c>
      <c r="H271" s="664">
        <v>1</v>
      </c>
      <c r="I271" s="664">
        <v>114</v>
      </c>
      <c r="J271" s="664"/>
      <c r="K271" s="664"/>
      <c r="L271" s="664"/>
      <c r="M271" s="664"/>
      <c r="N271" s="664"/>
      <c r="O271" s="664"/>
      <c r="P271" s="677"/>
      <c r="Q271" s="665"/>
    </row>
    <row r="272" spans="1:17" ht="14.4" customHeight="1" x14ac:dyDescent="0.3">
      <c r="A272" s="660" t="s">
        <v>574</v>
      </c>
      <c r="B272" s="661" t="s">
        <v>4019</v>
      </c>
      <c r="C272" s="661" t="s">
        <v>3890</v>
      </c>
      <c r="D272" s="661" t="s">
        <v>4415</v>
      </c>
      <c r="E272" s="661" t="s">
        <v>4416</v>
      </c>
      <c r="F272" s="664">
        <v>16</v>
      </c>
      <c r="G272" s="664">
        <v>51280</v>
      </c>
      <c r="H272" s="664">
        <v>1</v>
      </c>
      <c r="I272" s="664">
        <v>3205</v>
      </c>
      <c r="J272" s="664">
        <v>19</v>
      </c>
      <c r="K272" s="664">
        <v>60895</v>
      </c>
      <c r="L272" s="664">
        <v>1.1875</v>
      </c>
      <c r="M272" s="664">
        <v>3205</v>
      </c>
      <c r="N272" s="664">
        <v>18</v>
      </c>
      <c r="O272" s="664">
        <v>58050</v>
      </c>
      <c r="P272" s="677">
        <v>1.1320202808112325</v>
      </c>
      <c r="Q272" s="665">
        <v>3225</v>
      </c>
    </row>
    <row r="273" spans="1:17" ht="14.4" customHeight="1" x14ac:dyDescent="0.3">
      <c r="A273" s="660" t="s">
        <v>574</v>
      </c>
      <c r="B273" s="661" t="s">
        <v>4019</v>
      </c>
      <c r="C273" s="661" t="s">
        <v>3890</v>
      </c>
      <c r="D273" s="661" t="s">
        <v>4417</v>
      </c>
      <c r="E273" s="661" t="s">
        <v>4418</v>
      </c>
      <c r="F273" s="664">
        <v>5</v>
      </c>
      <c r="G273" s="664">
        <v>44105</v>
      </c>
      <c r="H273" s="664">
        <v>1</v>
      </c>
      <c r="I273" s="664">
        <v>8821</v>
      </c>
      <c r="J273" s="664">
        <v>1</v>
      </c>
      <c r="K273" s="664">
        <v>8821</v>
      </c>
      <c r="L273" s="664">
        <v>0.2</v>
      </c>
      <c r="M273" s="664">
        <v>8821</v>
      </c>
      <c r="N273" s="664">
        <v>1</v>
      </c>
      <c r="O273" s="664">
        <v>8924</v>
      </c>
      <c r="P273" s="677">
        <v>0.20233533612969051</v>
      </c>
      <c r="Q273" s="665">
        <v>8924</v>
      </c>
    </row>
    <row r="274" spans="1:17" ht="14.4" customHeight="1" x14ac:dyDescent="0.3">
      <c r="A274" s="660" t="s">
        <v>574</v>
      </c>
      <c r="B274" s="661" t="s">
        <v>4019</v>
      </c>
      <c r="C274" s="661" t="s">
        <v>3890</v>
      </c>
      <c r="D274" s="661" t="s">
        <v>4419</v>
      </c>
      <c r="E274" s="661" t="s">
        <v>4420</v>
      </c>
      <c r="F274" s="664">
        <v>2</v>
      </c>
      <c r="G274" s="664">
        <v>10404</v>
      </c>
      <c r="H274" s="664">
        <v>1</v>
      </c>
      <c r="I274" s="664">
        <v>5202</v>
      </c>
      <c r="J274" s="664">
        <v>2</v>
      </c>
      <c r="K274" s="664">
        <v>10404</v>
      </c>
      <c r="L274" s="664">
        <v>1</v>
      </c>
      <c r="M274" s="664">
        <v>5202</v>
      </c>
      <c r="N274" s="664">
        <v>2</v>
      </c>
      <c r="O274" s="664">
        <v>10502</v>
      </c>
      <c r="P274" s="677">
        <v>1.0094194540561323</v>
      </c>
      <c r="Q274" s="665">
        <v>5251</v>
      </c>
    </row>
    <row r="275" spans="1:17" ht="14.4" customHeight="1" x14ac:dyDescent="0.3">
      <c r="A275" s="660" t="s">
        <v>574</v>
      </c>
      <c r="B275" s="661" t="s">
        <v>4019</v>
      </c>
      <c r="C275" s="661" t="s">
        <v>3890</v>
      </c>
      <c r="D275" s="661" t="s">
        <v>4421</v>
      </c>
      <c r="E275" s="661" t="s">
        <v>4422</v>
      </c>
      <c r="F275" s="664">
        <v>7</v>
      </c>
      <c r="G275" s="664">
        <v>19516</v>
      </c>
      <c r="H275" s="664">
        <v>1</v>
      </c>
      <c r="I275" s="664">
        <v>2788</v>
      </c>
      <c r="J275" s="664">
        <v>4</v>
      </c>
      <c r="K275" s="664">
        <v>11152</v>
      </c>
      <c r="L275" s="664">
        <v>0.5714285714285714</v>
      </c>
      <c r="M275" s="664">
        <v>2788</v>
      </c>
      <c r="N275" s="664">
        <v>3</v>
      </c>
      <c r="O275" s="664">
        <v>8493</v>
      </c>
      <c r="P275" s="677">
        <v>0.43518138962902236</v>
      </c>
      <c r="Q275" s="665">
        <v>2831</v>
      </c>
    </row>
    <row r="276" spans="1:17" ht="14.4" customHeight="1" x14ac:dyDescent="0.3">
      <c r="A276" s="660" t="s">
        <v>574</v>
      </c>
      <c r="B276" s="661" t="s">
        <v>4019</v>
      </c>
      <c r="C276" s="661" t="s">
        <v>3890</v>
      </c>
      <c r="D276" s="661" t="s">
        <v>4423</v>
      </c>
      <c r="E276" s="661" t="s">
        <v>4424</v>
      </c>
      <c r="F276" s="664">
        <v>40</v>
      </c>
      <c r="G276" s="664">
        <v>12280</v>
      </c>
      <c r="H276" s="664">
        <v>1</v>
      </c>
      <c r="I276" s="664">
        <v>307</v>
      </c>
      <c r="J276" s="664">
        <v>58</v>
      </c>
      <c r="K276" s="664">
        <v>17806</v>
      </c>
      <c r="L276" s="664">
        <v>1.45</v>
      </c>
      <c r="M276" s="664">
        <v>307</v>
      </c>
      <c r="N276" s="664">
        <v>41</v>
      </c>
      <c r="O276" s="664">
        <v>12669</v>
      </c>
      <c r="P276" s="677">
        <v>1.0316775244299674</v>
      </c>
      <c r="Q276" s="665">
        <v>309</v>
      </c>
    </row>
    <row r="277" spans="1:17" ht="14.4" customHeight="1" x14ac:dyDescent="0.3">
      <c r="A277" s="660" t="s">
        <v>574</v>
      </c>
      <c r="B277" s="661" t="s">
        <v>4019</v>
      </c>
      <c r="C277" s="661" t="s">
        <v>3890</v>
      </c>
      <c r="D277" s="661" t="s">
        <v>4425</v>
      </c>
      <c r="E277" s="661" t="s">
        <v>4426</v>
      </c>
      <c r="F277" s="664">
        <v>34</v>
      </c>
      <c r="G277" s="664">
        <v>118932</v>
      </c>
      <c r="H277" s="664">
        <v>1</v>
      </c>
      <c r="I277" s="664">
        <v>3498</v>
      </c>
      <c r="J277" s="664">
        <v>22</v>
      </c>
      <c r="K277" s="664">
        <v>76956</v>
      </c>
      <c r="L277" s="664">
        <v>0.6470588235294118</v>
      </c>
      <c r="M277" s="664">
        <v>3498</v>
      </c>
      <c r="N277" s="664">
        <v>29</v>
      </c>
      <c r="O277" s="664">
        <v>102312</v>
      </c>
      <c r="P277" s="677">
        <v>0.86025628090001005</v>
      </c>
      <c r="Q277" s="665">
        <v>3528</v>
      </c>
    </row>
    <row r="278" spans="1:17" ht="14.4" customHeight="1" x14ac:dyDescent="0.3">
      <c r="A278" s="660" t="s">
        <v>574</v>
      </c>
      <c r="B278" s="661" t="s">
        <v>4019</v>
      </c>
      <c r="C278" s="661" t="s">
        <v>3890</v>
      </c>
      <c r="D278" s="661" t="s">
        <v>4427</v>
      </c>
      <c r="E278" s="661" t="s">
        <v>4428</v>
      </c>
      <c r="F278" s="664">
        <v>32</v>
      </c>
      <c r="G278" s="664">
        <v>78240</v>
      </c>
      <c r="H278" s="664">
        <v>1</v>
      </c>
      <c r="I278" s="664">
        <v>2445</v>
      </c>
      <c r="J278" s="664">
        <v>25</v>
      </c>
      <c r="K278" s="664">
        <v>61125</v>
      </c>
      <c r="L278" s="664">
        <v>0.78125</v>
      </c>
      <c r="M278" s="664">
        <v>2445</v>
      </c>
      <c r="N278" s="664">
        <v>34</v>
      </c>
      <c r="O278" s="664">
        <v>83810</v>
      </c>
      <c r="P278" s="677">
        <v>1.0711912065439673</v>
      </c>
      <c r="Q278" s="665">
        <v>2465</v>
      </c>
    </row>
    <row r="279" spans="1:17" ht="14.4" customHeight="1" x14ac:dyDescent="0.3">
      <c r="A279" s="660" t="s">
        <v>574</v>
      </c>
      <c r="B279" s="661" t="s">
        <v>4019</v>
      </c>
      <c r="C279" s="661" t="s">
        <v>3890</v>
      </c>
      <c r="D279" s="661" t="s">
        <v>4429</v>
      </c>
      <c r="E279" s="661" t="s">
        <v>4430</v>
      </c>
      <c r="F279" s="664">
        <v>2</v>
      </c>
      <c r="G279" s="664">
        <v>16116</v>
      </c>
      <c r="H279" s="664">
        <v>1</v>
      </c>
      <c r="I279" s="664">
        <v>8058</v>
      </c>
      <c r="J279" s="664">
        <v>1</v>
      </c>
      <c r="K279" s="664">
        <v>8058</v>
      </c>
      <c r="L279" s="664">
        <v>0.5</v>
      </c>
      <c r="M279" s="664">
        <v>8058</v>
      </c>
      <c r="N279" s="664"/>
      <c r="O279" s="664"/>
      <c r="P279" s="677"/>
      <c r="Q279" s="665"/>
    </row>
    <row r="280" spans="1:17" ht="14.4" customHeight="1" x14ac:dyDescent="0.3">
      <c r="A280" s="660" t="s">
        <v>574</v>
      </c>
      <c r="B280" s="661" t="s">
        <v>4019</v>
      </c>
      <c r="C280" s="661" t="s">
        <v>3890</v>
      </c>
      <c r="D280" s="661" t="s">
        <v>4431</v>
      </c>
      <c r="E280" s="661" t="s">
        <v>4432</v>
      </c>
      <c r="F280" s="664">
        <v>9</v>
      </c>
      <c r="G280" s="664">
        <v>80667</v>
      </c>
      <c r="H280" s="664">
        <v>1</v>
      </c>
      <c r="I280" s="664">
        <v>8963</v>
      </c>
      <c r="J280" s="664">
        <v>6</v>
      </c>
      <c r="K280" s="664">
        <v>53778</v>
      </c>
      <c r="L280" s="664">
        <v>0.66666666666666663</v>
      </c>
      <c r="M280" s="664">
        <v>8963</v>
      </c>
      <c r="N280" s="664">
        <v>9</v>
      </c>
      <c r="O280" s="664">
        <v>81468</v>
      </c>
      <c r="P280" s="677">
        <v>1.009929711034252</v>
      </c>
      <c r="Q280" s="665">
        <v>9052</v>
      </c>
    </row>
    <row r="281" spans="1:17" ht="14.4" customHeight="1" x14ac:dyDescent="0.3">
      <c r="A281" s="660" t="s">
        <v>574</v>
      </c>
      <c r="B281" s="661" t="s">
        <v>4019</v>
      </c>
      <c r="C281" s="661" t="s">
        <v>3890</v>
      </c>
      <c r="D281" s="661" t="s">
        <v>4433</v>
      </c>
      <c r="E281" s="661" t="s">
        <v>4434</v>
      </c>
      <c r="F281" s="664">
        <v>1</v>
      </c>
      <c r="G281" s="664">
        <v>0</v>
      </c>
      <c r="H281" s="664"/>
      <c r="I281" s="664">
        <v>0</v>
      </c>
      <c r="J281" s="664"/>
      <c r="K281" s="664"/>
      <c r="L281" s="664"/>
      <c r="M281" s="664"/>
      <c r="N281" s="664"/>
      <c r="O281" s="664"/>
      <c r="P281" s="677"/>
      <c r="Q281" s="665"/>
    </row>
    <row r="282" spans="1:17" ht="14.4" customHeight="1" x14ac:dyDescent="0.3">
      <c r="A282" s="660" t="s">
        <v>574</v>
      </c>
      <c r="B282" s="661" t="s">
        <v>4019</v>
      </c>
      <c r="C282" s="661" t="s">
        <v>3890</v>
      </c>
      <c r="D282" s="661" t="s">
        <v>4435</v>
      </c>
      <c r="E282" s="661" t="s">
        <v>4436</v>
      </c>
      <c r="F282" s="664">
        <v>9</v>
      </c>
      <c r="G282" s="664">
        <v>40743</v>
      </c>
      <c r="H282" s="664">
        <v>1</v>
      </c>
      <c r="I282" s="664">
        <v>4527</v>
      </c>
      <c r="J282" s="664">
        <v>9</v>
      </c>
      <c r="K282" s="664">
        <v>40743</v>
      </c>
      <c r="L282" s="664">
        <v>1</v>
      </c>
      <c r="M282" s="664">
        <v>4527</v>
      </c>
      <c r="N282" s="664">
        <v>6</v>
      </c>
      <c r="O282" s="664">
        <v>27342</v>
      </c>
      <c r="P282" s="677">
        <v>0.67108460349017007</v>
      </c>
      <c r="Q282" s="665">
        <v>4557</v>
      </c>
    </row>
    <row r="283" spans="1:17" ht="14.4" customHeight="1" x14ac:dyDescent="0.3">
      <c r="A283" s="660" t="s">
        <v>574</v>
      </c>
      <c r="B283" s="661" t="s">
        <v>4019</v>
      </c>
      <c r="C283" s="661" t="s">
        <v>3890</v>
      </c>
      <c r="D283" s="661" t="s">
        <v>4437</v>
      </c>
      <c r="E283" s="661" t="s">
        <v>4438</v>
      </c>
      <c r="F283" s="664">
        <v>9</v>
      </c>
      <c r="G283" s="664">
        <v>17064</v>
      </c>
      <c r="H283" s="664">
        <v>1</v>
      </c>
      <c r="I283" s="664">
        <v>1896</v>
      </c>
      <c r="J283" s="664">
        <v>2</v>
      </c>
      <c r="K283" s="664">
        <v>3792</v>
      </c>
      <c r="L283" s="664">
        <v>0.22222222222222221</v>
      </c>
      <c r="M283" s="664">
        <v>1896</v>
      </c>
      <c r="N283" s="664">
        <v>2</v>
      </c>
      <c r="O283" s="664">
        <v>3820</v>
      </c>
      <c r="P283" s="677">
        <v>0.22386310360993905</v>
      </c>
      <c r="Q283" s="665">
        <v>1910</v>
      </c>
    </row>
    <row r="284" spans="1:17" ht="14.4" customHeight="1" x14ac:dyDescent="0.3">
      <c r="A284" s="660" t="s">
        <v>574</v>
      </c>
      <c r="B284" s="661" t="s">
        <v>4019</v>
      </c>
      <c r="C284" s="661" t="s">
        <v>3890</v>
      </c>
      <c r="D284" s="661" t="s">
        <v>4439</v>
      </c>
      <c r="E284" s="661" t="s">
        <v>4440</v>
      </c>
      <c r="F284" s="664">
        <v>1</v>
      </c>
      <c r="G284" s="664">
        <v>129</v>
      </c>
      <c r="H284" s="664">
        <v>1</v>
      </c>
      <c r="I284" s="664">
        <v>129</v>
      </c>
      <c r="J284" s="664">
        <v>2</v>
      </c>
      <c r="K284" s="664">
        <v>258</v>
      </c>
      <c r="L284" s="664">
        <v>2</v>
      </c>
      <c r="M284" s="664">
        <v>129</v>
      </c>
      <c r="N284" s="664">
        <v>2</v>
      </c>
      <c r="O284" s="664">
        <v>262</v>
      </c>
      <c r="P284" s="677">
        <v>2.0310077519379846</v>
      </c>
      <c r="Q284" s="665">
        <v>131</v>
      </c>
    </row>
    <row r="285" spans="1:17" ht="14.4" customHeight="1" x14ac:dyDescent="0.3">
      <c r="A285" s="660" t="s">
        <v>574</v>
      </c>
      <c r="B285" s="661" t="s">
        <v>4019</v>
      </c>
      <c r="C285" s="661" t="s">
        <v>3890</v>
      </c>
      <c r="D285" s="661" t="s">
        <v>4441</v>
      </c>
      <c r="E285" s="661" t="s">
        <v>4442</v>
      </c>
      <c r="F285" s="664">
        <v>3</v>
      </c>
      <c r="G285" s="664">
        <v>24576</v>
      </c>
      <c r="H285" s="664">
        <v>1</v>
      </c>
      <c r="I285" s="664">
        <v>8192</v>
      </c>
      <c r="J285" s="664">
        <v>5</v>
      </c>
      <c r="K285" s="664">
        <v>40960</v>
      </c>
      <c r="L285" s="664">
        <v>1.6666666666666667</v>
      </c>
      <c r="M285" s="664">
        <v>8192</v>
      </c>
      <c r="N285" s="664">
        <v>3</v>
      </c>
      <c r="O285" s="664">
        <v>24930</v>
      </c>
      <c r="P285" s="677">
        <v>1.014404296875</v>
      </c>
      <c r="Q285" s="665">
        <v>8310</v>
      </c>
    </row>
    <row r="286" spans="1:17" ht="14.4" customHeight="1" x14ac:dyDescent="0.3">
      <c r="A286" s="660" t="s">
        <v>574</v>
      </c>
      <c r="B286" s="661" t="s">
        <v>4019</v>
      </c>
      <c r="C286" s="661" t="s">
        <v>3890</v>
      </c>
      <c r="D286" s="661" t="s">
        <v>4443</v>
      </c>
      <c r="E286" s="661" t="s">
        <v>4444</v>
      </c>
      <c r="F286" s="664">
        <v>1</v>
      </c>
      <c r="G286" s="664">
        <v>11811</v>
      </c>
      <c r="H286" s="664">
        <v>1</v>
      </c>
      <c r="I286" s="664">
        <v>11811</v>
      </c>
      <c r="J286" s="664">
        <v>1</v>
      </c>
      <c r="K286" s="664">
        <v>11811</v>
      </c>
      <c r="L286" s="664">
        <v>1</v>
      </c>
      <c r="M286" s="664">
        <v>11811</v>
      </c>
      <c r="N286" s="664">
        <v>6</v>
      </c>
      <c r="O286" s="664">
        <v>71748</v>
      </c>
      <c r="P286" s="677">
        <v>6.0746761493522987</v>
      </c>
      <c r="Q286" s="665">
        <v>11958</v>
      </c>
    </row>
    <row r="287" spans="1:17" ht="14.4" customHeight="1" x14ac:dyDescent="0.3">
      <c r="A287" s="660" t="s">
        <v>574</v>
      </c>
      <c r="B287" s="661" t="s">
        <v>4019</v>
      </c>
      <c r="C287" s="661" t="s">
        <v>3890</v>
      </c>
      <c r="D287" s="661" t="s">
        <v>4445</v>
      </c>
      <c r="E287" s="661" t="s">
        <v>4446</v>
      </c>
      <c r="F287" s="664">
        <v>5</v>
      </c>
      <c r="G287" s="664">
        <v>11655</v>
      </c>
      <c r="H287" s="664">
        <v>1</v>
      </c>
      <c r="I287" s="664">
        <v>2331</v>
      </c>
      <c r="J287" s="664">
        <v>4</v>
      </c>
      <c r="K287" s="664">
        <v>9324</v>
      </c>
      <c r="L287" s="664">
        <v>0.8</v>
      </c>
      <c r="M287" s="664">
        <v>2331</v>
      </c>
      <c r="N287" s="664">
        <v>6</v>
      </c>
      <c r="O287" s="664">
        <v>14106</v>
      </c>
      <c r="P287" s="677">
        <v>1.2102960102960103</v>
      </c>
      <c r="Q287" s="665">
        <v>2351</v>
      </c>
    </row>
    <row r="288" spans="1:17" ht="14.4" customHeight="1" x14ac:dyDescent="0.3">
      <c r="A288" s="660" t="s">
        <v>574</v>
      </c>
      <c r="B288" s="661" t="s">
        <v>4019</v>
      </c>
      <c r="C288" s="661" t="s">
        <v>3890</v>
      </c>
      <c r="D288" s="661" t="s">
        <v>4447</v>
      </c>
      <c r="E288" s="661" t="s">
        <v>4448</v>
      </c>
      <c r="F288" s="664">
        <v>1</v>
      </c>
      <c r="G288" s="664">
        <v>15802</v>
      </c>
      <c r="H288" s="664">
        <v>1</v>
      </c>
      <c r="I288" s="664">
        <v>15802</v>
      </c>
      <c r="J288" s="664"/>
      <c r="K288" s="664"/>
      <c r="L288" s="664"/>
      <c r="M288" s="664"/>
      <c r="N288" s="664">
        <v>2</v>
      </c>
      <c r="O288" s="664">
        <v>32076</v>
      </c>
      <c r="P288" s="677">
        <v>2.029869636754841</v>
      </c>
      <c r="Q288" s="665">
        <v>16038</v>
      </c>
    </row>
    <row r="289" spans="1:17" ht="14.4" customHeight="1" x14ac:dyDescent="0.3">
      <c r="A289" s="660" t="s">
        <v>574</v>
      </c>
      <c r="B289" s="661" t="s">
        <v>4019</v>
      </c>
      <c r="C289" s="661" t="s">
        <v>3890</v>
      </c>
      <c r="D289" s="661" t="s">
        <v>4449</v>
      </c>
      <c r="E289" s="661" t="s">
        <v>4450</v>
      </c>
      <c r="F289" s="664">
        <v>9</v>
      </c>
      <c r="G289" s="664">
        <v>45882</v>
      </c>
      <c r="H289" s="664">
        <v>1</v>
      </c>
      <c r="I289" s="664">
        <v>5098</v>
      </c>
      <c r="J289" s="664">
        <v>4</v>
      </c>
      <c r="K289" s="664">
        <v>20392</v>
      </c>
      <c r="L289" s="664">
        <v>0.44444444444444442</v>
      </c>
      <c r="M289" s="664">
        <v>5098</v>
      </c>
      <c r="N289" s="664">
        <v>9</v>
      </c>
      <c r="O289" s="664">
        <v>46233</v>
      </c>
      <c r="P289" s="677">
        <v>1.0076500588466064</v>
      </c>
      <c r="Q289" s="665">
        <v>5137</v>
      </c>
    </row>
    <row r="290" spans="1:17" ht="14.4" customHeight="1" x14ac:dyDescent="0.3">
      <c r="A290" s="660" t="s">
        <v>574</v>
      </c>
      <c r="B290" s="661" t="s">
        <v>4019</v>
      </c>
      <c r="C290" s="661" t="s">
        <v>3890</v>
      </c>
      <c r="D290" s="661" t="s">
        <v>4451</v>
      </c>
      <c r="E290" s="661" t="s">
        <v>4452</v>
      </c>
      <c r="F290" s="664">
        <v>1</v>
      </c>
      <c r="G290" s="664">
        <v>8235</v>
      </c>
      <c r="H290" s="664">
        <v>1</v>
      </c>
      <c r="I290" s="664">
        <v>8235</v>
      </c>
      <c r="J290" s="664">
        <v>1</v>
      </c>
      <c r="K290" s="664">
        <v>8235</v>
      </c>
      <c r="L290" s="664">
        <v>1</v>
      </c>
      <c r="M290" s="664">
        <v>8235</v>
      </c>
      <c r="N290" s="664">
        <v>2</v>
      </c>
      <c r="O290" s="664">
        <v>16706</v>
      </c>
      <c r="P290" s="677">
        <v>2.0286581663630843</v>
      </c>
      <c r="Q290" s="665">
        <v>8353</v>
      </c>
    </row>
    <row r="291" spans="1:17" ht="14.4" customHeight="1" x14ac:dyDescent="0.3">
      <c r="A291" s="660" t="s">
        <v>574</v>
      </c>
      <c r="B291" s="661" t="s">
        <v>4019</v>
      </c>
      <c r="C291" s="661" t="s">
        <v>3890</v>
      </c>
      <c r="D291" s="661" t="s">
        <v>4453</v>
      </c>
      <c r="E291" s="661" t="s">
        <v>4454</v>
      </c>
      <c r="F291" s="664"/>
      <c r="G291" s="664"/>
      <c r="H291" s="664"/>
      <c r="I291" s="664"/>
      <c r="J291" s="664">
        <v>3</v>
      </c>
      <c r="K291" s="664">
        <v>22713</v>
      </c>
      <c r="L291" s="664"/>
      <c r="M291" s="664">
        <v>7571</v>
      </c>
      <c r="N291" s="664"/>
      <c r="O291" s="664"/>
      <c r="P291" s="677"/>
      <c r="Q291" s="665"/>
    </row>
    <row r="292" spans="1:17" ht="14.4" customHeight="1" x14ac:dyDescent="0.3">
      <c r="A292" s="660" t="s">
        <v>574</v>
      </c>
      <c r="B292" s="661" t="s">
        <v>4019</v>
      </c>
      <c r="C292" s="661" t="s">
        <v>3890</v>
      </c>
      <c r="D292" s="661" t="s">
        <v>4455</v>
      </c>
      <c r="E292" s="661" t="s">
        <v>4456</v>
      </c>
      <c r="F292" s="664"/>
      <c r="G292" s="664"/>
      <c r="H292" s="664"/>
      <c r="I292" s="664"/>
      <c r="J292" s="664">
        <v>2</v>
      </c>
      <c r="K292" s="664">
        <v>0</v>
      </c>
      <c r="L292" s="664"/>
      <c r="M292" s="664">
        <v>0</v>
      </c>
      <c r="N292" s="664">
        <v>2</v>
      </c>
      <c r="O292" s="664">
        <v>0</v>
      </c>
      <c r="P292" s="677"/>
      <c r="Q292" s="665">
        <v>0</v>
      </c>
    </row>
    <row r="293" spans="1:17" ht="14.4" customHeight="1" x14ac:dyDescent="0.3">
      <c r="A293" s="660" t="s">
        <v>574</v>
      </c>
      <c r="B293" s="661" t="s">
        <v>4019</v>
      </c>
      <c r="C293" s="661" t="s">
        <v>3890</v>
      </c>
      <c r="D293" s="661" t="s">
        <v>4457</v>
      </c>
      <c r="E293" s="661" t="s">
        <v>4458</v>
      </c>
      <c r="F293" s="664">
        <v>6</v>
      </c>
      <c r="G293" s="664">
        <v>1362</v>
      </c>
      <c r="H293" s="664">
        <v>1</v>
      </c>
      <c r="I293" s="664">
        <v>227</v>
      </c>
      <c r="J293" s="664">
        <v>16</v>
      </c>
      <c r="K293" s="664">
        <v>3632</v>
      </c>
      <c r="L293" s="664">
        <v>2.6666666666666665</v>
      </c>
      <c r="M293" s="664">
        <v>227</v>
      </c>
      <c r="N293" s="664">
        <v>67</v>
      </c>
      <c r="O293" s="664">
        <v>15343</v>
      </c>
      <c r="P293" s="677">
        <v>11.265051395007342</v>
      </c>
      <c r="Q293" s="665">
        <v>229</v>
      </c>
    </row>
    <row r="294" spans="1:17" ht="14.4" customHeight="1" x14ac:dyDescent="0.3">
      <c r="A294" s="660" t="s">
        <v>574</v>
      </c>
      <c r="B294" s="661" t="s">
        <v>4019</v>
      </c>
      <c r="C294" s="661" t="s">
        <v>3890</v>
      </c>
      <c r="D294" s="661" t="s">
        <v>4459</v>
      </c>
      <c r="E294" s="661" t="s">
        <v>4460</v>
      </c>
      <c r="F294" s="664">
        <v>1</v>
      </c>
      <c r="G294" s="664">
        <v>8757</v>
      </c>
      <c r="H294" s="664">
        <v>1</v>
      </c>
      <c r="I294" s="664">
        <v>8757</v>
      </c>
      <c r="J294" s="664">
        <v>3</v>
      </c>
      <c r="K294" s="664">
        <v>26271</v>
      </c>
      <c r="L294" s="664">
        <v>3</v>
      </c>
      <c r="M294" s="664">
        <v>8757</v>
      </c>
      <c r="N294" s="664">
        <v>1</v>
      </c>
      <c r="O294" s="664">
        <v>8875</v>
      </c>
      <c r="P294" s="677">
        <v>1.0134749343382436</v>
      </c>
      <c r="Q294" s="665">
        <v>8875</v>
      </c>
    </row>
    <row r="295" spans="1:17" ht="14.4" customHeight="1" x14ac:dyDescent="0.3">
      <c r="A295" s="660" t="s">
        <v>574</v>
      </c>
      <c r="B295" s="661" t="s">
        <v>4019</v>
      </c>
      <c r="C295" s="661" t="s">
        <v>3890</v>
      </c>
      <c r="D295" s="661" t="s">
        <v>4461</v>
      </c>
      <c r="E295" s="661" t="s">
        <v>4462</v>
      </c>
      <c r="F295" s="664">
        <v>1</v>
      </c>
      <c r="G295" s="664">
        <v>3975</v>
      </c>
      <c r="H295" s="664">
        <v>1</v>
      </c>
      <c r="I295" s="664">
        <v>3975</v>
      </c>
      <c r="J295" s="664"/>
      <c r="K295" s="664"/>
      <c r="L295" s="664"/>
      <c r="M295" s="664"/>
      <c r="N295" s="664"/>
      <c r="O295" s="664"/>
      <c r="P295" s="677"/>
      <c r="Q295" s="665"/>
    </row>
    <row r="296" spans="1:17" ht="14.4" customHeight="1" x14ac:dyDescent="0.3">
      <c r="A296" s="660" t="s">
        <v>574</v>
      </c>
      <c r="B296" s="661" t="s">
        <v>4019</v>
      </c>
      <c r="C296" s="661" t="s">
        <v>3890</v>
      </c>
      <c r="D296" s="661" t="s">
        <v>4463</v>
      </c>
      <c r="E296" s="661" t="s">
        <v>4464</v>
      </c>
      <c r="F296" s="664">
        <v>2</v>
      </c>
      <c r="G296" s="664">
        <v>498</v>
      </c>
      <c r="H296" s="664">
        <v>1</v>
      </c>
      <c r="I296" s="664">
        <v>249</v>
      </c>
      <c r="J296" s="664"/>
      <c r="K296" s="664"/>
      <c r="L296" s="664"/>
      <c r="M296" s="664"/>
      <c r="N296" s="664"/>
      <c r="O296" s="664"/>
      <c r="P296" s="677"/>
      <c r="Q296" s="665"/>
    </row>
    <row r="297" spans="1:17" ht="14.4" customHeight="1" x14ac:dyDescent="0.3">
      <c r="A297" s="660" t="s">
        <v>574</v>
      </c>
      <c r="B297" s="661" t="s">
        <v>4019</v>
      </c>
      <c r="C297" s="661" t="s">
        <v>3890</v>
      </c>
      <c r="D297" s="661" t="s">
        <v>4465</v>
      </c>
      <c r="E297" s="661" t="s">
        <v>4466</v>
      </c>
      <c r="F297" s="664">
        <v>1</v>
      </c>
      <c r="G297" s="664">
        <v>5998</v>
      </c>
      <c r="H297" s="664">
        <v>1</v>
      </c>
      <c r="I297" s="664">
        <v>5998</v>
      </c>
      <c r="J297" s="664"/>
      <c r="K297" s="664"/>
      <c r="L297" s="664"/>
      <c r="M297" s="664"/>
      <c r="N297" s="664"/>
      <c r="O297" s="664"/>
      <c r="P297" s="677"/>
      <c r="Q297" s="665"/>
    </row>
    <row r="298" spans="1:17" ht="14.4" customHeight="1" x14ac:dyDescent="0.3">
      <c r="A298" s="660" t="s">
        <v>574</v>
      </c>
      <c r="B298" s="661" t="s">
        <v>4019</v>
      </c>
      <c r="C298" s="661" t="s">
        <v>3890</v>
      </c>
      <c r="D298" s="661" t="s">
        <v>4467</v>
      </c>
      <c r="E298" s="661" t="s">
        <v>4468</v>
      </c>
      <c r="F298" s="664"/>
      <c r="G298" s="664"/>
      <c r="H298" s="664"/>
      <c r="I298" s="664"/>
      <c r="J298" s="664"/>
      <c r="K298" s="664"/>
      <c r="L298" s="664"/>
      <c r="M298" s="664"/>
      <c r="N298" s="664">
        <v>1</v>
      </c>
      <c r="O298" s="664">
        <v>1316</v>
      </c>
      <c r="P298" s="677"/>
      <c r="Q298" s="665">
        <v>1316</v>
      </c>
    </row>
    <row r="299" spans="1:17" ht="14.4" customHeight="1" x14ac:dyDescent="0.3">
      <c r="A299" s="660" t="s">
        <v>574</v>
      </c>
      <c r="B299" s="661" t="s">
        <v>4019</v>
      </c>
      <c r="C299" s="661" t="s">
        <v>3890</v>
      </c>
      <c r="D299" s="661" t="s">
        <v>4469</v>
      </c>
      <c r="E299" s="661" t="s">
        <v>4470</v>
      </c>
      <c r="F299" s="664"/>
      <c r="G299" s="664"/>
      <c r="H299" s="664"/>
      <c r="I299" s="664"/>
      <c r="J299" s="664">
        <v>2</v>
      </c>
      <c r="K299" s="664">
        <v>22848</v>
      </c>
      <c r="L299" s="664"/>
      <c r="M299" s="664">
        <v>11424</v>
      </c>
      <c r="N299" s="664">
        <v>1</v>
      </c>
      <c r="O299" s="664">
        <v>11571</v>
      </c>
      <c r="P299" s="677"/>
      <c r="Q299" s="665">
        <v>11571</v>
      </c>
    </row>
    <row r="300" spans="1:17" ht="14.4" customHeight="1" x14ac:dyDescent="0.3">
      <c r="A300" s="660" t="s">
        <v>574</v>
      </c>
      <c r="B300" s="661" t="s">
        <v>4019</v>
      </c>
      <c r="C300" s="661" t="s">
        <v>3890</v>
      </c>
      <c r="D300" s="661" t="s">
        <v>4471</v>
      </c>
      <c r="E300" s="661" t="s">
        <v>4472</v>
      </c>
      <c r="F300" s="664">
        <v>1</v>
      </c>
      <c r="G300" s="664">
        <v>1548</v>
      </c>
      <c r="H300" s="664">
        <v>1</v>
      </c>
      <c r="I300" s="664">
        <v>1548</v>
      </c>
      <c r="J300" s="664"/>
      <c r="K300" s="664"/>
      <c r="L300" s="664"/>
      <c r="M300" s="664"/>
      <c r="N300" s="664">
        <v>2</v>
      </c>
      <c r="O300" s="664">
        <v>3136</v>
      </c>
      <c r="P300" s="677">
        <v>2.0258397932816536</v>
      </c>
      <c r="Q300" s="665">
        <v>1568</v>
      </c>
    </row>
    <row r="301" spans="1:17" ht="14.4" customHeight="1" x14ac:dyDescent="0.3">
      <c r="A301" s="660" t="s">
        <v>574</v>
      </c>
      <c r="B301" s="661" t="s">
        <v>4019</v>
      </c>
      <c r="C301" s="661" t="s">
        <v>3890</v>
      </c>
      <c r="D301" s="661" t="s">
        <v>4473</v>
      </c>
      <c r="E301" s="661" t="s">
        <v>4474</v>
      </c>
      <c r="F301" s="664">
        <v>7</v>
      </c>
      <c r="G301" s="664">
        <v>0</v>
      </c>
      <c r="H301" s="664"/>
      <c r="I301" s="664">
        <v>0</v>
      </c>
      <c r="J301" s="664">
        <v>5</v>
      </c>
      <c r="K301" s="664">
        <v>0</v>
      </c>
      <c r="L301" s="664"/>
      <c r="M301" s="664">
        <v>0</v>
      </c>
      <c r="N301" s="664">
        <v>4</v>
      </c>
      <c r="O301" s="664">
        <v>0</v>
      </c>
      <c r="P301" s="677"/>
      <c r="Q301" s="665">
        <v>0</v>
      </c>
    </row>
    <row r="302" spans="1:17" ht="14.4" customHeight="1" x14ac:dyDescent="0.3">
      <c r="A302" s="660" t="s">
        <v>574</v>
      </c>
      <c r="B302" s="661" t="s">
        <v>4019</v>
      </c>
      <c r="C302" s="661" t="s">
        <v>3890</v>
      </c>
      <c r="D302" s="661" t="s">
        <v>4475</v>
      </c>
      <c r="E302" s="661" t="s">
        <v>4476</v>
      </c>
      <c r="F302" s="664"/>
      <c r="G302" s="664"/>
      <c r="H302" s="664"/>
      <c r="I302" s="664"/>
      <c r="J302" s="664"/>
      <c r="K302" s="664"/>
      <c r="L302" s="664"/>
      <c r="M302" s="664"/>
      <c r="N302" s="664">
        <v>1</v>
      </c>
      <c r="O302" s="664">
        <v>3432</v>
      </c>
      <c r="P302" s="677"/>
      <c r="Q302" s="665">
        <v>3432</v>
      </c>
    </row>
    <row r="303" spans="1:17" ht="14.4" customHeight="1" x14ac:dyDescent="0.3">
      <c r="A303" s="660" t="s">
        <v>574</v>
      </c>
      <c r="B303" s="661" t="s">
        <v>4019</v>
      </c>
      <c r="C303" s="661" t="s">
        <v>3890</v>
      </c>
      <c r="D303" s="661" t="s">
        <v>4477</v>
      </c>
      <c r="E303" s="661" t="s">
        <v>4478</v>
      </c>
      <c r="F303" s="664">
        <v>1</v>
      </c>
      <c r="G303" s="664">
        <v>6103</v>
      </c>
      <c r="H303" s="664">
        <v>1</v>
      </c>
      <c r="I303" s="664">
        <v>6103</v>
      </c>
      <c r="J303" s="664"/>
      <c r="K303" s="664"/>
      <c r="L303" s="664"/>
      <c r="M303" s="664"/>
      <c r="N303" s="664"/>
      <c r="O303" s="664"/>
      <c r="P303" s="677"/>
      <c r="Q303" s="665"/>
    </row>
    <row r="304" spans="1:17" ht="14.4" customHeight="1" x14ac:dyDescent="0.3">
      <c r="A304" s="660" t="s">
        <v>574</v>
      </c>
      <c r="B304" s="661" t="s">
        <v>4019</v>
      </c>
      <c r="C304" s="661" t="s">
        <v>3890</v>
      </c>
      <c r="D304" s="661" t="s">
        <v>4479</v>
      </c>
      <c r="E304" s="661" t="s">
        <v>4480</v>
      </c>
      <c r="F304" s="664">
        <v>1</v>
      </c>
      <c r="G304" s="664">
        <v>8358</v>
      </c>
      <c r="H304" s="664">
        <v>1</v>
      </c>
      <c r="I304" s="664">
        <v>8358</v>
      </c>
      <c r="J304" s="664"/>
      <c r="K304" s="664"/>
      <c r="L304" s="664"/>
      <c r="M304" s="664"/>
      <c r="N304" s="664"/>
      <c r="O304" s="664"/>
      <c r="P304" s="677"/>
      <c r="Q304" s="665"/>
    </row>
    <row r="305" spans="1:17" ht="14.4" customHeight="1" x14ac:dyDescent="0.3">
      <c r="A305" s="660" t="s">
        <v>574</v>
      </c>
      <c r="B305" s="661" t="s">
        <v>4019</v>
      </c>
      <c r="C305" s="661" t="s">
        <v>3890</v>
      </c>
      <c r="D305" s="661" t="s">
        <v>4481</v>
      </c>
      <c r="E305" s="661" t="s">
        <v>4482</v>
      </c>
      <c r="F305" s="664"/>
      <c r="G305" s="664"/>
      <c r="H305" s="664"/>
      <c r="I305" s="664"/>
      <c r="J305" s="664">
        <v>3</v>
      </c>
      <c r="K305" s="664">
        <v>0</v>
      </c>
      <c r="L305" s="664"/>
      <c r="M305" s="664">
        <v>0</v>
      </c>
      <c r="N305" s="664">
        <v>1</v>
      </c>
      <c r="O305" s="664">
        <v>0</v>
      </c>
      <c r="P305" s="677"/>
      <c r="Q305" s="665">
        <v>0</v>
      </c>
    </row>
    <row r="306" spans="1:17" ht="14.4" customHeight="1" x14ac:dyDescent="0.3">
      <c r="A306" s="660" t="s">
        <v>574</v>
      </c>
      <c r="B306" s="661" t="s">
        <v>4019</v>
      </c>
      <c r="C306" s="661" t="s">
        <v>3890</v>
      </c>
      <c r="D306" s="661" t="s">
        <v>4483</v>
      </c>
      <c r="E306" s="661" t="s">
        <v>4484</v>
      </c>
      <c r="F306" s="664"/>
      <c r="G306" s="664"/>
      <c r="H306" s="664"/>
      <c r="I306" s="664"/>
      <c r="J306" s="664">
        <v>1</v>
      </c>
      <c r="K306" s="664">
        <v>0</v>
      </c>
      <c r="L306" s="664"/>
      <c r="M306" s="664">
        <v>0</v>
      </c>
      <c r="N306" s="664"/>
      <c r="O306" s="664"/>
      <c r="P306" s="677"/>
      <c r="Q306" s="665"/>
    </row>
    <row r="307" spans="1:17" ht="14.4" customHeight="1" x14ac:dyDescent="0.3">
      <c r="A307" s="660" t="s">
        <v>574</v>
      </c>
      <c r="B307" s="661" t="s">
        <v>4019</v>
      </c>
      <c r="C307" s="661" t="s">
        <v>3890</v>
      </c>
      <c r="D307" s="661" t="s">
        <v>4485</v>
      </c>
      <c r="E307" s="661" t="s">
        <v>4486</v>
      </c>
      <c r="F307" s="664"/>
      <c r="G307" s="664"/>
      <c r="H307" s="664"/>
      <c r="I307" s="664"/>
      <c r="J307" s="664">
        <v>1</v>
      </c>
      <c r="K307" s="664">
        <v>0</v>
      </c>
      <c r="L307" s="664"/>
      <c r="M307" s="664">
        <v>0</v>
      </c>
      <c r="N307" s="664">
        <v>2</v>
      </c>
      <c r="O307" s="664">
        <v>0</v>
      </c>
      <c r="P307" s="677"/>
      <c r="Q307" s="665">
        <v>0</v>
      </c>
    </row>
    <row r="308" spans="1:17" ht="14.4" customHeight="1" x14ac:dyDescent="0.3">
      <c r="A308" s="660" t="s">
        <v>574</v>
      </c>
      <c r="B308" s="661" t="s">
        <v>4019</v>
      </c>
      <c r="C308" s="661" t="s">
        <v>3890</v>
      </c>
      <c r="D308" s="661" t="s">
        <v>4487</v>
      </c>
      <c r="E308" s="661" t="s">
        <v>4488</v>
      </c>
      <c r="F308" s="664"/>
      <c r="G308" s="664"/>
      <c r="H308" s="664"/>
      <c r="I308" s="664"/>
      <c r="J308" s="664"/>
      <c r="K308" s="664"/>
      <c r="L308" s="664"/>
      <c r="M308" s="664"/>
      <c r="N308" s="664">
        <v>1</v>
      </c>
      <c r="O308" s="664">
        <v>4800</v>
      </c>
      <c r="P308" s="677"/>
      <c r="Q308" s="665">
        <v>4800</v>
      </c>
    </row>
    <row r="309" spans="1:17" ht="14.4" customHeight="1" x14ac:dyDescent="0.3">
      <c r="A309" s="660" t="s">
        <v>574</v>
      </c>
      <c r="B309" s="661" t="s">
        <v>4489</v>
      </c>
      <c r="C309" s="661" t="s">
        <v>3890</v>
      </c>
      <c r="D309" s="661" t="s">
        <v>4490</v>
      </c>
      <c r="E309" s="661" t="s">
        <v>4491</v>
      </c>
      <c r="F309" s="664"/>
      <c r="G309" s="664"/>
      <c r="H309" s="664"/>
      <c r="I309" s="664"/>
      <c r="J309" s="664"/>
      <c r="K309" s="664"/>
      <c r="L309" s="664"/>
      <c r="M309" s="664"/>
      <c r="N309" s="664">
        <v>1</v>
      </c>
      <c r="O309" s="664">
        <v>4082</v>
      </c>
      <c r="P309" s="677"/>
      <c r="Q309" s="665">
        <v>4082</v>
      </c>
    </row>
    <row r="310" spans="1:17" ht="14.4" customHeight="1" x14ac:dyDescent="0.3">
      <c r="A310" s="660" t="s">
        <v>574</v>
      </c>
      <c r="B310" s="661" t="s">
        <v>4492</v>
      </c>
      <c r="C310" s="661" t="s">
        <v>3890</v>
      </c>
      <c r="D310" s="661" t="s">
        <v>4493</v>
      </c>
      <c r="E310" s="661" t="s">
        <v>4494</v>
      </c>
      <c r="F310" s="664">
        <v>1</v>
      </c>
      <c r="G310" s="664">
        <v>0</v>
      </c>
      <c r="H310" s="664"/>
      <c r="I310" s="664">
        <v>0</v>
      </c>
      <c r="J310" s="664"/>
      <c r="K310" s="664"/>
      <c r="L310" s="664"/>
      <c r="M310" s="664"/>
      <c r="N310" s="664"/>
      <c r="O310" s="664"/>
      <c r="P310" s="677"/>
      <c r="Q310" s="665"/>
    </row>
    <row r="311" spans="1:17" ht="14.4" customHeight="1" x14ac:dyDescent="0.3">
      <c r="A311" s="660" t="s">
        <v>574</v>
      </c>
      <c r="B311" s="661" t="s">
        <v>4492</v>
      </c>
      <c r="C311" s="661" t="s">
        <v>3890</v>
      </c>
      <c r="D311" s="661" t="s">
        <v>4495</v>
      </c>
      <c r="E311" s="661" t="s">
        <v>4496</v>
      </c>
      <c r="F311" s="664">
        <v>1</v>
      </c>
      <c r="G311" s="664">
        <v>0</v>
      </c>
      <c r="H311" s="664"/>
      <c r="I311" s="664">
        <v>0</v>
      </c>
      <c r="J311" s="664"/>
      <c r="K311" s="664"/>
      <c r="L311" s="664"/>
      <c r="M311" s="664"/>
      <c r="N311" s="664"/>
      <c r="O311" s="664"/>
      <c r="P311" s="677"/>
      <c r="Q311" s="665"/>
    </row>
    <row r="312" spans="1:17" ht="14.4" customHeight="1" x14ac:dyDescent="0.3">
      <c r="A312" s="660" t="s">
        <v>574</v>
      </c>
      <c r="B312" s="661" t="s">
        <v>4492</v>
      </c>
      <c r="C312" s="661" t="s">
        <v>3890</v>
      </c>
      <c r="D312" s="661" t="s">
        <v>4497</v>
      </c>
      <c r="E312" s="661" t="s">
        <v>4498</v>
      </c>
      <c r="F312" s="664">
        <v>2</v>
      </c>
      <c r="G312" s="664">
        <v>18068</v>
      </c>
      <c r="H312" s="664">
        <v>1</v>
      </c>
      <c r="I312" s="664">
        <v>9034</v>
      </c>
      <c r="J312" s="664"/>
      <c r="K312" s="664"/>
      <c r="L312" s="664"/>
      <c r="M312" s="664"/>
      <c r="N312" s="664"/>
      <c r="O312" s="664"/>
      <c r="P312" s="677"/>
      <c r="Q312" s="665"/>
    </row>
    <row r="313" spans="1:17" ht="14.4" customHeight="1" x14ac:dyDescent="0.3">
      <c r="A313" s="660" t="s">
        <v>574</v>
      </c>
      <c r="B313" s="661" t="s">
        <v>4492</v>
      </c>
      <c r="C313" s="661" t="s">
        <v>3890</v>
      </c>
      <c r="D313" s="661" t="s">
        <v>4499</v>
      </c>
      <c r="E313" s="661" t="s">
        <v>4500</v>
      </c>
      <c r="F313" s="664">
        <v>1</v>
      </c>
      <c r="G313" s="664">
        <v>0</v>
      </c>
      <c r="H313" s="664"/>
      <c r="I313" s="664">
        <v>0</v>
      </c>
      <c r="J313" s="664"/>
      <c r="K313" s="664"/>
      <c r="L313" s="664"/>
      <c r="M313" s="664"/>
      <c r="N313" s="664"/>
      <c r="O313" s="664"/>
      <c r="P313" s="677"/>
      <c r="Q313" s="665"/>
    </row>
    <row r="314" spans="1:17" ht="14.4" customHeight="1" x14ac:dyDescent="0.3">
      <c r="A314" s="660" t="s">
        <v>574</v>
      </c>
      <c r="B314" s="661" t="s">
        <v>4492</v>
      </c>
      <c r="C314" s="661" t="s">
        <v>3890</v>
      </c>
      <c r="D314" s="661" t="s">
        <v>4501</v>
      </c>
      <c r="E314" s="661" t="s">
        <v>4502</v>
      </c>
      <c r="F314" s="664">
        <v>1</v>
      </c>
      <c r="G314" s="664">
        <v>0</v>
      </c>
      <c r="H314" s="664"/>
      <c r="I314" s="664">
        <v>0</v>
      </c>
      <c r="J314" s="664"/>
      <c r="K314" s="664"/>
      <c r="L314" s="664"/>
      <c r="M314" s="664"/>
      <c r="N314" s="664"/>
      <c r="O314" s="664"/>
      <c r="P314" s="677"/>
      <c r="Q314" s="665"/>
    </row>
    <row r="315" spans="1:17" ht="14.4" customHeight="1" x14ac:dyDescent="0.3">
      <c r="A315" s="660" t="s">
        <v>574</v>
      </c>
      <c r="B315" s="661" t="s">
        <v>4492</v>
      </c>
      <c r="C315" s="661" t="s">
        <v>3890</v>
      </c>
      <c r="D315" s="661" t="s">
        <v>4503</v>
      </c>
      <c r="E315" s="661" t="s">
        <v>4504</v>
      </c>
      <c r="F315" s="664">
        <v>1</v>
      </c>
      <c r="G315" s="664">
        <v>0</v>
      </c>
      <c r="H315" s="664"/>
      <c r="I315" s="664">
        <v>0</v>
      </c>
      <c r="J315" s="664"/>
      <c r="K315" s="664"/>
      <c r="L315" s="664"/>
      <c r="M315" s="664"/>
      <c r="N315" s="664"/>
      <c r="O315" s="664"/>
      <c r="P315" s="677"/>
      <c r="Q315" s="665"/>
    </row>
    <row r="316" spans="1:17" ht="14.4" customHeight="1" x14ac:dyDescent="0.3">
      <c r="A316" s="660" t="s">
        <v>574</v>
      </c>
      <c r="B316" s="661" t="s">
        <v>4505</v>
      </c>
      <c r="C316" s="661" t="s">
        <v>3890</v>
      </c>
      <c r="D316" s="661" t="s">
        <v>4506</v>
      </c>
      <c r="E316" s="661" t="s">
        <v>4507</v>
      </c>
      <c r="F316" s="664"/>
      <c r="G316" s="664"/>
      <c r="H316" s="664"/>
      <c r="I316" s="664"/>
      <c r="J316" s="664">
        <v>1</v>
      </c>
      <c r="K316" s="664">
        <v>6837</v>
      </c>
      <c r="L316" s="664"/>
      <c r="M316" s="664">
        <v>6837</v>
      </c>
      <c r="N316" s="664"/>
      <c r="O316" s="664"/>
      <c r="P316" s="677"/>
      <c r="Q316" s="665"/>
    </row>
    <row r="317" spans="1:17" ht="14.4" customHeight="1" x14ac:dyDescent="0.3">
      <c r="A317" s="660" t="s">
        <v>574</v>
      </c>
      <c r="B317" s="661" t="s">
        <v>4508</v>
      </c>
      <c r="C317" s="661" t="s">
        <v>3875</v>
      </c>
      <c r="D317" s="661" t="s">
        <v>4020</v>
      </c>
      <c r="E317" s="661" t="s">
        <v>2028</v>
      </c>
      <c r="F317" s="664"/>
      <c r="G317" s="664"/>
      <c r="H317" s="664"/>
      <c r="I317" s="664"/>
      <c r="J317" s="664">
        <v>4</v>
      </c>
      <c r="K317" s="664">
        <v>441.48</v>
      </c>
      <c r="L317" s="664"/>
      <c r="M317" s="664">
        <v>110.37</v>
      </c>
      <c r="N317" s="664"/>
      <c r="O317" s="664"/>
      <c r="P317" s="677"/>
      <c r="Q317" s="665"/>
    </row>
    <row r="318" spans="1:17" ht="14.4" customHeight="1" x14ac:dyDescent="0.3">
      <c r="A318" s="660" t="s">
        <v>574</v>
      </c>
      <c r="B318" s="661" t="s">
        <v>4508</v>
      </c>
      <c r="C318" s="661" t="s">
        <v>3875</v>
      </c>
      <c r="D318" s="661" t="s">
        <v>4021</v>
      </c>
      <c r="E318" s="661" t="s">
        <v>2022</v>
      </c>
      <c r="F318" s="664">
        <v>5</v>
      </c>
      <c r="G318" s="664">
        <v>589.79999999999995</v>
      </c>
      <c r="H318" s="664">
        <v>1</v>
      </c>
      <c r="I318" s="664">
        <v>117.96</v>
      </c>
      <c r="J318" s="664">
        <v>14</v>
      </c>
      <c r="K318" s="664">
        <v>1651.44</v>
      </c>
      <c r="L318" s="664">
        <v>2.8000000000000003</v>
      </c>
      <c r="M318" s="664">
        <v>117.96000000000001</v>
      </c>
      <c r="N318" s="664"/>
      <c r="O318" s="664"/>
      <c r="P318" s="677"/>
      <c r="Q318" s="665"/>
    </row>
    <row r="319" spans="1:17" ht="14.4" customHeight="1" x14ac:dyDescent="0.3">
      <c r="A319" s="660" t="s">
        <v>574</v>
      </c>
      <c r="B319" s="661" t="s">
        <v>4508</v>
      </c>
      <c r="C319" s="661" t="s">
        <v>3875</v>
      </c>
      <c r="D319" s="661" t="s">
        <v>4024</v>
      </c>
      <c r="E319" s="661" t="s">
        <v>4025</v>
      </c>
      <c r="F319" s="664"/>
      <c r="G319" s="664"/>
      <c r="H319" s="664"/>
      <c r="I319" s="664"/>
      <c r="J319" s="664">
        <v>8</v>
      </c>
      <c r="K319" s="664">
        <v>672.64</v>
      </c>
      <c r="L319" s="664"/>
      <c r="M319" s="664">
        <v>84.08</v>
      </c>
      <c r="N319" s="664">
        <v>1</v>
      </c>
      <c r="O319" s="664">
        <v>84.08</v>
      </c>
      <c r="P319" s="677"/>
      <c r="Q319" s="665">
        <v>84.08</v>
      </c>
    </row>
    <row r="320" spans="1:17" ht="14.4" customHeight="1" x14ac:dyDescent="0.3">
      <c r="A320" s="660" t="s">
        <v>574</v>
      </c>
      <c r="B320" s="661" t="s">
        <v>4508</v>
      </c>
      <c r="C320" s="661" t="s">
        <v>3875</v>
      </c>
      <c r="D320" s="661" t="s">
        <v>4026</v>
      </c>
      <c r="E320" s="661" t="s">
        <v>3858</v>
      </c>
      <c r="F320" s="664">
        <v>11.4</v>
      </c>
      <c r="G320" s="664">
        <v>12304.16</v>
      </c>
      <c r="H320" s="664">
        <v>1</v>
      </c>
      <c r="I320" s="664">
        <v>1079.3122807017544</v>
      </c>
      <c r="J320" s="664"/>
      <c r="K320" s="664"/>
      <c r="L320" s="664"/>
      <c r="M320" s="664"/>
      <c r="N320" s="664"/>
      <c r="O320" s="664"/>
      <c r="P320" s="677"/>
      <c r="Q320" s="665"/>
    </row>
    <row r="321" spans="1:17" ht="14.4" customHeight="1" x14ac:dyDescent="0.3">
      <c r="A321" s="660" t="s">
        <v>574</v>
      </c>
      <c r="B321" s="661" t="s">
        <v>4508</v>
      </c>
      <c r="C321" s="661" t="s">
        <v>3875</v>
      </c>
      <c r="D321" s="661" t="s">
        <v>4027</v>
      </c>
      <c r="E321" s="661" t="s">
        <v>1122</v>
      </c>
      <c r="F321" s="664">
        <v>86</v>
      </c>
      <c r="G321" s="664">
        <v>5949</v>
      </c>
      <c r="H321" s="664">
        <v>1</v>
      </c>
      <c r="I321" s="664">
        <v>69.174418604651166</v>
      </c>
      <c r="J321" s="664">
        <v>89</v>
      </c>
      <c r="K321" s="664">
        <v>5433.45</v>
      </c>
      <c r="L321" s="664">
        <v>0.91333837619768021</v>
      </c>
      <c r="M321" s="664">
        <v>61.05</v>
      </c>
      <c r="N321" s="664">
        <v>130</v>
      </c>
      <c r="O321" s="664">
        <v>7591.9999999999991</v>
      </c>
      <c r="P321" s="677">
        <v>1.276180870734577</v>
      </c>
      <c r="Q321" s="665">
        <v>58.399999999999991</v>
      </c>
    </row>
    <row r="322" spans="1:17" ht="14.4" customHeight="1" x14ac:dyDescent="0.3">
      <c r="A322" s="660" t="s">
        <v>574</v>
      </c>
      <c r="B322" s="661" t="s">
        <v>4508</v>
      </c>
      <c r="C322" s="661" t="s">
        <v>3875</v>
      </c>
      <c r="D322" s="661" t="s">
        <v>4030</v>
      </c>
      <c r="E322" s="661" t="s">
        <v>1126</v>
      </c>
      <c r="F322" s="664">
        <v>2</v>
      </c>
      <c r="G322" s="664">
        <v>1612.19</v>
      </c>
      <c r="H322" s="664">
        <v>1</v>
      </c>
      <c r="I322" s="664">
        <v>806.09500000000003</v>
      </c>
      <c r="J322" s="664">
        <v>2.5</v>
      </c>
      <c r="K322" s="664">
        <v>1809.36</v>
      </c>
      <c r="L322" s="664">
        <v>1.1222994808304232</v>
      </c>
      <c r="M322" s="664">
        <v>723.74399999999991</v>
      </c>
      <c r="N322" s="664">
        <v>2.1</v>
      </c>
      <c r="O322" s="664">
        <v>1500.98</v>
      </c>
      <c r="P322" s="677">
        <v>0.93101929673301531</v>
      </c>
      <c r="Q322" s="665">
        <v>714.75238095238092</v>
      </c>
    </row>
    <row r="323" spans="1:17" ht="14.4" customHeight="1" x14ac:dyDescent="0.3">
      <c r="A323" s="660" t="s">
        <v>574</v>
      </c>
      <c r="B323" s="661" t="s">
        <v>4508</v>
      </c>
      <c r="C323" s="661" t="s">
        <v>3875</v>
      </c>
      <c r="D323" s="661" t="s">
        <v>4032</v>
      </c>
      <c r="E323" s="661" t="s">
        <v>4033</v>
      </c>
      <c r="F323" s="664"/>
      <c r="G323" s="664"/>
      <c r="H323" s="664"/>
      <c r="I323" s="664"/>
      <c r="J323" s="664"/>
      <c r="K323" s="664"/>
      <c r="L323" s="664"/>
      <c r="M323" s="664"/>
      <c r="N323" s="664">
        <v>0.8</v>
      </c>
      <c r="O323" s="664">
        <v>10047.549999999999</v>
      </c>
      <c r="P323" s="677"/>
      <c r="Q323" s="665">
        <v>12559.437499999998</v>
      </c>
    </row>
    <row r="324" spans="1:17" ht="14.4" customHeight="1" x14ac:dyDescent="0.3">
      <c r="A324" s="660" t="s">
        <v>574</v>
      </c>
      <c r="B324" s="661" t="s">
        <v>4508</v>
      </c>
      <c r="C324" s="661" t="s">
        <v>3875</v>
      </c>
      <c r="D324" s="661" t="s">
        <v>4038</v>
      </c>
      <c r="E324" s="661" t="s">
        <v>1130</v>
      </c>
      <c r="F324" s="664">
        <v>6.3</v>
      </c>
      <c r="G324" s="664">
        <v>2545.7600000000002</v>
      </c>
      <c r="H324" s="664">
        <v>1</v>
      </c>
      <c r="I324" s="664">
        <v>404.08888888888896</v>
      </c>
      <c r="J324" s="664">
        <v>4.5</v>
      </c>
      <c r="K324" s="664">
        <v>1818.8999999999999</v>
      </c>
      <c r="L324" s="664">
        <v>0.71448211928854244</v>
      </c>
      <c r="M324" s="664">
        <v>404.2</v>
      </c>
      <c r="N324" s="664">
        <v>4.2</v>
      </c>
      <c r="O324" s="664">
        <v>1623.73</v>
      </c>
      <c r="P324" s="677">
        <v>0.63781739048457042</v>
      </c>
      <c r="Q324" s="665">
        <v>386.60238095238094</v>
      </c>
    </row>
    <row r="325" spans="1:17" ht="14.4" customHeight="1" x14ac:dyDescent="0.3">
      <c r="A325" s="660" t="s">
        <v>574</v>
      </c>
      <c r="B325" s="661" t="s">
        <v>4508</v>
      </c>
      <c r="C325" s="661" t="s">
        <v>3875</v>
      </c>
      <c r="D325" s="661" t="s">
        <v>4039</v>
      </c>
      <c r="E325" s="661" t="s">
        <v>4040</v>
      </c>
      <c r="F325" s="664">
        <v>3</v>
      </c>
      <c r="G325" s="664">
        <v>174.03</v>
      </c>
      <c r="H325" s="664">
        <v>1</v>
      </c>
      <c r="I325" s="664">
        <v>58.01</v>
      </c>
      <c r="J325" s="664"/>
      <c r="K325" s="664"/>
      <c r="L325" s="664"/>
      <c r="M325" s="664"/>
      <c r="N325" s="664"/>
      <c r="O325" s="664"/>
      <c r="P325" s="677"/>
      <c r="Q325" s="665"/>
    </row>
    <row r="326" spans="1:17" ht="14.4" customHeight="1" x14ac:dyDescent="0.3">
      <c r="A326" s="660" t="s">
        <v>574</v>
      </c>
      <c r="B326" s="661" t="s">
        <v>4508</v>
      </c>
      <c r="C326" s="661" t="s">
        <v>3875</v>
      </c>
      <c r="D326" s="661" t="s">
        <v>4042</v>
      </c>
      <c r="E326" s="661" t="s">
        <v>2038</v>
      </c>
      <c r="F326" s="664">
        <v>47</v>
      </c>
      <c r="G326" s="664">
        <v>2232.5</v>
      </c>
      <c r="H326" s="664">
        <v>1</v>
      </c>
      <c r="I326" s="664">
        <v>47.5</v>
      </c>
      <c r="J326" s="664">
        <v>16</v>
      </c>
      <c r="K326" s="664">
        <v>760</v>
      </c>
      <c r="L326" s="664">
        <v>0.34042553191489361</v>
      </c>
      <c r="M326" s="664">
        <v>47.5</v>
      </c>
      <c r="N326" s="664">
        <v>19</v>
      </c>
      <c r="O326" s="664">
        <v>875.59</v>
      </c>
      <c r="P326" s="677">
        <v>0.39220156774916015</v>
      </c>
      <c r="Q326" s="665">
        <v>46.083684210526314</v>
      </c>
    </row>
    <row r="327" spans="1:17" ht="14.4" customHeight="1" x14ac:dyDescent="0.3">
      <c r="A327" s="660" t="s">
        <v>574</v>
      </c>
      <c r="B327" s="661" t="s">
        <v>4508</v>
      </c>
      <c r="C327" s="661" t="s">
        <v>3875</v>
      </c>
      <c r="D327" s="661" t="s">
        <v>4043</v>
      </c>
      <c r="E327" s="661" t="s">
        <v>1493</v>
      </c>
      <c r="F327" s="664"/>
      <c r="G327" s="664"/>
      <c r="H327" s="664"/>
      <c r="I327" s="664"/>
      <c r="J327" s="664">
        <v>18</v>
      </c>
      <c r="K327" s="664">
        <v>1453.14</v>
      </c>
      <c r="L327" s="664"/>
      <c r="M327" s="664">
        <v>80.73</v>
      </c>
      <c r="N327" s="664">
        <v>1</v>
      </c>
      <c r="O327" s="664">
        <v>77.22</v>
      </c>
      <c r="P327" s="677"/>
      <c r="Q327" s="665">
        <v>77.22</v>
      </c>
    </row>
    <row r="328" spans="1:17" ht="14.4" customHeight="1" x14ac:dyDescent="0.3">
      <c r="A328" s="660" t="s">
        <v>574</v>
      </c>
      <c r="B328" s="661" t="s">
        <v>4508</v>
      </c>
      <c r="C328" s="661" t="s">
        <v>3875</v>
      </c>
      <c r="D328" s="661" t="s">
        <v>4044</v>
      </c>
      <c r="E328" s="661" t="s">
        <v>4045</v>
      </c>
      <c r="F328" s="664"/>
      <c r="G328" s="664"/>
      <c r="H328" s="664"/>
      <c r="I328" s="664"/>
      <c r="J328" s="664">
        <v>0.2</v>
      </c>
      <c r="K328" s="664">
        <v>56.49</v>
      </c>
      <c r="L328" s="664"/>
      <c r="M328" s="664">
        <v>282.45</v>
      </c>
      <c r="N328" s="664"/>
      <c r="O328" s="664"/>
      <c r="P328" s="677"/>
      <c r="Q328" s="665"/>
    </row>
    <row r="329" spans="1:17" ht="14.4" customHeight="1" x14ac:dyDescent="0.3">
      <c r="A329" s="660" t="s">
        <v>574</v>
      </c>
      <c r="B329" s="661" t="s">
        <v>4508</v>
      </c>
      <c r="C329" s="661" t="s">
        <v>3875</v>
      </c>
      <c r="D329" s="661" t="s">
        <v>4046</v>
      </c>
      <c r="E329" s="661" t="s">
        <v>2012</v>
      </c>
      <c r="F329" s="664">
        <v>26.599999999999998</v>
      </c>
      <c r="G329" s="664">
        <v>10098.709999999999</v>
      </c>
      <c r="H329" s="664">
        <v>1</v>
      </c>
      <c r="I329" s="664">
        <v>379.65075187969927</v>
      </c>
      <c r="J329" s="664">
        <v>57.399999999999991</v>
      </c>
      <c r="K329" s="664">
        <v>21797.65</v>
      </c>
      <c r="L329" s="664">
        <v>2.1584588526653405</v>
      </c>
      <c r="M329" s="664">
        <v>379.75000000000006</v>
      </c>
      <c r="N329" s="664">
        <v>40.800000000000004</v>
      </c>
      <c r="O329" s="664">
        <v>14820.6</v>
      </c>
      <c r="P329" s="677">
        <v>1.4675735811801707</v>
      </c>
      <c r="Q329" s="665">
        <v>363.24999999999994</v>
      </c>
    </row>
    <row r="330" spans="1:17" ht="14.4" customHeight="1" x14ac:dyDescent="0.3">
      <c r="A330" s="660" t="s">
        <v>574</v>
      </c>
      <c r="B330" s="661" t="s">
        <v>4508</v>
      </c>
      <c r="C330" s="661" t="s">
        <v>3875</v>
      </c>
      <c r="D330" s="661" t="s">
        <v>4051</v>
      </c>
      <c r="E330" s="661" t="s">
        <v>4052</v>
      </c>
      <c r="F330" s="664">
        <v>17</v>
      </c>
      <c r="G330" s="664">
        <v>1421.37</v>
      </c>
      <c r="H330" s="664">
        <v>1</v>
      </c>
      <c r="I330" s="664">
        <v>83.61</v>
      </c>
      <c r="J330" s="664"/>
      <c r="K330" s="664"/>
      <c r="L330" s="664"/>
      <c r="M330" s="664"/>
      <c r="N330" s="664"/>
      <c r="O330" s="664"/>
      <c r="P330" s="677"/>
      <c r="Q330" s="665"/>
    </row>
    <row r="331" spans="1:17" ht="14.4" customHeight="1" x14ac:dyDescent="0.3">
      <c r="A331" s="660" t="s">
        <v>574</v>
      </c>
      <c r="B331" s="661" t="s">
        <v>4508</v>
      </c>
      <c r="C331" s="661" t="s">
        <v>3875</v>
      </c>
      <c r="D331" s="661" t="s">
        <v>4053</v>
      </c>
      <c r="E331" s="661" t="s">
        <v>4054</v>
      </c>
      <c r="F331" s="664">
        <v>12</v>
      </c>
      <c r="G331" s="664">
        <v>491.4</v>
      </c>
      <c r="H331" s="664">
        <v>1</v>
      </c>
      <c r="I331" s="664">
        <v>40.949999999999996</v>
      </c>
      <c r="J331" s="664"/>
      <c r="K331" s="664"/>
      <c r="L331" s="664"/>
      <c r="M331" s="664"/>
      <c r="N331" s="664"/>
      <c r="O331" s="664"/>
      <c r="P331" s="677"/>
      <c r="Q331" s="665"/>
    </row>
    <row r="332" spans="1:17" ht="14.4" customHeight="1" x14ac:dyDescent="0.3">
      <c r="A332" s="660" t="s">
        <v>574</v>
      </c>
      <c r="B332" s="661" t="s">
        <v>4508</v>
      </c>
      <c r="C332" s="661" t="s">
        <v>3875</v>
      </c>
      <c r="D332" s="661" t="s">
        <v>4057</v>
      </c>
      <c r="E332" s="661" t="s">
        <v>4058</v>
      </c>
      <c r="F332" s="664">
        <v>4.4000000000000004</v>
      </c>
      <c r="G332" s="664">
        <v>17273.96</v>
      </c>
      <c r="H332" s="664">
        <v>1</v>
      </c>
      <c r="I332" s="664">
        <v>3925.8999999999996</v>
      </c>
      <c r="J332" s="664">
        <v>4</v>
      </c>
      <c r="K332" s="664">
        <v>15703.6</v>
      </c>
      <c r="L332" s="664">
        <v>0.90909090909090917</v>
      </c>
      <c r="M332" s="664">
        <v>3925.9</v>
      </c>
      <c r="N332" s="664">
        <v>3.2</v>
      </c>
      <c r="O332" s="664">
        <v>12016.64</v>
      </c>
      <c r="P332" s="677">
        <v>0.69565056304402695</v>
      </c>
      <c r="Q332" s="665">
        <v>3755.2</v>
      </c>
    </row>
    <row r="333" spans="1:17" ht="14.4" customHeight="1" x14ac:dyDescent="0.3">
      <c r="A333" s="660" t="s">
        <v>574</v>
      </c>
      <c r="B333" s="661" t="s">
        <v>4508</v>
      </c>
      <c r="C333" s="661" t="s">
        <v>3875</v>
      </c>
      <c r="D333" s="661" t="s">
        <v>4059</v>
      </c>
      <c r="E333" s="661" t="s">
        <v>1853</v>
      </c>
      <c r="F333" s="664">
        <v>22</v>
      </c>
      <c r="G333" s="664">
        <v>5041.5200000000004</v>
      </c>
      <c r="H333" s="664">
        <v>1</v>
      </c>
      <c r="I333" s="664">
        <v>229.16000000000003</v>
      </c>
      <c r="J333" s="664">
        <v>4</v>
      </c>
      <c r="K333" s="664">
        <v>916.64</v>
      </c>
      <c r="L333" s="664">
        <v>0.1818181818181818</v>
      </c>
      <c r="M333" s="664">
        <v>229.16</v>
      </c>
      <c r="N333" s="664">
        <v>24</v>
      </c>
      <c r="O333" s="664">
        <v>5310.6</v>
      </c>
      <c r="P333" s="677">
        <v>1.0533727923324712</v>
      </c>
      <c r="Q333" s="665">
        <v>221.27500000000001</v>
      </c>
    </row>
    <row r="334" spans="1:17" ht="14.4" customHeight="1" x14ac:dyDescent="0.3">
      <c r="A334" s="660" t="s">
        <v>574</v>
      </c>
      <c r="B334" s="661" t="s">
        <v>4508</v>
      </c>
      <c r="C334" s="661" t="s">
        <v>3875</v>
      </c>
      <c r="D334" s="661" t="s">
        <v>4060</v>
      </c>
      <c r="E334" s="661" t="s">
        <v>2068</v>
      </c>
      <c r="F334" s="664">
        <v>2.5</v>
      </c>
      <c r="G334" s="664">
        <v>541.54999999999995</v>
      </c>
      <c r="H334" s="664">
        <v>1</v>
      </c>
      <c r="I334" s="664">
        <v>216.61999999999998</v>
      </c>
      <c r="J334" s="664">
        <v>1.7000000000000002</v>
      </c>
      <c r="K334" s="664">
        <v>368.9</v>
      </c>
      <c r="L334" s="664">
        <v>0.68119287231095926</v>
      </c>
      <c r="M334" s="664">
        <v>216.99999999999997</v>
      </c>
      <c r="N334" s="664">
        <v>1.6</v>
      </c>
      <c r="O334" s="664">
        <v>332.09000000000003</v>
      </c>
      <c r="P334" s="677">
        <v>0.61322130920505968</v>
      </c>
      <c r="Q334" s="665">
        <v>207.55625000000001</v>
      </c>
    </row>
    <row r="335" spans="1:17" ht="14.4" customHeight="1" x14ac:dyDescent="0.3">
      <c r="A335" s="660" t="s">
        <v>574</v>
      </c>
      <c r="B335" s="661" t="s">
        <v>4508</v>
      </c>
      <c r="C335" s="661" t="s">
        <v>3875</v>
      </c>
      <c r="D335" s="661" t="s">
        <v>4061</v>
      </c>
      <c r="E335" s="661" t="s">
        <v>1856</v>
      </c>
      <c r="F335" s="664">
        <v>10.199999999999999</v>
      </c>
      <c r="G335" s="664">
        <v>986.72</v>
      </c>
      <c r="H335" s="664">
        <v>1</v>
      </c>
      <c r="I335" s="664">
        <v>96.737254901960796</v>
      </c>
      <c r="J335" s="664">
        <v>19.8</v>
      </c>
      <c r="K335" s="664">
        <v>1919.9399999999998</v>
      </c>
      <c r="L335" s="664">
        <v>1.9457799578401165</v>
      </c>
      <c r="M335" s="664">
        <v>96.966666666666654</v>
      </c>
      <c r="N335" s="664">
        <v>14.5</v>
      </c>
      <c r="O335" s="664">
        <v>1344.61</v>
      </c>
      <c r="P335" s="677">
        <v>1.3627067455813198</v>
      </c>
      <c r="Q335" s="665">
        <v>92.731724137931025</v>
      </c>
    </row>
    <row r="336" spans="1:17" ht="14.4" customHeight="1" x14ac:dyDescent="0.3">
      <c r="A336" s="660" t="s">
        <v>574</v>
      </c>
      <c r="B336" s="661" t="s">
        <v>4508</v>
      </c>
      <c r="C336" s="661" t="s">
        <v>3875</v>
      </c>
      <c r="D336" s="661" t="s">
        <v>4062</v>
      </c>
      <c r="E336" s="661" t="s">
        <v>2035</v>
      </c>
      <c r="F336" s="664">
        <v>33</v>
      </c>
      <c r="G336" s="664">
        <v>2049.38</v>
      </c>
      <c r="H336" s="664">
        <v>1</v>
      </c>
      <c r="I336" s="664">
        <v>62.102424242424249</v>
      </c>
      <c r="J336" s="664">
        <v>25</v>
      </c>
      <c r="K336" s="664">
        <v>1600</v>
      </c>
      <c r="L336" s="664">
        <v>0.78072392626062515</v>
      </c>
      <c r="M336" s="664">
        <v>64</v>
      </c>
      <c r="N336" s="664">
        <v>65</v>
      </c>
      <c r="O336" s="664">
        <v>3981.44</v>
      </c>
      <c r="P336" s="677">
        <v>1.9427534181069397</v>
      </c>
      <c r="Q336" s="665">
        <v>61.252923076923075</v>
      </c>
    </row>
    <row r="337" spans="1:17" ht="14.4" customHeight="1" x14ac:dyDescent="0.3">
      <c r="A337" s="660" t="s">
        <v>574</v>
      </c>
      <c r="B337" s="661" t="s">
        <v>4508</v>
      </c>
      <c r="C337" s="661" t="s">
        <v>3875</v>
      </c>
      <c r="D337" s="661" t="s">
        <v>4063</v>
      </c>
      <c r="E337" s="661" t="s">
        <v>4064</v>
      </c>
      <c r="F337" s="664">
        <v>12.8</v>
      </c>
      <c r="G337" s="664">
        <v>16890.419999999998</v>
      </c>
      <c r="H337" s="664">
        <v>1</v>
      </c>
      <c r="I337" s="664">
        <v>1319.5640624999999</v>
      </c>
      <c r="J337" s="664">
        <v>4.4000000000000004</v>
      </c>
      <c r="K337" s="664">
        <v>5630.12</v>
      </c>
      <c r="L337" s="664">
        <v>0.33333214923015536</v>
      </c>
      <c r="M337" s="664">
        <v>1279.5727272727272</v>
      </c>
      <c r="N337" s="664">
        <v>5.4</v>
      </c>
      <c r="O337" s="664">
        <v>6926.05</v>
      </c>
      <c r="P337" s="677">
        <v>0.41005789080437316</v>
      </c>
      <c r="Q337" s="665">
        <v>1282.6018518518517</v>
      </c>
    </row>
    <row r="338" spans="1:17" ht="14.4" customHeight="1" x14ac:dyDescent="0.3">
      <c r="A338" s="660" t="s">
        <v>574</v>
      </c>
      <c r="B338" s="661" t="s">
        <v>4508</v>
      </c>
      <c r="C338" s="661" t="s">
        <v>3875</v>
      </c>
      <c r="D338" s="661" t="s">
        <v>4065</v>
      </c>
      <c r="E338" s="661" t="s">
        <v>4066</v>
      </c>
      <c r="F338" s="664"/>
      <c r="G338" s="664"/>
      <c r="H338" s="664"/>
      <c r="I338" s="664"/>
      <c r="J338" s="664"/>
      <c r="K338" s="664"/>
      <c r="L338" s="664"/>
      <c r="M338" s="664"/>
      <c r="N338" s="664">
        <v>1.4</v>
      </c>
      <c r="O338" s="664">
        <v>839.72</v>
      </c>
      <c r="P338" s="677"/>
      <c r="Q338" s="665">
        <v>599.80000000000007</v>
      </c>
    </row>
    <row r="339" spans="1:17" ht="14.4" customHeight="1" x14ac:dyDescent="0.3">
      <c r="A339" s="660" t="s">
        <v>574</v>
      </c>
      <c r="B339" s="661" t="s">
        <v>4508</v>
      </c>
      <c r="C339" s="661" t="s">
        <v>3875</v>
      </c>
      <c r="D339" s="661" t="s">
        <v>4509</v>
      </c>
      <c r="E339" s="661" t="s">
        <v>2019</v>
      </c>
      <c r="F339" s="664"/>
      <c r="G339" s="664"/>
      <c r="H339" s="664"/>
      <c r="I339" s="664"/>
      <c r="J339" s="664"/>
      <c r="K339" s="664"/>
      <c r="L339" s="664"/>
      <c r="M339" s="664"/>
      <c r="N339" s="664">
        <v>1.3</v>
      </c>
      <c r="O339" s="664">
        <v>1057.8599999999999</v>
      </c>
      <c r="P339" s="677"/>
      <c r="Q339" s="665">
        <v>813.73846153846148</v>
      </c>
    </row>
    <row r="340" spans="1:17" ht="14.4" customHeight="1" x14ac:dyDescent="0.3">
      <c r="A340" s="660" t="s">
        <v>574</v>
      </c>
      <c r="B340" s="661" t="s">
        <v>4508</v>
      </c>
      <c r="C340" s="661" t="s">
        <v>3875</v>
      </c>
      <c r="D340" s="661" t="s">
        <v>4068</v>
      </c>
      <c r="E340" s="661" t="s">
        <v>1156</v>
      </c>
      <c r="F340" s="664"/>
      <c r="G340" s="664"/>
      <c r="H340" s="664"/>
      <c r="I340" s="664"/>
      <c r="J340" s="664"/>
      <c r="K340" s="664"/>
      <c r="L340" s="664"/>
      <c r="M340" s="664"/>
      <c r="N340" s="664">
        <v>2.6</v>
      </c>
      <c r="O340" s="664">
        <v>5462.26</v>
      </c>
      <c r="P340" s="677"/>
      <c r="Q340" s="665">
        <v>2100.8692307692309</v>
      </c>
    </row>
    <row r="341" spans="1:17" ht="14.4" customHeight="1" x14ac:dyDescent="0.3">
      <c r="A341" s="660" t="s">
        <v>574</v>
      </c>
      <c r="B341" s="661" t="s">
        <v>4508</v>
      </c>
      <c r="C341" s="661" t="s">
        <v>3875</v>
      </c>
      <c r="D341" s="661" t="s">
        <v>4073</v>
      </c>
      <c r="E341" s="661" t="s">
        <v>4074</v>
      </c>
      <c r="F341" s="664">
        <v>2.5</v>
      </c>
      <c r="G341" s="664">
        <v>9113.6200000000008</v>
      </c>
      <c r="H341" s="664">
        <v>1</v>
      </c>
      <c r="I341" s="664">
        <v>3645.4480000000003</v>
      </c>
      <c r="J341" s="664">
        <v>3.84</v>
      </c>
      <c r="K341" s="664">
        <v>13942.56</v>
      </c>
      <c r="L341" s="664">
        <v>1.5298597044862523</v>
      </c>
      <c r="M341" s="664">
        <v>3630.875</v>
      </c>
      <c r="N341" s="664">
        <v>2.5</v>
      </c>
      <c r="O341" s="664">
        <v>7871.25</v>
      </c>
      <c r="P341" s="677">
        <v>0.8636798549862732</v>
      </c>
      <c r="Q341" s="665">
        <v>3148.5</v>
      </c>
    </row>
    <row r="342" spans="1:17" ht="14.4" customHeight="1" x14ac:dyDescent="0.3">
      <c r="A342" s="660" t="s">
        <v>574</v>
      </c>
      <c r="B342" s="661" t="s">
        <v>4508</v>
      </c>
      <c r="C342" s="661" t="s">
        <v>3875</v>
      </c>
      <c r="D342" s="661" t="s">
        <v>4510</v>
      </c>
      <c r="E342" s="661" t="s">
        <v>4511</v>
      </c>
      <c r="F342" s="664"/>
      <c r="G342" s="664"/>
      <c r="H342" s="664"/>
      <c r="I342" s="664"/>
      <c r="J342" s="664">
        <v>0.6</v>
      </c>
      <c r="K342" s="664">
        <v>687.44</v>
      </c>
      <c r="L342" s="664"/>
      <c r="M342" s="664">
        <v>1145.7333333333336</v>
      </c>
      <c r="N342" s="664"/>
      <c r="O342" s="664"/>
      <c r="P342" s="677"/>
      <c r="Q342" s="665"/>
    </row>
    <row r="343" spans="1:17" ht="14.4" customHeight="1" x14ac:dyDescent="0.3">
      <c r="A343" s="660" t="s">
        <v>574</v>
      </c>
      <c r="B343" s="661" t="s">
        <v>4508</v>
      </c>
      <c r="C343" s="661" t="s">
        <v>4075</v>
      </c>
      <c r="D343" s="661" t="s">
        <v>4078</v>
      </c>
      <c r="E343" s="661" t="s">
        <v>4079</v>
      </c>
      <c r="F343" s="664">
        <v>50</v>
      </c>
      <c r="G343" s="664">
        <v>80891</v>
      </c>
      <c r="H343" s="664">
        <v>1</v>
      </c>
      <c r="I343" s="664">
        <v>1617.82</v>
      </c>
      <c r="J343" s="664">
        <v>59</v>
      </c>
      <c r="K343" s="664">
        <v>107387.64</v>
      </c>
      <c r="L343" s="664">
        <v>1.3275598026974571</v>
      </c>
      <c r="M343" s="664">
        <v>1820.1294915254236</v>
      </c>
      <c r="N343" s="664">
        <v>41</v>
      </c>
      <c r="O343" s="664">
        <v>74333</v>
      </c>
      <c r="P343" s="677">
        <v>0.91892794006749823</v>
      </c>
      <c r="Q343" s="665">
        <v>1813</v>
      </c>
    </row>
    <row r="344" spans="1:17" ht="14.4" customHeight="1" x14ac:dyDescent="0.3">
      <c r="A344" s="660" t="s">
        <v>574</v>
      </c>
      <c r="B344" s="661" t="s">
        <v>4508</v>
      </c>
      <c r="C344" s="661" t="s">
        <v>4075</v>
      </c>
      <c r="D344" s="661" t="s">
        <v>4080</v>
      </c>
      <c r="E344" s="661" t="s">
        <v>4081</v>
      </c>
      <c r="F344" s="664"/>
      <c r="G344" s="664"/>
      <c r="H344" s="664"/>
      <c r="I344" s="664"/>
      <c r="J344" s="664"/>
      <c r="K344" s="664"/>
      <c r="L344" s="664"/>
      <c r="M344" s="664"/>
      <c r="N344" s="664">
        <v>2</v>
      </c>
      <c r="O344" s="664">
        <v>5456</v>
      </c>
      <c r="P344" s="677"/>
      <c r="Q344" s="665">
        <v>2728</v>
      </c>
    </row>
    <row r="345" spans="1:17" ht="14.4" customHeight="1" x14ac:dyDescent="0.3">
      <c r="A345" s="660" t="s">
        <v>574</v>
      </c>
      <c r="B345" s="661" t="s">
        <v>4508</v>
      </c>
      <c r="C345" s="661" t="s">
        <v>4075</v>
      </c>
      <c r="D345" s="661" t="s">
        <v>4512</v>
      </c>
      <c r="E345" s="661" t="s">
        <v>4513</v>
      </c>
      <c r="F345" s="664"/>
      <c r="G345" s="664"/>
      <c r="H345" s="664"/>
      <c r="I345" s="664"/>
      <c r="J345" s="664">
        <v>1</v>
      </c>
      <c r="K345" s="664">
        <v>7767</v>
      </c>
      <c r="L345" s="664"/>
      <c r="M345" s="664">
        <v>7767</v>
      </c>
      <c r="N345" s="664"/>
      <c r="O345" s="664"/>
      <c r="P345" s="677"/>
      <c r="Q345" s="665"/>
    </row>
    <row r="346" spans="1:17" ht="14.4" customHeight="1" x14ac:dyDescent="0.3">
      <c r="A346" s="660" t="s">
        <v>574</v>
      </c>
      <c r="B346" s="661" t="s">
        <v>4508</v>
      </c>
      <c r="C346" s="661" t="s">
        <v>4075</v>
      </c>
      <c r="D346" s="661" t="s">
        <v>4084</v>
      </c>
      <c r="E346" s="661" t="s">
        <v>4085</v>
      </c>
      <c r="F346" s="664">
        <v>26</v>
      </c>
      <c r="G346" s="664">
        <v>19981.84</v>
      </c>
      <c r="H346" s="664">
        <v>1</v>
      </c>
      <c r="I346" s="664">
        <v>768.53230769230765</v>
      </c>
      <c r="J346" s="664">
        <v>52</v>
      </c>
      <c r="K346" s="664">
        <v>40600.57</v>
      </c>
      <c r="L346" s="664">
        <v>2.0318734410845045</v>
      </c>
      <c r="M346" s="664">
        <v>780.78019230769235</v>
      </c>
      <c r="N346" s="664">
        <v>25</v>
      </c>
      <c r="O346" s="664">
        <v>21668.010000000002</v>
      </c>
      <c r="P346" s="677">
        <v>1.0843851216904952</v>
      </c>
      <c r="Q346" s="665">
        <v>866.72040000000004</v>
      </c>
    </row>
    <row r="347" spans="1:17" ht="14.4" customHeight="1" x14ac:dyDescent="0.3">
      <c r="A347" s="660" t="s">
        <v>574</v>
      </c>
      <c r="B347" s="661" t="s">
        <v>4508</v>
      </c>
      <c r="C347" s="661" t="s">
        <v>4075</v>
      </c>
      <c r="D347" s="661" t="s">
        <v>4086</v>
      </c>
      <c r="E347" s="661" t="s">
        <v>4087</v>
      </c>
      <c r="F347" s="664"/>
      <c r="G347" s="664"/>
      <c r="H347" s="664"/>
      <c r="I347" s="664"/>
      <c r="J347" s="664">
        <v>4</v>
      </c>
      <c r="K347" s="664">
        <v>952</v>
      </c>
      <c r="L347" s="664"/>
      <c r="M347" s="664">
        <v>238</v>
      </c>
      <c r="N347" s="664"/>
      <c r="O347" s="664"/>
      <c r="P347" s="677"/>
      <c r="Q347" s="665"/>
    </row>
    <row r="348" spans="1:17" ht="14.4" customHeight="1" x14ac:dyDescent="0.3">
      <c r="A348" s="660" t="s">
        <v>574</v>
      </c>
      <c r="B348" s="661" t="s">
        <v>4508</v>
      </c>
      <c r="C348" s="661" t="s">
        <v>3885</v>
      </c>
      <c r="D348" s="661" t="s">
        <v>4096</v>
      </c>
      <c r="E348" s="661" t="s">
        <v>4097</v>
      </c>
      <c r="F348" s="664"/>
      <c r="G348" s="664"/>
      <c r="H348" s="664"/>
      <c r="I348" s="664"/>
      <c r="J348" s="664">
        <v>1</v>
      </c>
      <c r="K348" s="664">
        <v>6832.75</v>
      </c>
      <c r="L348" s="664"/>
      <c r="M348" s="664">
        <v>6832.75</v>
      </c>
      <c r="N348" s="664"/>
      <c r="O348" s="664"/>
      <c r="P348" s="677"/>
      <c r="Q348" s="665"/>
    </row>
    <row r="349" spans="1:17" ht="14.4" customHeight="1" x14ac:dyDescent="0.3">
      <c r="A349" s="660" t="s">
        <v>574</v>
      </c>
      <c r="B349" s="661" t="s">
        <v>4508</v>
      </c>
      <c r="C349" s="661" t="s">
        <v>3885</v>
      </c>
      <c r="D349" s="661" t="s">
        <v>4100</v>
      </c>
      <c r="E349" s="661" t="s">
        <v>4101</v>
      </c>
      <c r="F349" s="664"/>
      <c r="G349" s="664"/>
      <c r="H349" s="664"/>
      <c r="I349" s="664"/>
      <c r="J349" s="664">
        <v>1</v>
      </c>
      <c r="K349" s="664">
        <v>6570.55</v>
      </c>
      <c r="L349" s="664"/>
      <c r="M349" s="664">
        <v>6570.55</v>
      </c>
      <c r="N349" s="664"/>
      <c r="O349" s="664"/>
      <c r="P349" s="677"/>
      <c r="Q349" s="665"/>
    </row>
    <row r="350" spans="1:17" ht="14.4" customHeight="1" x14ac:dyDescent="0.3">
      <c r="A350" s="660" t="s">
        <v>574</v>
      </c>
      <c r="B350" s="661" t="s">
        <v>4508</v>
      </c>
      <c r="C350" s="661" t="s">
        <v>3885</v>
      </c>
      <c r="D350" s="661" t="s">
        <v>4110</v>
      </c>
      <c r="E350" s="661" t="s">
        <v>4111</v>
      </c>
      <c r="F350" s="664">
        <v>2</v>
      </c>
      <c r="G350" s="664">
        <v>9669.2800000000007</v>
      </c>
      <c r="H350" s="664">
        <v>1</v>
      </c>
      <c r="I350" s="664">
        <v>4834.6400000000003</v>
      </c>
      <c r="J350" s="664"/>
      <c r="K350" s="664"/>
      <c r="L350" s="664"/>
      <c r="M350" s="664"/>
      <c r="N350" s="664"/>
      <c r="O350" s="664"/>
      <c r="P350" s="677"/>
      <c r="Q350" s="665"/>
    </row>
    <row r="351" spans="1:17" ht="14.4" customHeight="1" x14ac:dyDescent="0.3">
      <c r="A351" s="660" t="s">
        <v>574</v>
      </c>
      <c r="B351" s="661" t="s">
        <v>4508</v>
      </c>
      <c r="C351" s="661" t="s">
        <v>3885</v>
      </c>
      <c r="D351" s="661" t="s">
        <v>4116</v>
      </c>
      <c r="E351" s="661" t="s">
        <v>4117</v>
      </c>
      <c r="F351" s="664">
        <v>1</v>
      </c>
      <c r="G351" s="664">
        <v>2603.5500000000002</v>
      </c>
      <c r="H351" s="664">
        <v>1</v>
      </c>
      <c r="I351" s="664">
        <v>2603.5500000000002</v>
      </c>
      <c r="J351" s="664"/>
      <c r="K351" s="664"/>
      <c r="L351" s="664"/>
      <c r="M351" s="664"/>
      <c r="N351" s="664"/>
      <c r="O351" s="664"/>
      <c r="P351" s="677"/>
      <c r="Q351" s="665"/>
    </row>
    <row r="352" spans="1:17" ht="14.4" customHeight="1" x14ac:dyDescent="0.3">
      <c r="A352" s="660" t="s">
        <v>574</v>
      </c>
      <c r="B352" s="661" t="s">
        <v>4508</v>
      </c>
      <c r="C352" s="661" t="s">
        <v>3885</v>
      </c>
      <c r="D352" s="661" t="s">
        <v>4135</v>
      </c>
      <c r="E352" s="661" t="s">
        <v>4136</v>
      </c>
      <c r="F352" s="664">
        <v>1</v>
      </c>
      <c r="G352" s="664">
        <v>4560</v>
      </c>
      <c r="H352" s="664">
        <v>1</v>
      </c>
      <c r="I352" s="664">
        <v>4560</v>
      </c>
      <c r="J352" s="664">
        <v>1</v>
      </c>
      <c r="K352" s="664">
        <v>4560</v>
      </c>
      <c r="L352" s="664">
        <v>1</v>
      </c>
      <c r="M352" s="664">
        <v>4560</v>
      </c>
      <c r="N352" s="664"/>
      <c r="O352" s="664"/>
      <c r="P352" s="677"/>
      <c r="Q352" s="665"/>
    </row>
    <row r="353" spans="1:17" ht="14.4" customHeight="1" x14ac:dyDescent="0.3">
      <c r="A353" s="660" t="s">
        <v>574</v>
      </c>
      <c r="B353" s="661" t="s">
        <v>4508</v>
      </c>
      <c r="C353" s="661" t="s">
        <v>3885</v>
      </c>
      <c r="D353" s="661" t="s">
        <v>4138</v>
      </c>
      <c r="E353" s="661" t="s">
        <v>4139</v>
      </c>
      <c r="F353" s="664"/>
      <c r="G353" s="664"/>
      <c r="H353" s="664"/>
      <c r="I353" s="664"/>
      <c r="J353" s="664">
        <v>1</v>
      </c>
      <c r="K353" s="664">
        <v>10124.24</v>
      </c>
      <c r="L353" s="664"/>
      <c r="M353" s="664">
        <v>10124.24</v>
      </c>
      <c r="N353" s="664"/>
      <c r="O353" s="664"/>
      <c r="P353" s="677"/>
      <c r="Q353" s="665"/>
    </row>
    <row r="354" spans="1:17" ht="14.4" customHeight="1" x14ac:dyDescent="0.3">
      <c r="A354" s="660" t="s">
        <v>574</v>
      </c>
      <c r="B354" s="661" t="s">
        <v>4508</v>
      </c>
      <c r="C354" s="661" t="s">
        <v>3885</v>
      </c>
      <c r="D354" s="661" t="s">
        <v>4150</v>
      </c>
      <c r="E354" s="661" t="s">
        <v>4151</v>
      </c>
      <c r="F354" s="664">
        <v>2</v>
      </c>
      <c r="G354" s="664">
        <v>24038.400000000001</v>
      </c>
      <c r="H354" s="664">
        <v>1</v>
      </c>
      <c r="I354" s="664">
        <v>12019.2</v>
      </c>
      <c r="J354" s="664">
        <v>1</v>
      </c>
      <c r="K354" s="664">
        <v>12019.2</v>
      </c>
      <c r="L354" s="664">
        <v>0.5</v>
      </c>
      <c r="M354" s="664">
        <v>12019.2</v>
      </c>
      <c r="N354" s="664"/>
      <c r="O354" s="664"/>
      <c r="P354" s="677"/>
      <c r="Q354" s="665"/>
    </row>
    <row r="355" spans="1:17" ht="14.4" customHeight="1" x14ac:dyDescent="0.3">
      <c r="A355" s="660" t="s">
        <v>574</v>
      </c>
      <c r="B355" s="661" t="s">
        <v>4508</v>
      </c>
      <c r="C355" s="661" t="s">
        <v>3885</v>
      </c>
      <c r="D355" s="661" t="s">
        <v>4184</v>
      </c>
      <c r="E355" s="661" t="s">
        <v>4185</v>
      </c>
      <c r="F355" s="664"/>
      <c r="G355" s="664"/>
      <c r="H355" s="664"/>
      <c r="I355" s="664"/>
      <c r="J355" s="664">
        <v>1</v>
      </c>
      <c r="K355" s="664">
        <v>1380</v>
      </c>
      <c r="L355" s="664"/>
      <c r="M355" s="664">
        <v>1380</v>
      </c>
      <c r="N355" s="664"/>
      <c r="O355" s="664"/>
      <c r="P355" s="677"/>
      <c r="Q355" s="665"/>
    </row>
    <row r="356" spans="1:17" ht="14.4" customHeight="1" x14ac:dyDescent="0.3">
      <c r="A356" s="660" t="s">
        <v>574</v>
      </c>
      <c r="B356" s="661" t="s">
        <v>4508</v>
      </c>
      <c r="C356" s="661" t="s">
        <v>3885</v>
      </c>
      <c r="D356" s="661" t="s">
        <v>4188</v>
      </c>
      <c r="E356" s="661" t="s">
        <v>4189</v>
      </c>
      <c r="F356" s="664"/>
      <c r="G356" s="664"/>
      <c r="H356" s="664"/>
      <c r="I356" s="664"/>
      <c r="J356" s="664">
        <v>1</v>
      </c>
      <c r="K356" s="664">
        <v>1312</v>
      </c>
      <c r="L356" s="664"/>
      <c r="M356" s="664">
        <v>1312</v>
      </c>
      <c r="N356" s="664"/>
      <c r="O356" s="664"/>
      <c r="P356" s="677"/>
      <c r="Q356" s="665"/>
    </row>
    <row r="357" spans="1:17" ht="14.4" customHeight="1" x14ac:dyDescent="0.3">
      <c r="A357" s="660" t="s">
        <v>574</v>
      </c>
      <c r="B357" s="661" t="s">
        <v>4508</v>
      </c>
      <c r="C357" s="661" t="s">
        <v>3890</v>
      </c>
      <c r="D357" s="661" t="s">
        <v>4514</v>
      </c>
      <c r="E357" s="661" t="s">
        <v>4515</v>
      </c>
      <c r="F357" s="664">
        <v>211</v>
      </c>
      <c r="G357" s="664">
        <v>2510047</v>
      </c>
      <c r="H357" s="664">
        <v>1</v>
      </c>
      <c r="I357" s="664">
        <v>11895.957345971565</v>
      </c>
      <c r="J357" s="664">
        <v>194</v>
      </c>
      <c r="K357" s="664">
        <v>2308018</v>
      </c>
      <c r="L357" s="664">
        <v>0.91951186571406829</v>
      </c>
      <c r="M357" s="664">
        <v>11897</v>
      </c>
      <c r="N357" s="664">
        <v>244</v>
      </c>
      <c r="O357" s="664">
        <v>2902868</v>
      </c>
      <c r="P357" s="677">
        <v>1.1564994599702714</v>
      </c>
      <c r="Q357" s="665">
        <v>11897</v>
      </c>
    </row>
    <row r="358" spans="1:17" ht="14.4" customHeight="1" x14ac:dyDescent="0.3">
      <c r="A358" s="660" t="s">
        <v>574</v>
      </c>
      <c r="B358" s="661" t="s">
        <v>4508</v>
      </c>
      <c r="C358" s="661" t="s">
        <v>3890</v>
      </c>
      <c r="D358" s="661" t="s">
        <v>4261</v>
      </c>
      <c r="E358" s="661" t="s">
        <v>4262</v>
      </c>
      <c r="F358" s="664">
        <v>153</v>
      </c>
      <c r="G358" s="664">
        <v>58427</v>
      </c>
      <c r="H358" s="664">
        <v>1</v>
      </c>
      <c r="I358" s="664">
        <v>381.87581699346407</v>
      </c>
      <c r="J358" s="664">
        <v>131</v>
      </c>
      <c r="K358" s="664">
        <v>50042</v>
      </c>
      <c r="L358" s="664">
        <v>0.85648758279562531</v>
      </c>
      <c r="M358" s="664">
        <v>382</v>
      </c>
      <c r="N358" s="664">
        <v>163</v>
      </c>
      <c r="O358" s="664">
        <v>62590</v>
      </c>
      <c r="P358" s="677">
        <v>1.071251305047324</v>
      </c>
      <c r="Q358" s="665">
        <v>383.98773006134968</v>
      </c>
    </row>
    <row r="359" spans="1:17" ht="14.4" customHeight="1" x14ac:dyDescent="0.3">
      <c r="A359" s="660" t="s">
        <v>574</v>
      </c>
      <c r="B359" s="661" t="s">
        <v>4508</v>
      </c>
      <c r="C359" s="661" t="s">
        <v>3890</v>
      </c>
      <c r="D359" s="661" t="s">
        <v>3923</v>
      </c>
      <c r="E359" s="661" t="s">
        <v>3924</v>
      </c>
      <c r="F359" s="664">
        <v>13</v>
      </c>
      <c r="G359" s="664">
        <v>3067</v>
      </c>
      <c r="H359" s="664">
        <v>1</v>
      </c>
      <c r="I359" s="664">
        <v>235.92307692307693</v>
      </c>
      <c r="J359" s="664">
        <v>11</v>
      </c>
      <c r="K359" s="664">
        <v>2552</v>
      </c>
      <c r="L359" s="664">
        <v>0.8320834691881317</v>
      </c>
      <c r="M359" s="664">
        <v>232</v>
      </c>
      <c r="N359" s="664">
        <v>8</v>
      </c>
      <c r="O359" s="664">
        <v>1878</v>
      </c>
      <c r="P359" s="677">
        <v>0.61232474731007502</v>
      </c>
      <c r="Q359" s="665">
        <v>234.75</v>
      </c>
    </row>
    <row r="360" spans="1:17" ht="14.4" customHeight="1" x14ac:dyDescent="0.3">
      <c r="A360" s="660" t="s">
        <v>574</v>
      </c>
      <c r="B360" s="661" t="s">
        <v>4508</v>
      </c>
      <c r="C360" s="661" t="s">
        <v>3890</v>
      </c>
      <c r="D360" s="661" t="s">
        <v>4338</v>
      </c>
      <c r="E360" s="661" t="s">
        <v>4339</v>
      </c>
      <c r="F360" s="664">
        <v>0</v>
      </c>
      <c r="G360" s="664">
        <v>0</v>
      </c>
      <c r="H360" s="664"/>
      <c r="I360" s="664"/>
      <c r="J360" s="664">
        <v>0</v>
      </c>
      <c r="K360" s="664">
        <v>0</v>
      </c>
      <c r="L360" s="664"/>
      <c r="M360" s="664"/>
      <c r="N360" s="664">
        <v>0</v>
      </c>
      <c r="O360" s="664">
        <v>0</v>
      </c>
      <c r="P360" s="677"/>
      <c r="Q360" s="665"/>
    </row>
    <row r="361" spans="1:17" ht="14.4" customHeight="1" x14ac:dyDescent="0.3">
      <c r="A361" s="660" t="s">
        <v>574</v>
      </c>
      <c r="B361" s="661" t="s">
        <v>4508</v>
      </c>
      <c r="C361" s="661" t="s">
        <v>3890</v>
      </c>
      <c r="D361" s="661" t="s">
        <v>4340</v>
      </c>
      <c r="E361" s="661" t="s">
        <v>4341</v>
      </c>
      <c r="F361" s="664">
        <v>150</v>
      </c>
      <c r="G361" s="664">
        <v>0</v>
      </c>
      <c r="H361" s="664"/>
      <c r="I361" s="664">
        <v>0</v>
      </c>
      <c r="J361" s="664">
        <v>348</v>
      </c>
      <c r="K361" s="664">
        <v>0</v>
      </c>
      <c r="L361" s="664"/>
      <c r="M361" s="664">
        <v>0</v>
      </c>
      <c r="N361" s="664">
        <v>326</v>
      </c>
      <c r="O361" s="664">
        <v>0</v>
      </c>
      <c r="P361" s="677"/>
      <c r="Q361" s="665">
        <v>0</v>
      </c>
    </row>
    <row r="362" spans="1:17" ht="14.4" customHeight="1" x14ac:dyDescent="0.3">
      <c r="A362" s="660" t="s">
        <v>574</v>
      </c>
      <c r="B362" s="661" t="s">
        <v>4508</v>
      </c>
      <c r="C362" s="661" t="s">
        <v>3890</v>
      </c>
      <c r="D362" s="661" t="s">
        <v>4516</v>
      </c>
      <c r="E362" s="661" t="s">
        <v>4517</v>
      </c>
      <c r="F362" s="664">
        <v>1</v>
      </c>
      <c r="G362" s="664">
        <v>0</v>
      </c>
      <c r="H362" s="664"/>
      <c r="I362" s="664">
        <v>0</v>
      </c>
      <c r="J362" s="664"/>
      <c r="K362" s="664"/>
      <c r="L362" s="664"/>
      <c r="M362" s="664"/>
      <c r="N362" s="664"/>
      <c r="O362" s="664"/>
      <c r="P362" s="677"/>
      <c r="Q362" s="665"/>
    </row>
    <row r="363" spans="1:17" ht="14.4" customHeight="1" x14ac:dyDescent="0.3">
      <c r="A363" s="660" t="s">
        <v>574</v>
      </c>
      <c r="B363" s="661" t="s">
        <v>4508</v>
      </c>
      <c r="C363" s="661" t="s">
        <v>3890</v>
      </c>
      <c r="D363" s="661" t="s">
        <v>4370</v>
      </c>
      <c r="E363" s="661" t="s">
        <v>4371</v>
      </c>
      <c r="F363" s="664">
        <v>47</v>
      </c>
      <c r="G363" s="664">
        <v>0</v>
      </c>
      <c r="H363" s="664"/>
      <c r="I363" s="664">
        <v>0</v>
      </c>
      <c r="J363" s="664"/>
      <c r="K363" s="664"/>
      <c r="L363" s="664"/>
      <c r="M363" s="664"/>
      <c r="N363" s="664"/>
      <c r="O363" s="664"/>
      <c r="P363" s="677"/>
      <c r="Q363" s="665"/>
    </row>
    <row r="364" spans="1:17" ht="14.4" customHeight="1" x14ac:dyDescent="0.3">
      <c r="A364" s="660" t="s">
        <v>574</v>
      </c>
      <c r="B364" s="661" t="s">
        <v>4508</v>
      </c>
      <c r="C364" s="661" t="s">
        <v>3890</v>
      </c>
      <c r="D364" s="661" t="s">
        <v>4518</v>
      </c>
      <c r="E364" s="661" t="s">
        <v>4519</v>
      </c>
      <c r="F364" s="664">
        <v>21</v>
      </c>
      <c r="G364" s="664">
        <v>114992</v>
      </c>
      <c r="H364" s="664">
        <v>1</v>
      </c>
      <c r="I364" s="664">
        <v>5475.8095238095239</v>
      </c>
      <c r="J364" s="664">
        <v>24</v>
      </c>
      <c r="K364" s="664">
        <v>131424</v>
      </c>
      <c r="L364" s="664">
        <v>1.1428968971754556</v>
      </c>
      <c r="M364" s="664">
        <v>5476</v>
      </c>
      <c r="N364" s="664">
        <v>2</v>
      </c>
      <c r="O364" s="664">
        <v>10952</v>
      </c>
      <c r="P364" s="677">
        <v>9.5241408097954644E-2</v>
      </c>
      <c r="Q364" s="665">
        <v>5476</v>
      </c>
    </row>
    <row r="365" spans="1:17" ht="14.4" customHeight="1" x14ac:dyDescent="0.3">
      <c r="A365" s="660" t="s">
        <v>574</v>
      </c>
      <c r="B365" s="661" t="s">
        <v>4508</v>
      </c>
      <c r="C365" s="661" t="s">
        <v>3890</v>
      </c>
      <c r="D365" s="661" t="s">
        <v>4520</v>
      </c>
      <c r="E365" s="661" t="s">
        <v>4521</v>
      </c>
      <c r="F365" s="664">
        <v>97</v>
      </c>
      <c r="G365" s="664">
        <v>647468</v>
      </c>
      <c r="H365" s="664">
        <v>1</v>
      </c>
      <c r="I365" s="664">
        <v>6674.927835051546</v>
      </c>
      <c r="J365" s="664">
        <v>99</v>
      </c>
      <c r="K365" s="664">
        <v>660924</v>
      </c>
      <c r="L365" s="664">
        <v>1.020782494269987</v>
      </c>
      <c r="M365" s="664">
        <v>6676</v>
      </c>
      <c r="N365" s="664">
        <v>82</v>
      </c>
      <c r="O365" s="664">
        <v>547432</v>
      </c>
      <c r="P365" s="677">
        <v>0.84549661141554489</v>
      </c>
      <c r="Q365" s="665">
        <v>6676</v>
      </c>
    </row>
    <row r="366" spans="1:17" ht="14.4" customHeight="1" x14ac:dyDescent="0.3">
      <c r="A366" s="660" t="s">
        <v>574</v>
      </c>
      <c r="B366" s="661" t="s">
        <v>4508</v>
      </c>
      <c r="C366" s="661" t="s">
        <v>3890</v>
      </c>
      <c r="D366" s="661" t="s">
        <v>3971</v>
      </c>
      <c r="E366" s="661" t="s">
        <v>3972</v>
      </c>
      <c r="F366" s="664">
        <v>11</v>
      </c>
      <c r="G366" s="664">
        <v>3784</v>
      </c>
      <c r="H366" s="664">
        <v>1</v>
      </c>
      <c r="I366" s="664">
        <v>344</v>
      </c>
      <c r="J366" s="664">
        <v>12</v>
      </c>
      <c r="K366" s="664">
        <v>4128</v>
      </c>
      <c r="L366" s="664">
        <v>1.0909090909090908</v>
      </c>
      <c r="M366" s="664">
        <v>344</v>
      </c>
      <c r="N366" s="664">
        <v>7</v>
      </c>
      <c r="O366" s="664">
        <v>2442</v>
      </c>
      <c r="P366" s="677">
        <v>0.64534883720930236</v>
      </c>
      <c r="Q366" s="665">
        <v>348.85714285714283</v>
      </c>
    </row>
    <row r="367" spans="1:17" ht="14.4" customHeight="1" x14ac:dyDescent="0.3">
      <c r="A367" s="660" t="s">
        <v>574</v>
      </c>
      <c r="B367" s="661" t="s">
        <v>4522</v>
      </c>
      <c r="C367" s="661" t="s">
        <v>3875</v>
      </c>
      <c r="D367" s="661" t="s">
        <v>4523</v>
      </c>
      <c r="E367" s="661" t="s">
        <v>2022</v>
      </c>
      <c r="F367" s="664"/>
      <c r="G367" s="664"/>
      <c r="H367" s="664"/>
      <c r="I367" s="664"/>
      <c r="J367" s="664">
        <v>1</v>
      </c>
      <c r="K367" s="664">
        <v>82.92</v>
      </c>
      <c r="L367" s="664"/>
      <c r="M367" s="664">
        <v>82.92</v>
      </c>
      <c r="N367" s="664"/>
      <c r="O367" s="664"/>
      <c r="P367" s="677"/>
      <c r="Q367" s="665"/>
    </row>
    <row r="368" spans="1:17" ht="14.4" customHeight="1" x14ac:dyDescent="0.3">
      <c r="A368" s="660" t="s">
        <v>574</v>
      </c>
      <c r="B368" s="661" t="s">
        <v>4522</v>
      </c>
      <c r="C368" s="661" t="s">
        <v>3875</v>
      </c>
      <c r="D368" s="661" t="s">
        <v>4021</v>
      </c>
      <c r="E368" s="661" t="s">
        <v>2022</v>
      </c>
      <c r="F368" s="664">
        <v>15</v>
      </c>
      <c r="G368" s="664">
        <v>2023.68</v>
      </c>
      <c r="H368" s="664">
        <v>1</v>
      </c>
      <c r="I368" s="664">
        <v>134.91200000000001</v>
      </c>
      <c r="J368" s="664">
        <v>30</v>
      </c>
      <c r="K368" s="664">
        <v>3538.7999999999997</v>
      </c>
      <c r="L368" s="664">
        <v>1.7486954459203035</v>
      </c>
      <c r="M368" s="664">
        <v>117.96</v>
      </c>
      <c r="N368" s="664"/>
      <c r="O368" s="664"/>
      <c r="P368" s="677"/>
      <c r="Q368" s="665"/>
    </row>
    <row r="369" spans="1:17" ht="14.4" customHeight="1" x14ac:dyDescent="0.3">
      <c r="A369" s="660" t="s">
        <v>574</v>
      </c>
      <c r="B369" s="661" t="s">
        <v>4522</v>
      </c>
      <c r="C369" s="661" t="s">
        <v>3875</v>
      </c>
      <c r="D369" s="661" t="s">
        <v>4022</v>
      </c>
      <c r="E369" s="661" t="s">
        <v>2022</v>
      </c>
      <c r="F369" s="664">
        <v>12</v>
      </c>
      <c r="G369" s="664">
        <v>2722.68</v>
      </c>
      <c r="H369" s="664">
        <v>1</v>
      </c>
      <c r="I369" s="664">
        <v>226.89</v>
      </c>
      <c r="J369" s="664"/>
      <c r="K369" s="664"/>
      <c r="L369" s="664"/>
      <c r="M369" s="664"/>
      <c r="N369" s="664"/>
      <c r="O369" s="664"/>
      <c r="P369" s="677"/>
      <c r="Q369" s="665"/>
    </row>
    <row r="370" spans="1:17" ht="14.4" customHeight="1" x14ac:dyDescent="0.3">
      <c r="A370" s="660" t="s">
        <v>574</v>
      </c>
      <c r="B370" s="661" t="s">
        <v>4522</v>
      </c>
      <c r="C370" s="661" t="s">
        <v>3875</v>
      </c>
      <c r="D370" s="661" t="s">
        <v>4027</v>
      </c>
      <c r="E370" s="661" t="s">
        <v>1122</v>
      </c>
      <c r="F370" s="664">
        <v>5</v>
      </c>
      <c r="G370" s="664">
        <v>348.6</v>
      </c>
      <c r="H370" s="664">
        <v>1</v>
      </c>
      <c r="I370" s="664">
        <v>69.72</v>
      </c>
      <c r="J370" s="664">
        <v>9</v>
      </c>
      <c r="K370" s="664">
        <v>549.45000000000005</v>
      </c>
      <c r="L370" s="664">
        <v>1.5761617900172118</v>
      </c>
      <c r="M370" s="664">
        <v>61.050000000000004</v>
      </c>
      <c r="N370" s="664">
        <v>28</v>
      </c>
      <c r="O370" s="664">
        <v>1635.2</v>
      </c>
      <c r="P370" s="677">
        <v>4.690763052208835</v>
      </c>
      <c r="Q370" s="665">
        <v>58.4</v>
      </c>
    </row>
    <row r="371" spans="1:17" ht="14.4" customHeight="1" x14ac:dyDescent="0.3">
      <c r="A371" s="660" t="s">
        <v>574</v>
      </c>
      <c r="B371" s="661" t="s">
        <v>4522</v>
      </c>
      <c r="C371" s="661" t="s">
        <v>3875</v>
      </c>
      <c r="D371" s="661" t="s">
        <v>4035</v>
      </c>
      <c r="E371" s="661" t="s">
        <v>4036</v>
      </c>
      <c r="F371" s="664"/>
      <c r="G371" s="664"/>
      <c r="H371" s="664"/>
      <c r="I371" s="664"/>
      <c r="J371" s="664">
        <v>44</v>
      </c>
      <c r="K371" s="664">
        <v>1775.84</v>
      </c>
      <c r="L371" s="664"/>
      <c r="M371" s="664">
        <v>40.36</v>
      </c>
      <c r="N371" s="664"/>
      <c r="O371" s="664"/>
      <c r="P371" s="677"/>
      <c r="Q371" s="665"/>
    </row>
    <row r="372" spans="1:17" ht="14.4" customHeight="1" x14ac:dyDescent="0.3">
      <c r="A372" s="660" t="s">
        <v>574</v>
      </c>
      <c r="B372" s="661" t="s">
        <v>4522</v>
      </c>
      <c r="C372" s="661" t="s">
        <v>3875</v>
      </c>
      <c r="D372" s="661" t="s">
        <v>4038</v>
      </c>
      <c r="E372" s="661" t="s">
        <v>1130</v>
      </c>
      <c r="F372" s="664">
        <v>19.8</v>
      </c>
      <c r="G372" s="664">
        <v>7995.46</v>
      </c>
      <c r="H372" s="664">
        <v>1</v>
      </c>
      <c r="I372" s="664">
        <v>403.81111111111107</v>
      </c>
      <c r="J372" s="664">
        <v>19.699999999999996</v>
      </c>
      <c r="K372" s="664">
        <v>7962.7400000000007</v>
      </c>
      <c r="L372" s="664">
        <v>0.99590767760704213</v>
      </c>
      <c r="M372" s="664">
        <v>404.2000000000001</v>
      </c>
      <c r="N372" s="664">
        <v>12.299999999999999</v>
      </c>
      <c r="O372" s="664">
        <v>4755.2699999999995</v>
      </c>
      <c r="P372" s="677">
        <v>0.59474626850737788</v>
      </c>
      <c r="Q372" s="665">
        <v>386.60731707317075</v>
      </c>
    </row>
    <row r="373" spans="1:17" ht="14.4" customHeight="1" x14ac:dyDescent="0.3">
      <c r="A373" s="660" t="s">
        <v>574</v>
      </c>
      <c r="B373" s="661" t="s">
        <v>4522</v>
      </c>
      <c r="C373" s="661" t="s">
        <v>3875</v>
      </c>
      <c r="D373" s="661" t="s">
        <v>4042</v>
      </c>
      <c r="E373" s="661" t="s">
        <v>2038</v>
      </c>
      <c r="F373" s="664">
        <v>9</v>
      </c>
      <c r="G373" s="664">
        <v>427.5</v>
      </c>
      <c r="H373" s="664">
        <v>1</v>
      </c>
      <c r="I373" s="664">
        <v>47.5</v>
      </c>
      <c r="J373" s="664"/>
      <c r="K373" s="664"/>
      <c r="L373" s="664"/>
      <c r="M373" s="664"/>
      <c r="N373" s="664"/>
      <c r="O373" s="664"/>
      <c r="P373" s="677"/>
      <c r="Q373" s="665"/>
    </row>
    <row r="374" spans="1:17" ht="14.4" customHeight="1" x14ac:dyDescent="0.3">
      <c r="A374" s="660" t="s">
        <v>574</v>
      </c>
      <c r="B374" s="661" t="s">
        <v>4522</v>
      </c>
      <c r="C374" s="661" t="s">
        <v>3875</v>
      </c>
      <c r="D374" s="661" t="s">
        <v>4046</v>
      </c>
      <c r="E374" s="661" t="s">
        <v>2012</v>
      </c>
      <c r="F374" s="664">
        <v>21.4</v>
      </c>
      <c r="G374" s="664">
        <v>8126.65</v>
      </c>
      <c r="H374" s="664">
        <v>1</v>
      </c>
      <c r="I374" s="664">
        <v>379.75</v>
      </c>
      <c r="J374" s="664">
        <v>7</v>
      </c>
      <c r="K374" s="664">
        <v>2658.25</v>
      </c>
      <c r="L374" s="664">
        <v>0.32710280373831779</v>
      </c>
      <c r="M374" s="664">
        <v>379.75</v>
      </c>
      <c r="N374" s="664">
        <v>5</v>
      </c>
      <c r="O374" s="664">
        <v>1816.25</v>
      </c>
      <c r="P374" s="677">
        <v>0.2234930752524103</v>
      </c>
      <c r="Q374" s="665">
        <v>363.25</v>
      </c>
    </row>
    <row r="375" spans="1:17" ht="14.4" customHeight="1" x14ac:dyDescent="0.3">
      <c r="A375" s="660" t="s">
        <v>574</v>
      </c>
      <c r="B375" s="661" t="s">
        <v>4522</v>
      </c>
      <c r="C375" s="661" t="s">
        <v>3875</v>
      </c>
      <c r="D375" s="661" t="s">
        <v>4051</v>
      </c>
      <c r="E375" s="661" t="s">
        <v>4052</v>
      </c>
      <c r="F375" s="664"/>
      <c r="G375" s="664"/>
      <c r="H375" s="664"/>
      <c r="I375" s="664"/>
      <c r="J375" s="664">
        <v>8</v>
      </c>
      <c r="K375" s="664">
        <v>1099.68</v>
      </c>
      <c r="L375" s="664"/>
      <c r="M375" s="664">
        <v>137.46</v>
      </c>
      <c r="N375" s="664"/>
      <c r="O375" s="664"/>
      <c r="P375" s="677"/>
      <c r="Q375" s="665"/>
    </row>
    <row r="376" spans="1:17" ht="14.4" customHeight="1" x14ac:dyDescent="0.3">
      <c r="A376" s="660" t="s">
        <v>574</v>
      </c>
      <c r="B376" s="661" t="s">
        <v>4522</v>
      </c>
      <c r="C376" s="661" t="s">
        <v>3875</v>
      </c>
      <c r="D376" s="661" t="s">
        <v>4053</v>
      </c>
      <c r="E376" s="661" t="s">
        <v>4054</v>
      </c>
      <c r="F376" s="664"/>
      <c r="G376" s="664"/>
      <c r="H376" s="664"/>
      <c r="I376" s="664"/>
      <c r="J376" s="664"/>
      <c r="K376" s="664"/>
      <c r="L376" s="664"/>
      <c r="M376" s="664"/>
      <c r="N376" s="664">
        <v>11</v>
      </c>
      <c r="O376" s="664">
        <v>749.32</v>
      </c>
      <c r="P376" s="677"/>
      <c r="Q376" s="665">
        <v>68.12</v>
      </c>
    </row>
    <row r="377" spans="1:17" ht="14.4" customHeight="1" x14ac:dyDescent="0.3">
      <c r="A377" s="660" t="s">
        <v>574</v>
      </c>
      <c r="B377" s="661" t="s">
        <v>4522</v>
      </c>
      <c r="C377" s="661" t="s">
        <v>3875</v>
      </c>
      <c r="D377" s="661" t="s">
        <v>4060</v>
      </c>
      <c r="E377" s="661" t="s">
        <v>2068</v>
      </c>
      <c r="F377" s="664">
        <v>3.4</v>
      </c>
      <c r="G377" s="664">
        <v>737.8</v>
      </c>
      <c r="H377" s="664">
        <v>1</v>
      </c>
      <c r="I377" s="664">
        <v>217</v>
      </c>
      <c r="J377" s="664">
        <v>2</v>
      </c>
      <c r="K377" s="664">
        <v>434</v>
      </c>
      <c r="L377" s="664">
        <v>0.58823529411764708</v>
      </c>
      <c r="M377" s="664">
        <v>217</v>
      </c>
      <c r="N377" s="664">
        <v>0.70000000000000007</v>
      </c>
      <c r="O377" s="664">
        <v>145.27000000000001</v>
      </c>
      <c r="P377" s="677">
        <v>0.19689617782596913</v>
      </c>
      <c r="Q377" s="665">
        <v>207.52857142857141</v>
      </c>
    </row>
    <row r="378" spans="1:17" ht="14.4" customHeight="1" x14ac:dyDescent="0.3">
      <c r="A378" s="660" t="s">
        <v>574</v>
      </c>
      <c r="B378" s="661" t="s">
        <v>4522</v>
      </c>
      <c r="C378" s="661" t="s">
        <v>3875</v>
      </c>
      <c r="D378" s="661" t="s">
        <v>4061</v>
      </c>
      <c r="E378" s="661" t="s">
        <v>1856</v>
      </c>
      <c r="F378" s="664">
        <v>0.2</v>
      </c>
      <c r="G378" s="664">
        <v>19.39</v>
      </c>
      <c r="H378" s="664">
        <v>1</v>
      </c>
      <c r="I378" s="664">
        <v>96.95</v>
      </c>
      <c r="J378" s="664"/>
      <c r="K378" s="664"/>
      <c r="L378" s="664"/>
      <c r="M378" s="664"/>
      <c r="N378" s="664">
        <v>1.8</v>
      </c>
      <c r="O378" s="664">
        <v>166.92</v>
      </c>
      <c r="P378" s="677">
        <v>8.6085611139762754</v>
      </c>
      <c r="Q378" s="665">
        <v>92.73333333333332</v>
      </c>
    </row>
    <row r="379" spans="1:17" ht="14.4" customHeight="1" x14ac:dyDescent="0.3">
      <c r="A379" s="660" t="s">
        <v>574</v>
      </c>
      <c r="B379" s="661" t="s">
        <v>4522</v>
      </c>
      <c r="C379" s="661" t="s">
        <v>3875</v>
      </c>
      <c r="D379" s="661" t="s">
        <v>4070</v>
      </c>
      <c r="E379" s="661" t="s">
        <v>4071</v>
      </c>
      <c r="F379" s="664"/>
      <c r="G379" s="664"/>
      <c r="H379" s="664"/>
      <c r="I379" s="664"/>
      <c r="J379" s="664"/>
      <c r="K379" s="664"/>
      <c r="L379" s="664"/>
      <c r="M379" s="664"/>
      <c r="N379" s="664">
        <v>1.6</v>
      </c>
      <c r="O379" s="664">
        <v>617.70000000000005</v>
      </c>
      <c r="P379" s="677"/>
      <c r="Q379" s="665">
        <v>386.0625</v>
      </c>
    </row>
    <row r="380" spans="1:17" ht="14.4" customHeight="1" x14ac:dyDescent="0.3">
      <c r="A380" s="660" t="s">
        <v>574</v>
      </c>
      <c r="B380" s="661" t="s">
        <v>4522</v>
      </c>
      <c r="C380" s="661" t="s">
        <v>3875</v>
      </c>
      <c r="D380" s="661" t="s">
        <v>4072</v>
      </c>
      <c r="E380" s="661" t="s">
        <v>1114</v>
      </c>
      <c r="F380" s="664"/>
      <c r="G380" s="664"/>
      <c r="H380" s="664"/>
      <c r="I380" s="664"/>
      <c r="J380" s="664"/>
      <c r="K380" s="664"/>
      <c r="L380" s="664"/>
      <c r="M380" s="664"/>
      <c r="N380" s="664">
        <v>1.1000000000000001</v>
      </c>
      <c r="O380" s="664">
        <v>849.36</v>
      </c>
      <c r="P380" s="677"/>
      <c r="Q380" s="665">
        <v>772.14545454545453</v>
      </c>
    </row>
    <row r="381" spans="1:17" ht="14.4" customHeight="1" x14ac:dyDescent="0.3">
      <c r="A381" s="660" t="s">
        <v>574</v>
      </c>
      <c r="B381" s="661" t="s">
        <v>4522</v>
      </c>
      <c r="C381" s="661" t="s">
        <v>3875</v>
      </c>
      <c r="D381" s="661" t="s">
        <v>4073</v>
      </c>
      <c r="E381" s="661" t="s">
        <v>4074</v>
      </c>
      <c r="F381" s="664"/>
      <c r="G381" s="664"/>
      <c r="H381" s="664"/>
      <c r="I381" s="664"/>
      <c r="J381" s="664"/>
      <c r="K381" s="664"/>
      <c r="L381" s="664"/>
      <c r="M381" s="664"/>
      <c r="N381" s="664">
        <v>1.75</v>
      </c>
      <c r="O381" s="664">
        <v>6083.45</v>
      </c>
      <c r="P381" s="677"/>
      <c r="Q381" s="665">
        <v>3476.2571428571428</v>
      </c>
    </row>
    <row r="382" spans="1:17" ht="14.4" customHeight="1" x14ac:dyDescent="0.3">
      <c r="A382" s="660" t="s">
        <v>574</v>
      </c>
      <c r="B382" s="661" t="s">
        <v>4522</v>
      </c>
      <c r="C382" s="661" t="s">
        <v>4075</v>
      </c>
      <c r="D382" s="661" t="s">
        <v>4078</v>
      </c>
      <c r="E382" s="661" t="s">
        <v>4079</v>
      </c>
      <c r="F382" s="664">
        <v>3</v>
      </c>
      <c r="G382" s="664">
        <v>4830</v>
      </c>
      <c r="H382" s="664">
        <v>1</v>
      </c>
      <c r="I382" s="664">
        <v>1610</v>
      </c>
      <c r="J382" s="664">
        <v>9</v>
      </c>
      <c r="K382" s="664">
        <v>16317</v>
      </c>
      <c r="L382" s="664">
        <v>3.3782608695652172</v>
      </c>
      <c r="M382" s="664">
        <v>1813</v>
      </c>
      <c r="N382" s="664">
        <v>2</v>
      </c>
      <c r="O382" s="664">
        <v>3626</v>
      </c>
      <c r="P382" s="677">
        <v>0.75072463768115938</v>
      </c>
      <c r="Q382" s="665">
        <v>1813</v>
      </c>
    </row>
    <row r="383" spans="1:17" ht="14.4" customHeight="1" x14ac:dyDescent="0.3">
      <c r="A383" s="660" t="s">
        <v>574</v>
      </c>
      <c r="B383" s="661" t="s">
        <v>4522</v>
      </c>
      <c r="C383" s="661" t="s">
        <v>4075</v>
      </c>
      <c r="D383" s="661" t="s">
        <v>4084</v>
      </c>
      <c r="E383" s="661" t="s">
        <v>4085</v>
      </c>
      <c r="F383" s="664">
        <v>1</v>
      </c>
      <c r="G383" s="664">
        <v>881</v>
      </c>
      <c r="H383" s="664">
        <v>1</v>
      </c>
      <c r="I383" s="664">
        <v>881</v>
      </c>
      <c r="J383" s="664">
        <v>4</v>
      </c>
      <c r="K383" s="664">
        <v>3048</v>
      </c>
      <c r="L383" s="664">
        <v>3.4597048808172532</v>
      </c>
      <c r="M383" s="664">
        <v>762</v>
      </c>
      <c r="N383" s="664">
        <v>2</v>
      </c>
      <c r="O383" s="664">
        <v>1832</v>
      </c>
      <c r="P383" s="677">
        <v>2.0794551645856982</v>
      </c>
      <c r="Q383" s="665">
        <v>916</v>
      </c>
    </row>
    <row r="384" spans="1:17" ht="14.4" customHeight="1" x14ac:dyDescent="0.3">
      <c r="A384" s="660" t="s">
        <v>574</v>
      </c>
      <c r="B384" s="661" t="s">
        <v>4522</v>
      </c>
      <c r="C384" s="661" t="s">
        <v>3885</v>
      </c>
      <c r="D384" s="661" t="s">
        <v>4524</v>
      </c>
      <c r="E384" s="661" t="s">
        <v>4525</v>
      </c>
      <c r="F384" s="664">
        <v>2</v>
      </c>
      <c r="G384" s="664">
        <v>944.96</v>
      </c>
      <c r="H384" s="664">
        <v>1</v>
      </c>
      <c r="I384" s="664">
        <v>472.48</v>
      </c>
      <c r="J384" s="664">
        <v>6</v>
      </c>
      <c r="K384" s="664">
        <v>2834.88</v>
      </c>
      <c r="L384" s="664">
        <v>3</v>
      </c>
      <c r="M384" s="664">
        <v>472.48</v>
      </c>
      <c r="N384" s="664">
        <v>2</v>
      </c>
      <c r="O384" s="664">
        <v>944.96</v>
      </c>
      <c r="P384" s="677">
        <v>1</v>
      </c>
      <c r="Q384" s="665">
        <v>472.48</v>
      </c>
    </row>
    <row r="385" spans="1:17" ht="14.4" customHeight="1" x14ac:dyDescent="0.3">
      <c r="A385" s="660" t="s">
        <v>574</v>
      </c>
      <c r="B385" s="661" t="s">
        <v>4522</v>
      </c>
      <c r="C385" s="661" t="s">
        <v>3885</v>
      </c>
      <c r="D385" s="661" t="s">
        <v>4526</v>
      </c>
      <c r="E385" s="661" t="s">
        <v>4527</v>
      </c>
      <c r="F385" s="664"/>
      <c r="G385" s="664"/>
      <c r="H385" s="664"/>
      <c r="I385" s="664"/>
      <c r="J385" s="664">
        <v>1</v>
      </c>
      <c r="K385" s="664">
        <v>4124.5200000000004</v>
      </c>
      <c r="L385" s="664"/>
      <c r="M385" s="664">
        <v>4124.5200000000004</v>
      </c>
      <c r="N385" s="664"/>
      <c r="O385" s="664"/>
      <c r="P385" s="677"/>
      <c r="Q385" s="665"/>
    </row>
    <row r="386" spans="1:17" ht="14.4" customHeight="1" x14ac:dyDescent="0.3">
      <c r="A386" s="660" t="s">
        <v>574</v>
      </c>
      <c r="B386" s="661" t="s">
        <v>4522</v>
      </c>
      <c r="C386" s="661" t="s">
        <v>3885</v>
      </c>
      <c r="D386" s="661" t="s">
        <v>4528</v>
      </c>
      <c r="E386" s="661" t="s">
        <v>4529</v>
      </c>
      <c r="F386" s="664"/>
      <c r="G386" s="664"/>
      <c r="H386" s="664"/>
      <c r="I386" s="664"/>
      <c r="J386" s="664"/>
      <c r="K386" s="664"/>
      <c r="L386" s="664"/>
      <c r="M386" s="664"/>
      <c r="N386" s="664">
        <v>1</v>
      </c>
      <c r="O386" s="664">
        <v>1265.81</v>
      </c>
      <c r="P386" s="677"/>
      <c r="Q386" s="665">
        <v>1265.81</v>
      </c>
    </row>
    <row r="387" spans="1:17" ht="14.4" customHeight="1" x14ac:dyDescent="0.3">
      <c r="A387" s="660" t="s">
        <v>574</v>
      </c>
      <c r="B387" s="661" t="s">
        <v>4522</v>
      </c>
      <c r="C387" s="661" t="s">
        <v>3885</v>
      </c>
      <c r="D387" s="661" t="s">
        <v>4530</v>
      </c>
      <c r="E387" s="661" t="s">
        <v>4531</v>
      </c>
      <c r="F387" s="664"/>
      <c r="G387" s="664"/>
      <c r="H387" s="664"/>
      <c r="I387" s="664"/>
      <c r="J387" s="664">
        <v>2</v>
      </c>
      <c r="K387" s="664">
        <v>138.04</v>
      </c>
      <c r="L387" s="664"/>
      <c r="M387" s="664">
        <v>69.02</v>
      </c>
      <c r="N387" s="664"/>
      <c r="O387" s="664"/>
      <c r="P387" s="677"/>
      <c r="Q387" s="665"/>
    </row>
    <row r="388" spans="1:17" ht="14.4" customHeight="1" x14ac:dyDescent="0.3">
      <c r="A388" s="660" t="s">
        <v>574</v>
      </c>
      <c r="B388" s="661" t="s">
        <v>4522</v>
      </c>
      <c r="C388" s="661" t="s">
        <v>3885</v>
      </c>
      <c r="D388" s="661" t="s">
        <v>4532</v>
      </c>
      <c r="E388" s="661" t="s">
        <v>4531</v>
      </c>
      <c r="F388" s="664">
        <v>2</v>
      </c>
      <c r="G388" s="664">
        <v>169.96</v>
      </c>
      <c r="H388" s="664">
        <v>1</v>
      </c>
      <c r="I388" s="664">
        <v>84.98</v>
      </c>
      <c r="J388" s="664"/>
      <c r="K388" s="664"/>
      <c r="L388" s="664"/>
      <c r="M388" s="664"/>
      <c r="N388" s="664"/>
      <c r="O388" s="664"/>
      <c r="P388" s="677"/>
      <c r="Q388" s="665"/>
    </row>
    <row r="389" spans="1:17" ht="14.4" customHeight="1" x14ac:dyDescent="0.3">
      <c r="A389" s="660" t="s">
        <v>574</v>
      </c>
      <c r="B389" s="661" t="s">
        <v>4522</v>
      </c>
      <c r="C389" s="661" t="s">
        <v>3885</v>
      </c>
      <c r="D389" s="661" t="s">
        <v>4533</v>
      </c>
      <c r="E389" s="661" t="s">
        <v>4531</v>
      </c>
      <c r="F389" s="664">
        <v>4</v>
      </c>
      <c r="G389" s="664">
        <v>360.64</v>
      </c>
      <c r="H389" s="664">
        <v>1</v>
      </c>
      <c r="I389" s="664">
        <v>90.16</v>
      </c>
      <c r="J389" s="664">
        <v>8</v>
      </c>
      <c r="K389" s="664">
        <v>721.28</v>
      </c>
      <c r="L389" s="664">
        <v>2</v>
      </c>
      <c r="M389" s="664">
        <v>90.16</v>
      </c>
      <c r="N389" s="664">
        <v>10</v>
      </c>
      <c r="O389" s="664">
        <v>901.6</v>
      </c>
      <c r="P389" s="677">
        <v>2.5</v>
      </c>
      <c r="Q389" s="665">
        <v>90.16</v>
      </c>
    </row>
    <row r="390" spans="1:17" ht="14.4" customHeight="1" x14ac:dyDescent="0.3">
      <c r="A390" s="660" t="s">
        <v>574</v>
      </c>
      <c r="B390" s="661" t="s">
        <v>4522</v>
      </c>
      <c r="C390" s="661" t="s">
        <v>3885</v>
      </c>
      <c r="D390" s="661" t="s">
        <v>4114</v>
      </c>
      <c r="E390" s="661" t="s">
        <v>4115</v>
      </c>
      <c r="F390" s="664">
        <v>3</v>
      </c>
      <c r="G390" s="664">
        <v>2367.87</v>
      </c>
      <c r="H390" s="664">
        <v>1</v>
      </c>
      <c r="I390" s="664">
        <v>789.29</v>
      </c>
      <c r="J390" s="664"/>
      <c r="K390" s="664"/>
      <c r="L390" s="664"/>
      <c r="M390" s="664"/>
      <c r="N390" s="664"/>
      <c r="O390" s="664"/>
      <c r="P390" s="677"/>
      <c r="Q390" s="665"/>
    </row>
    <row r="391" spans="1:17" ht="14.4" customHeight="1" x14ac:dyDescent="0.3">
      <c r="A391" s="660" t="s">
        <v>574</v>
      </c>
      <c r="B391" s="661" t="s">
        <v>4522</v>
      </c>
      <c r="C391" s="661" t="s">
        <v>3885</v>
      </c>
      <c r="D391" s="661" t="s">
        <v>4118</v>
      </c>
      <c r="E391" s="661" t="s">
        <v>4117</v>
      </c>
      <c r="F391" s="664"/>
      <c r="G391" s="664"/>
      <c r="H391" s="664"/>
      <c r="I391" s="664"/>
      <c r="J391" s="664"/>
      <c r="K391" s="664"/>
      <c r="L391" s="664"/>
      <c r="M391" s="664"/>
      <c r="N391" s="664">
        <v>1</v>
      </c>
      <c r="O391" s="664">
        <v>8342.6200000000008</v>
      </c>
      <c r="P391" s="677"/>
      <c r="Q391" s="665">
        <v>8342.6200000000008</v>
      </c>
    </row>
    <row r="392" spans="1:17" ht="14.4" customHeight="1" x14ac:dyDescent="0.3">
      <c r="A392" s="660" t="s">
        <v>574</v>
      </c>
      <c r="B392" s="661" t="s">
        <v>4522</v>
      </c>
      <c r="C392" s="661" t="s">
        <v>3885</v>
      </c>
      <c r="D392" s="661" t="s">
        <v>4534</v>
      </c>
      <c r="E392" s="661" t="s">
        <v>4535</v>
      </c>
      <c r="F392" s="664">
        <v>1</v>
      </c>
      <c r="G392" s="664">
        <v>2725.32</v>
      </c>
      <c r="H392" s="664">
        <v>1</v>
      </c>
      <c r="I392" s="664">
        <v>2725.32</v>
      </c>
      <c r="J392" s="664"/>
      <c r="K392" s="664"/>
      <c r="L392" s="664"/>
      <c r="M392" s="664"/>
      <c r="N392" s="664"/>
      <c r="O392" s="664"/>
      <c r="P392" s="677"/>
      <c r="Q392" s="665"/>
    </row>
    <row r="393" spans="1:17" ht="14.4" customHeight="1" x14ac:dyDescent="0.3">
      <c r="A393" s="660" t="s">
        <v>574</v>
      </c>
      <c r="B393" s="661" t="s">
        <v>4522</v>
      </c>
      <c r="C393" s="661" t="s">
        <v>3885</v>
      </c>
      <c r="D393" s="661" t="s">
        <v>4536</v>
      </c>
      <c r="E393" s="661" t="s">
        <v>4537</v>
      </c>
      <c r="F393" s="664">
        <v>3</v>
      </c>
      <c r="G393" s="664">
        <v>1455.69</v>
      </c>
      <c r="H393" s="664">
        <v>1</v>
      </c>
      <c r="I393" s="664">
        <v>485.23</v>
      </c>
      <c r="J393" s="664"/>
      <c r="K393" s="664"/>
      <c r="L393" s="664"/>
      <c r="M393" s="664"/>
      <c r="N393" s="664"/>
      <c r="O393" s="664"/>
      <c r="P393" s="677"/>
      <c r="Q393" s="665"/>
    </row>
    <row r="394" spans="1:17" ht="14.4" customHeight="1" x14ac:dyDescent="0.3">
      <c r="A394" s="660" t="s">
        <v>574</v>
      </c>
      <c r="B394" s="661" t="s">
        <v>4522</v>
      </c>
      <c r="C394" s="661" t="s">
        <v>3885</v>
      </c>
      <c r="D394" s="661" t="s">
        <v>4538</v>
      </c>
      <c r="E394" s="661" t="s">
        <v>4539</v>
      </c>
      <c r="F394" s="664">
        <v>1</v>
      </c>
      <c r="G394" s="664">
        <v>2769.16</v>
      </c>
      <c r="H394" s="664">
        <v>1</v>
      </c>
      <c r="I394" s="664">
        <v>2769.16</v>
      </c>
      <c r="J394" s="664"/>
      <c r="K394" s="664"/>
      <c r="L394" s="664"/>
      <c r="M394" s="664"/>
      <c r="N394" s="664"/>
      <c r="O394" s="664"/>
      <c r="P394" s="677"/>
      <c r="Q394" s="665"/>
    </row>
    <row r="395" spans="1:17" ht="14.4" customHeight="1" x14ac:dyDescent="0.3">
      <c r="A395" s="660" t="s">
        <v>574</v>
      </c>
      <c r="B395" s="661" t="s">
        <v>4522</v>
      </c>
      <c r="C395" s="661" t="s">
        <v>3885</v>
      </c>
      <c r="D395" s="661" t="s">
        <v>4540</v>
      </c>
      <c r="E395" s="661" t="s">
        <v>4541</v>
      </c>
      <c r="F395" s="664">
        <v>1</v>
      </c>
      <c r="G395" s="664">
        <v>5101</v>
      </c>
      <c r="H395" s="664">
        <v>1</v>
      </c>
      <c r="I395" s="664">
        <v>5101</v>
      </c>
      <c r="J395" s="664">
        <v>2</v>
      </c>
      <c r="K395" s="664">
        <v>10202</v>
      </c>
      <c r="L395" s="664">
        <v>2</v>
      </c>
      <c r="M395" s="664">
        <v>5101</v>
      </c>
      <c r="N395" s="664"/>
      <c r="O395" s="664"/>
      <c r="P395" s="677"/>
      <c r="Q395" s="665"/>
    </row>
    <row r="396" spans="1:17" ht="14.4" customHeight="1" x14ac:dyDescent="0.3">
      <c r="A396" s="660" t="s">
        <v>574</v>
      </c>
      <c r="B396" s="661" t="s">
        <v>4522</v>
      </c>
      <c r="C396" s="661" t="s">
        <v>3885</v>
      </c>
      <c r="D396" s="661" t="s">
        <v>4542</v>
      </c>
      <c r="E396" s="661" t="s">
        <v>4541</v>
      </c>
      <c r="F396" s="664">
        <v>1</v>
      </c>
      <c r="G396" s="664">
        <v>7869</v>
      </c>
      <c r="H396" s="664">
        <v>1</v>
      </c>
      <c r="I396" s="664">
        <v>7869</v>
      </c>
      <c r="J396" s="664"/>
      <c r="K396" s="664"/>
      <c r="L396" s="664"/>
      <c r="M396" s="664"/>
      <c r="N396" s="664"/>
      <c r="O396" s="664"/>
      <c r="P396" s="677"/>
      <c r="Q396" s="665"/>
    </row>
    <row r="397" spans="1:17" ht="14.4" customHeight="1" x14ac:dyDescent="0.3">
      <c r="A397" s="660" t="s">
        <v>574</v>
      </c>
      <c r="B397" s="661" t="s">
        <v>4522</v>
      </c>
      <c r="C397" s="661" t="s">
        <v>3885</v>
      </c>
      <c r="D397" s="661" t="s">
        <v>4543</v>
      </c>
      <c r="E397" s="661" t="s">
        <v>4544</v>
      </c>
      <c r="F397" s="664">
        <v>3</v>
      </c>
      <c r="G397" s="664">
        <v>4212</v>
      </c>
      <c r="H397" s="664">
        <v>1</v>
      </c>
      <c r="I397" s="664">
        <v>1404</v>
      </c>
      <c r="J397" s="664"/>
      <c r="K397" s="664"/>
      <c r="L397" s="664"/>
      <c r="M397" s="664"/>
      <c r="N397" s="664"/>
      <c r="O397" s="664"/>
      <c r="P397" s="677"/>
      <c r="Q397" s="665"/>
    </row>
    <row r="398" spans="1:17" ht="14.4" customHeight="1" x14ac:dyDescent="0.3">
      <c r="A398" s="660" t="s">
        <v>574</v>
      </c>
      <c r="B398" s="661" t="s">
        <v>4522</v>
      </c>
      <c r="C398" s="661" t="s">
        <v>3885</v>
      </c>
      <c r="D398" s="661" t="s">
        <v>4188</v>
      </c>
      <c r="E398" s="661" t="s">
        <v>4189</v>
      </c>
      <c r="F398" s="664">
        <v>6</v>
      </c>
      <c r="G398" s="664">
        <v>7872</v>
      </c>
      <c r="H398" s="664">
        <v>1</v>
      </c>
      <c r="I398" s="664">
        <v>1312</v>
      </c>
      <c r="J398" s="664">
        <v>1</v>
      </c>
      <c r="K398" s="664">
        <v>1312</v>
      </c>
      <c r="L398" s="664">
        <v>0.16666666666666666</v>
      </c>
      <c r="M398" s="664">
        <v>1312</v>
      </c>
      <c r="N398" s="664"/>
      <c r="O398" s="664"/>
      <c r="P398" s="677"/>
      <c r="Q398" s="665"/>
    </row>
    <row r="399" spans="1:17" ht="14.4" customHeight="1" x14ac:dyDescent="0.3">
      <c r="A399" s="660" t="s">
        <v>574</v>
      </c>
      <c r="B399" s="661" t="s">
        <v>4522</v>
      </c>
      <c r="C399" s="661" t="s">
        <v>3885</v>
      </c>
      <c r="D399" s="661" t="s">
        <v>4545</v>
      </c>
      <c r="E399" s="661" t="s">
        <v>4546</v>
      </c>
      <c r="F399" s="664">
        <v>1</v>
      </c>
      <c r="G399" s="664">
        <v>320.44</v>
      </c>
      <c r="H399" s="664">
        <v>1</v>
      </c>
      <c r="I399" s="664">
        <v>320.44</v>
      </c>
      <c r="J399" s="664"/>
      <c r="K399" s="664"/>
      <c r="L399" s="664"/>
      <c r="M399" s="664"/>
      <c r="N399" s="664"/>
      <c r="O399" s="664"/>
      <c r="P399" s="677"/>
      <c r="Q399" s="665"/>
    </row>
    <row r="400" spans="1:17" ht="14.4" customHeight="1" x14ac:dyDescent="0.3">
      <c r="A400" s="660" t="s">
        <v>574</v>
      </c>
      <c r="B400" s="661" t="s">
        <v>4522</v>
      </c>
      <c r="C400" s="661" t="s">
        <v>3885</v>
      </c>
      <c r="D400" s="661" t="s">
        <v>4547</v>
      </c>
      <c r="E400" s="661" t="s">
        <v>4546</v>
      </c>
      <c r="F400" s="664">
        <v>1</v>
      </c>
      <c r="G400" s="664">
        <v>940.19</v>
      </c>
      <c r="H400" s="664">
        <v>1</v>
      </c>
      <c r="I400" s="664">
        <v>940.19</v>
      </c>
      <c r="J400" s="664"/>
      <c r="K400" s="664"/>
      <c r="L400" s="664"/>
      <c r="M400" s="664"/>
      <c r="N400" s="664"/>
      <c r="O400" s="664"/>
      <c r="P400" s="677"/>
      <c r="Q400" s="665"/>
    </row>
    <row r="401" spans="1:17" ht="14.4" customHeight="1" x14ac:dyDescent="0.3">
      <c r="A401" s="660" t="s">
        <v>574</v>
      </c>
      <c r="B401" s="661" t="s">
        <v>4522</v>
      </c>
      <c r="C401" s="661" t="s">
        <v>3885</v>
      </c>
      <c r="D401" s="661" t="s">
        <v>4192</v>
      </c>
      <c r="E401" s="661" t="s">
        <v>4191</v>
      </c>
      <c r="F401" s="664">
        <v>1</v>
      </c>
      <c r="G401" s="664">
        <v>96.6</v>
      </c>
      <c r="H401" s="664">
        <v>1</v>
      </c>
      <c r="I401" s="664">
        <v>96.6</v>
      </c>
      <c r="J401" s="664"/>
      <c r="K401" s="664"/>
      <c r="L401" s="664"/>
      <c r="M401" s="664"/>
      <c r="N401" s="664"/>
      <c r="O401" s="664"/>
      <c r="P401" s="677"/>
      <c r="Q401" s="665"/>
    </row>
    <row r="402" spans="1:17" ht="14.4" customHeight="1" x14ac:dyDescent="0.3">
      <c r="A402" s="660" t="s">
        <v>574</v>
      </c>
      <c r="B402" s="661" t="s">
        <v>4522</v>
      </c>
      <c r="C402" s="661" t="s">
        <v>3885</v>
      </c>
      <c r="D402" s="661" t="s">
        <v>4193</v>
      </c>
      <c r="E402" s="661" t="s">
        <v>4194</v>
      </c>
      <c r="F402" s="664">
        <v>5</v>
      </c>
      <c r="G402" s="664">
        <v>6812.5</v>
      </c>
      <c r="H402" s="664">
        <v>1</v>
      </c>
      <c r="I402" s="664">
        <v>1362.5</v>
      </c>
      <c r="J402" s="664">
        <v>4</v>
      </c>
      <c r="K402" s="664">
        <v>5450</v>
      </c>
      <c r="L402" s="664">
        <v>0.8</v>
      </c>
      <c r="M402" s="664">
        <v>1362.5</v>
      </c>
      <c r="N402" s="664"/>
      <c r="O402" s="664"/>
      <c r="P402" s="677"/>
      <c r="Q402" s="665"/>
    </row>
    <row r="403" spans="1:17" ht="14.4" customHeight="1" x14ac:dyDescent="0.3">
      <c r="A403" s="660" t="s">
        <v>574</v>
      </c>
      <c r="B403" s="661" t="s">
        <v>4522</v>
      </c>
      <c r="C403" s="661" t="s">
        <v>3885</v>
      </c>
      <c r="D403" s="661" t="s">
        <v>4548</v>
      </c>
      <c r="E403" s="661" t="s">
        <v>3858</v>
      </c>
      <c r="F403" s="664">
        <v>4</v>
      </c>
      <c r="G403" s="664">
        <v>280</v>
      </c>
      <c r="H403" s="664">
        <v>1</v>
      </c>
      <c r="I403" s="664">
        <v>70</v>
      </c>
      <c r="J403" s="664">
        <v>10</v>
      </c>
      <c r="K403" s="664">
        <v>700</v>
      </c>
      <c r="L403" s="664">
        <v>2.5</v>
      </c>
      <c r="M403" s="664">
        <v>70</v>
      </c>
      <c r="N403" s="664"/>
      <c r="O403" s="664"/>
      <c r="P403" s="677"/>
      <c r="Q403" s="665"/>
    </row>
    <row r="404" spans="1:17" ht="14.4" customHeight="1" x14ac:dyDescent="0.3">
      <c r="A404" s="660" t="s">
        <v>574</v>
      </c>
      <c r="B404" s="661" t="s">
        <v>4522</v>
      </c>
      <c r="C404" s="661" t="s">
        <v>3885</v>
      </c>
      <c r="D404" s="661" t="s">
        <v>4549</v>
      </c>
      <c r="E404" s="661" t="s">
        <v>3858</v>
      </c>
      <c r="F404" s="664">
        <v>2</v>
      </c>
      <c r="G404" s="664">
        <v>298</v>
      </c>
      <c r="H404" s="664">
        <v>1</v>
      </c>
      <c r="I404" s="664">
        <v>149</v>
      </c>
      <c r="J404" s="664"/>
      <c r="K404" s="664"/>
      <c r="L404" s="664"/>
      <c r="M404" s="664"/>
      <c r="N404" s="664"/>
      <c r="O404" s="664"/>
      <c r="P404" s="677"/>
      <c r="Q404" s="665"/>
    </row>
    <row r="405" spans="1:17" ht="14.4" customHeight="1" x14ac:dyDescent="0.3">
      <c r="A405" s="660" t="s">
        <v>574</v>
      </c>
      <c r="B405" s="661" t="s">
        <v>4522</v>
      </c>
      <c r="C405" s="661" t="s">
        <v>3885</v>
      </c>
      <c r="D405" s="661" t="s">
        <v>4550</v>
      </c>
      <c r="E405" s="661" t="s">
        <v>3858</v>
      </c>
      <c r="F405" s="664">
        <v>1</v>
      </c>
      <c r="G405" s="664">
        <v>194</v>
      </c>
      <c r="H405" s="664">
        <v>1</v>
      </c>
      <c r="I405" s="664">
        <v>194</v>
      </c>
      <c r="J405" s="664"/>
      <c r="K405" s="664"/>
      <c r="L405" s="664"/>
      <c r="M405" s="664"/>
      <c r="N405" s="664"/>
      <c r="O405" s="664"/>
      <c r="P405" s="677"/>
      <c r="Q405" s="665"/>
    </row>
    <row r="406" spans="1:17" ht="14.4" customHeight="1" x14ac:dyDescent="0.3">
      <c r="A406" s="660" t="s">
        <v>574</v>
      </c>
      <c r="B406" s="661" t="s">
        <v>4522</v>
      </c>
      <c r="C406" s="661" t="s">
        <v>3885</v>
      </c>
      <c r="D406" s="661" t="s">
        <v>4551</v>
      </c>
      <c r="E406" s="661" t="s">
        <v>4552</v>
      </c>
      <c r="F406" s="664">
        <v>0.1</v>
      </c>
      <c r="G406" s="664">
        <v>73.2</v>
      </c>
      <c r="H406" s="664">
        <v>1</v>
      </c>
      <c r="I406" s="664">
        <v>732</v>
      </c>
      <c r="J406" s="664"/>
      <c r="K406" s="664"/>
      <c r="L406" s="664"/>
      <c r="M406" s="664"/>
      <c r="N406" s="664"/>
      <c r="O406" s="664"/>
      <c r="P406" s="677"/>
      <c r="Q406" s="665"/>
    </row>
    <row r="407" spans="1:17" ht="14.4" customHeight="1" x14ac:dyDescent="0.3">
      <c r="A407" s="660" t="s">
        <v>574</v>
      </c>
      <c r="B407" s="661" t="s">
        <v>4522</v>
      </c>
      <c r="C407" s="661" t="s">
        <v>3885</v>
      </c>
      <c r="D407" s="661" t="s">
        <v>4553</v>
      </c>
      <c r="E407" s="661" t="s">
        <v>4554</v>
      </c>
      <c r="F407" s="664"/>
      <c r="G407" s="664"/>
      <c r="H407" s="664"/>
      <c r="I407" s="664"/>
      <c r="J407" s="664">
        <v>3</v>
      </c>
      <c r="K407" s="664">
        <v>29316</v>
      </c>
      <c r="L407" s="664"/>
      <c r="M407" s="664">
        <v>9772</v>
      </c>
      <c r="N407" s="664"/>
      <c r="O407" s="664"/>
      <c r="P407" s="677"/>
      <c r="Q407" s="665"/>
    </row>
    <row r="408" spans="1:17" ht="14.4" customHeight="1" x14ac:dyDescent="0.3">
      <c r="A408" s="660" t="s">
        <v>574</v>
      </c>
      <c r="B408" s="661" t="s">
        <v>4522</v>
      </c>
      <c r="C408" s="661" t="s">
        <v>3885</v>
      </c>
      <c r="D408" s="661" t="s">
        <v>4225</v>
      </c>
      <c r="E408" s="661" t="s">
        <v>4226</v>
      </c>
      <c r="F408" s="664"/>
      <c r="G408" s="664"/>
      <c r="H408" s="664"/>
      <c r="I408" s="664"/>
      <c r="J408" s="664">
        <v>5</v>
      </c>
      <c r="K408" s="664">
        <v>2815</v>
      </c>
      <c r="L408" s="664"/>
      <c r="M408" s="664">
        <v>563</v>
      </c>
      <c r="N408" s="664">
        <v>8</v>
      </c>
      <c r="O408" s="664">
        <v>4504</v>
      </c>
      <c r="P408" s="677"/>
      <c r="Q408" s="665">
        <v>563</v>
      </c>
    </row>
    <row r="409" spans="1:17" ht="14.4" customHeight="1" x14ac:dyDescent="0.3">
      <c r="A409" s="660" t="s">
        <v>574</v>
      </c>
      <c r="B409" s="661" t="s">
        <v>4522</v>
      </c>
      <c r="C409" s="661" t="s">
        <v>3885</v>
      </c>
      <c r="D409" s="661" t="s">
        <v>4555</v>
      </c>
      <c r="E409" s="661" t="s">
        <v>4556</v>
      </c>
      <c r="F409" s="664">
        <v>3</v>
      </c>
      <c r="G409" s="664">
        <v>711.36</v>
      </c>
      <c r="H409" s="664">
        <v>1</v>
      </c>
      <c r="I409" s="664">
        <v>237.12</v>
      </c>
      <c r="J409" s="664"/>
      <c r="K409" s="664"/>
      <c r="L409" s="664"/>
      <c r="M409" s="664"/>
      <c r="N409" s="664"/>
      <c r="O409" s="664"/>
      <c r="P409" s="677"/>
      <c r="Q409" s="665"/>
    </row>
    <row r="410" spans="1:17" ht="14.4" customHeight="1" x14ac:dyDescent="0.3">
      <c r="A410" s="660" t="s">
        <v>574</v>
      </c>
      <c r="B410" s="661" t="s">
        <v>4522</v>
      </c>
      <c r="C410" s="661" t="s">
        <v>3885</v>
      </c>
      <c r="D410" s="661" t="s">
        <v>4557</v>
      </c>
      <c r="E410" s="661" t="s">
        <v>4558</v>
      </c>
      <c r="F410" s="664"/>
      <c r="G410" s="664"/>
      <c r="H410" s="664"/>
      <c r="I410" s="664"/>
      <c r="J410" s="664"/>
      <c r="K410" s="664"/>
      <c r="L410" s="664"/>
      <c r="M410" s="664"/>
      <c r="N410" s="664">
        <v>4</v>
      </c>
      <c r="O410" s="664">
        <v>343.64</v>
      </c>
      <c r="P410" s="677"/>
      <c r="Q410" s="665">
        <v>85.91</v>
      </c>
    </row>
    <row r="411" spans="1:17" ht="14.4" customHeight="1" x14ac:dyDescent="0.3">
      <c r="A411" s="660" t="s">
        <v>574</v>
      </c>
      <c r="B411" s="661" t="s">
        <v>4522</v>
      </c>
      <c r="C411" s="661" t="s">
        <v>3885</v>
      </c>
      <c r="D411" s="661" t="s">
        <v>4559</v>
      </c>
      <c r="E411" s="661" t="s">
        <v>4558</v>
      </c>
      <c r="F411" s="664"/>
      <c r="G411" s="664"/>
      <c r="H411" s="664"/>
      <c r="I411" s="664"/>
      <c r="J411" s="664"/>
      <c r="K411" s="664"/>
      <c r="L411" s="664"/>
      <c r="M411" s="664"/>
      <c r="N411" s="664">
        <v>2</v>
      </c>
      <c r="O411" s="664">
        <v>1000.5</v>
      </c>
      <c r="P411" s="677"/>
      <c r="Q411" s="665">
        <v>500.25</v>
      </c>
    </row>
    <row r="412" spans="1:17" ht="14.4" customHeight="1" x14ac:dyDescent="0.3">
      <c r="A412" s="660" t="s">
        <v>574</v>
      </c>
      <c r="B412" s="661" t="s">
        <v>4522</v>
      </c>
      <c r="C412" s="661" t="s">
        <v>3885</v>
      </c>
      <c r="D412" s="661" t="s">
        <v>4560</v>
      </c>
      <c r="E412" s="661" t="s">
        <v>4558</v>
      </c>
      <c r="F412" s="664"/>
      <c r="G412" s="664"/>
      <c r="H412" s="664"/>
      <c r="I412" s="664"/>
      <c r="J412" s="664"/>
      <c r="K412" s="664"/>
      <c r="L412" s="664"/>
      <c r="M412" s="664"/>
      <c r="N412" s="664">
        <v>5</v>
      </c>
      <c r="O412" s="664">
        <v>4930</v>
      </c>
      <c r="P412" s="677"/>
      <c r="Q412" s="665">
        <v>986</v>
      </c>
    </row>
    <row r="413" spans="1:17" ht="14.4" customHeight="1" x14ac:dyDescent="0.3">
      <c r="A413" s="660" t="s">
        <v>574</v>
      </c>
      <c r="B413" s="661" t="s">
        <v>4522</v>
      </c>
      <c r="C413" s="661" t="s">
        <v>3885</v>
      </c>
      <c r="D413" s="661" t="s">
        <v>4561</v>
      </c>
      <c r="E413" s="661" t="s">
        <v>4531</v>
      </c>
      <c r="F413" s="664"/>
      <c r="G413" s="664"/>
      <c r="H413" s="664"/>
      <c r="I413" s="664"/>
      <c r="J413" s="664"/>
      <c r="K413" s="664"/>
      <c r="L413" s="664"/>
      <c r="M413" s="664"/>
      <c r="N413" s="664">
        <v>5</v>
      </c>
      <c r="O413" s="664">
        <v>1513.1</v>
      </c>
      <c r="P413" s="677"/>
      <c r="Q413" s="665">
        <v>302.62</v>
      </c>
    </row>
    <row r="414" spans="1:17" ht="14.4" customHeight="1" x14ac:dyDescent="0.3">
      <c r="A414" s="660" t="s">
        <v>574</v>
      </c>
      <c r="B414" s="661" t="s">
        <v>4522</v>
      </c>
      <c r="C414" s="661" t="s">
        <v>3885</v>
      </c>
      <c r="D414" s="661" t="s">
        <v>4255</v>
      </c>
      <c r="E414" s="661" t="s">
        <v>4256</v>
      </c>
      <c r="F414" s="664"/>
      <c r="G414" s="664"/>
      <c r="H414" s="664"/>
      <c r="I414" s="664"/>
      <c r="J414" s="664"/>
      <c r="K414" s="664"/>
      <c r="L414" s="664"/>
      <c r="M414" s="664"/>
      <c r="N414" s="664">
        <v>7</v>
      </c>
      <c r="O414" s="664">
        <v>1741.1100000000001</v>
      </c>
      <c r="P414" s="677"/>
      <c r="Q414" s="665">
        <v>248.73000000000002</v>
      </c>
    </row>
    <row r="415" spans="1:17" ht="14.4" customHeight="1" x14ac:dyDescent="0.3">
      <c r="A415" s="660" t="s">
        <v>574</v>
      </c>
      <c r="B415" s="661" t="s">
        <v>4522</v>
      </c>
      <c r="C415" s="661" t="s">
        <v>3890</v>
      </c>
      <c r="D415" s="661" t="s">
        <v>4259</v>
      </c>
      <c r="E415" s="661" t="s">
        <v>4260</v>
      </c>
      <c r="F415" s="664">
        <v>3</v>
      </c>
      <c r="G415" s="664">
        <v>555</v>
      </c>
      <c r="H415" s="664">
        <v>1</v>
      </c>
      <c r="I415" s="664">
        <v>185</v>
      </c>
      <c r="J415" s="664">
        <v>3</v>
      </c>
      <c r="K415" s="664">
        <v>555</v>
      </c>
      <c r="L415" s="664">
        <v>1</v>
      </c>
      <c r="M415" s="664">
        <v>185</v>
      </c>
      <c r="N415" s="664"/>
      <c r="O415" s="664"/>
      <c r="P415" s="677"/>
      <c r="Q415" s="665"/>
    </row>
    <row r="416" spans="1:17" ht="14.4" customHeight="1" x14ac:dyDescent="0.3">
      <c r="A416" s="660" t="s">
        <v>574</v>
      </c>
      <c r="B416" s="661" t="s">
        <v>4522</v>
      </c>
      <c r="C416" s="661" t="s">
        <v>3890</v>
      </c>
      <c r="D416" s="661" t="s">
        <v>4267</v>
      </c>
      <c r="E416" s="661" t="s">
        <v>4268</v>
      </c>
      <c r="F416" s="664">
        <v>1</v>
      </c>
      <c r="G416" s="664">
        <v>587</v>
      </c>
      <c r="H416" s="664">
        <v>1</v>
      </c>
      <c r="I416" s="664">
        <v>587</v>
      </c>
      <c r="J416" s="664"/>
      <c r="K416" s="664"/>
      <c r="L416" s="664"/>
      <c r="M416" s="664"/>
      <c r="N416" s="664"/>
      <c r="O416" s="664"/>
      <c r="P416" s="677"/>
      <c r="Q416" s="665"/>
    </row>
    <row r="417" spans="1:17" ht="14.4" customHeight="1" x14ac:dyDescent="0.3">
      <c r="A417" s="660" t="s">
        <v>574</v>
      </c>
      <c r="B417" s="661" t="s">
        <v>4522</v>
      </c>
      <c r="C417" s="661" t="s">
        <v>3890</v>
      </c>
      <c r="D417" s="661" t="s">
        <v>4269</v>
      </c>
      <c r="E417" s="661" t="s">
        <v>4270</v>
      </c>
      <c r="F417" s="664">
        <v>8</v>
      </c>
      <c r="G417" s="664">
        <v>23688</v>
      </c>
      <c r="H417" s="664">
        <v>1</v>
      </c>
      <c r="I417" s="664">
        <v>2961</v>
      </c>
      <c r="J417" s="664"/>
      <c r="K417" s="664"/>
      <c r="L417" s="664"/>
      <c r="M417" s="664"/>
      <c r="N417" s="664">
        <v>2</v>
      </c>
      <c r="O417" s="664">
        <v>5982</v>
      </c>
      <c r="P417" s="677">
        <v>0.25253292806484295</v>
      </c>
      <c r="Q417" s="665">
        <v>2991</v>
      </c>
    </row>
    <row r="418" spans="1:17" ht="14.4" customHeight="1" x14ac:dyDescent="0.3">
      <c r="A418" s="660" t="s">
        <v>574</v>
      </c>
      <c r="B418" s="661" t="s">
        <v>4522</v>
      </c>
      <c r="C418" s="661" t="s">
        <v>3890</v>
      </c>
      <c r="D418" s="661" t="s">
        <v>4312</v>
      </c>
      <c r="E418" s="661" t="s">
        <v>4313</v>
      </c>
      <c r="F418" s="664">
        <v>1</v>
      </c>
      <c r="G418" s="664">
        <v>2867</v>
      </c>
      <c r="H418" s="664">
        <v>1</v>
      </c>
      <c r="I418" s="664">
        <v>2867</v>
      </c>
      <c r="J418" s="664"/>
      <c r="K418" s="664"/>
      <c r="L418" s="664"/>
      <c r="M418" s="664"/>
      <c r="N418" s="664"/>
      <c r="O418" s="664"/>
      <c r="P418" s="677"/>
      <c r="Q418" s="665"/>
    </row>
    <row r="419" spans="1:17" ht="14.4" customHeight="1" x14ac:dyDescent="0.3">
      <c r="A419" s="660" t="s">
        <v>574</v>
      </c>
      <c r="B419" s="661" t="s">
        <v>4522</v>
      </c>
      <c r="C419" s="661" t="s">
        <v>3890</v>
      </c>
      <c r="D419" s="661" t="s">
        <v>4562</v>
      </c>
      <c r="E419" s="661" t="s">
        <v>4563</v>
      </c>
      <c r="F419" s="664">
        <v>5</v>
      </c>
      <c r="G419" s="664">
        <v>3405</v>
      </c>
      <c r="H419" s="664">
        <v>1</v>
      </c>
      <c r="I419" s="664">
        <v>681</v>
      </c>
      <c r="J419" s="664"/>
      <c r="K419" s="664"/>
      <c r="L419" s="664"/>
      <c r="M419" s="664"/>
      <c r="N419" s="664"/>
      <c r="O419" s="664"/>
      <c r="P419" s="677"/>
      <c r="Q419" s="665"/>
    </row>
    <row r="420" spans="1:17" ht="14.4" customHeight="1" x14ac:dyDescent="0.3">
      <c r="A420" s="660" t="s">
        <v>574</v>
      </c>
      <c r="B420" s="661" t="s">
        <v>4522</v>
      </c>
      <c r="C420" s="661" t="s">
        <v>3890</v>
      </c>
      <c r="D420" s="661" t="s">
        <v>4564</v>
      </c>
      <c r="E420" s="661" t="s">
        <v>4565</v>
      </c>
      <c r="F420" s="664"/>
      <c r="G420" s="664"/>
      <c r="H420" s="664"/>
      <c r="I420" s="664"/>
      <c r="J420" s="664"/>
      <c r="K420" s="664"/>
      <c r="L420" s="664"/>
      <c r="M420" s="664"/>
      <c r="N420" s="664">
        <v>1</v>
      </c>
      <c r="O420" s="664">
        <v>5703</v>
      </c>
      <c r="P420" s="677"/>
      <c r="Q420" s="665">
        <v>5703</v>
      </c>
    </row>
    <row r="421" spans="1:17" ht="14.4" customHeight="1" x14ac:dyDescent="0.3">
      <c r="A421" s="660" t="s">
        <v>574</v>
      </c>
      <c r="B421" s="661" t="s">
        <v>4522</v>
      </c>
      <c r="C421" s="661" t="s">
        <v>3890</v>
      </c>
      <c r="D421" s="661" t="s">
        <v>4566</v>
      </c>
      <c r="E421" s="661" t="s">
        <v>4567</v>
      </c>
      <c r="F421" s="664"/>
      <c r="G421" s="664"/>
      <c r="H421" s="664"/>
      <c r="I421" s="664"/>
      <c r="J421" s="664"/>
      <c r="K421" s="664"/>
      <c r="L421" s="664"/>
      <c r="M421" s="664"/>
      <c r="N421" s="664">
        <v>1</v>
      </c>
      <c r="O421" s="664">
        <v>5746</v>
      </c>
      <c r="P421" s="677"/>
      <c r="Q421" s="665">
        <v>5746</v>
      </c>
    </row>
    <row r="422" spans="1:17" ht="14.4" customHeight="1" x14ac:dyDescent="0.3">
      <c r="A422" s="660" t="s">
        <v>574</v>
      </c>
      <c r="B422" s="661" t="s">
        <v>4522</v>
      </c>
      <c r="C422" s="661" t="s">
        <v>3890</v>
      </c>
      <c r="D422" s="661" t="s">
        <v>4568</v>
      </c>
      <c r="E422" s="661" t="s">
        <v>4569</v>
      </c>
      <c r="F422" s="664">
        <v>9</v>
      </c>
      <c r="G422" s="664">
        <v>1548</v>
      </c>
      <c r="H422" s="664">
        <v>1</v>
      </c>
      <c r="I422" s="664">
        <v>172</v>
      </c>
      <c r="J422" s="664">
        <v>5</v>
      </c>
      <c r="K422" s="664">
        <v>860</v>
      </c>
      <c r="L422" s="664">
        <v>0.55555555555555558</v>
      </c>
      <c r="M422" s="664">
        <v>172</v>
      </c>
      <c r="N422" s="664"/>
      <c r="O422" s="664"/>
      <c r="P422" s="677"/>
      <c r="Q422" s="665"/>
    </row>
    <row r="423" spans="1:17" ht="14.4" customHeight="1" x14ac:dyDescent="0.3">
      <c r="A423" s="660" t="s">
        <v>574</v>
      </c>
      <c r="B423" s="661" t="s">
        <v>4522</v>
      </c>
      <c r="C423" s="661" t="s">
        <v>3890</v>
      </c>
      <c r="D423" s="661" t="s">
        <v>4570</v>
      </c>
      <c r="E423" s="661" t="s">
        <v>4571</v>
      </c>
      <c r="F423" s="664">
        <v>94</v>
      </c>
      <c r="G423" s="664">
        <v>21808</v>
      </c>
      <c r="H423" s="664">
        <v>1</v>
      </c>
      <c r="I423" s="664">
        <v>232</v>
      </c>
      <c r="J423" s="664">
        <v>85</v>
      </c>
      <c r="K423" s="664">
        <v>19720</v>
      </c>
      <c r="L423" s="664">
        <v>0.9042553191489362</v>
      </c>
      <c r="M423" s="664">
        <v>232</v>
      </c>
      <c r="N423" s="664">
        <v>88</v>
      </c>
      <c r="O423" s="664">
        <v>20680</v>
      </c>
      <c r="P423" s="677">
        <v>0.94827586206896552</v>
      </c>
      <c r="Q423" s="665">
        <v>235</v>
      </c>
    </row>
    <row r="424" spans="1:17" ht="14.4" customHeight="1" x14ac:dyDescent="0.3">
      <c r="A424" s="660" t="s">
        <v>574</v>
      </c>
      <c r="B424" s="661" t="s">
        <v>4522</v>
      </c>
      <c r="C424" s="661" t="s">
        <v>3890</v>
      </c>
      <c r="D424" s="661" t="s">
        <v>4572</v>
      </c>
      <c r="E424" s="661" t="s">
        <v>4573</v>
      </c>
      <c r="F424" s="664"/>
      <c r="G424" s="664"/>
      <c r="H424" s="664"/>
      <c r="I424" s="664"/>
      <c r="J424" s="664">
        <v>1</v>
      </c>
      <c r="K424" s="664">
        <v>527</v>
      </c>
      <c r="L424" s="664"/>
      <c r="M424" s="664">
        <v>527</v>
      </c>
      <c r="N424" s="664">
        <v>6</v>
      </c>
      <c r="O424" s="664">
        <v>3192</v>
      </c>
      <c r="P424" s="677"/>
      <c r="Q424" s="665">
        <v>532</v>
      </c>
    </row>
    <row r="425" spans="1:17" ht="14.4" customHeight="1" x14ac:dyDescent="0.3">
      <c r="A425" s="660" t="s">
        <v>574</v>
      </c>
      <c r="B425" s="661" t="s">
        <v>4522</v>
      </c>
      <c r="C425" s="661" t="s">
        <v>3890</v>
      </c>
      <c r="D425" s="661" t="s">
        <v>4574</v>
      </c>
      <c r="E425" s="661" t="s">
        <v>4575</v>
      </c>
      <c r="F425" s="664"/>
      <c r="G425" s="664"/>
      <c r="H425" s="664"/>
      <c r="I425" s="664"/>
      <c r="J425" s="664">
        <v>1</v>
      </c>
      <c r="K425" s="664">
        <v>1481</v>
      </c>
      <c r="L425" s="664"/>
      <c r="M425" s="664">
        <v>1481</v>
      </c>
      <c r="N425" s="664">
        <v>3</v>
      </c>
      <c r="O425" s="664">
        <v>4485</v>
      </c>
      <c r="P425" s="677"/>
      <c r="Q425" s="665">
        <v>1495</v>
      </c>
    </row>
    <row r="426" spans="1:17" ht="14.4" customHeight="1" x14ac:dyDescent="0.3">
      <c r="A426" s="660" t="s">
        <v>574</v>
      </c>
      <c r="B426" s="661" t="s">
        <v>4522</v>
      </c>
      <c r="C426" s="661" t="s">
        <v>3890</v>
      </c>
      <c r="D426" s="661" t="s">
        <v>4576</v>
      </c>
      <c r="E426" s="661" t="s">
        <v>4577</v>
      </c>
      <c r="F426" s="664">
        <v>1</v>
      </c>
      <c r="G426" s="664">
        <v>4236</v>
      </c>
      <c r="H426" s="664">
        <v>1</v>
      </c>
      <c r="I426" s="664">
        <v>4236</v>
      </c>
      <c r="J426" s="664">
        <v>1</v>
      </c>
      <c r="K426" s="664">
        <v>4236</v>
      </c>
      <c r="L426" s="664">
        <v>1</v>
      </c>
      <c r="M426" s="664">
        <v>4236</v>
      </c>
      <c r="N426" s="664"/>
      <c r="O426" s="664"/>
      <c r="P426" s="677"/>
      <c r="Q426" s="665"/>
    </row>
    <row r="427" spans="1:17" ht="14.4" customHeight="1" x14ac:dyDescent="0.3">
      <c r="A427" s="660" t="s">
        <v>574</v>
      </c>
      <c r="B427" s="661" t="s">
        <v>4522</v>
      </c>
      <c r="C427" s="661" t="s">
        <v>3890</v>
      </c>
      <c r="D427" s="661" t="s">
        <v>3937</v>
      </c>
      <c r="E427" s="661" t="s">
        <v>3938</v>
      </c>
      <c r="F427" s="664">
        <v>9</v>
      </c>
      <c r="G427" s="664">
        <v>4329</v>
      </c>
      <c r="H427" s="664">
        <v>1</v>
      </c>
      <c r="I427" s="664">
        <v>481</v>
      </c>
      <c r="J427" s="664">
        <v>10</v>
      </c>
      <c r="K427" s="664">
        <v>4810</v>
      </c>
      <c r="L427" s="664">
        <v>1.1111111111111112</v>
      </c>
      <c r="M427" s="664">
        <v>481</v>
      </c>
      <c r="N427" s="664">
        <v>7</v>
      </c>
      <c r="O427" s="664">
        <v>3402</v>
      </c>
      <c r="P427" s="677">
        <v>0.78586278586278591</v>
      </c>
      <c r="Q427" s="665">
        <v>486</v>
      </c>
    </row>
    <row r="428" spans="1:17" ht="14.4" customHeight="1" x14ac:dyDescent="0.3">
      <c r="A428" s="660" t="s">
        <v>574</v>
      </c>
      <c r="B428" s="661" t="s">
        <v>4522</v>
      </c>
      <c r="C428" s="661" t="s">
        <v>3890</v>
      </c>
      <c r="D428" s="661" t="s">
        <v>4578</v>
      </c>
      <c r="E428" s="661" t="s">
        <v>4579</v>
      </c>
      <c r="F428" s="664">
        <v>4</v>
      </c>
      <c r="G428" s="664">
        <v>9584</v>
      </c>
      <c r="H428" s="664">
        <v>1</v>
      </c>
      <c r="I428" s="664">
        <v>2396</v>
      </c>
      <c r="J428" s="664"/>
      <c r="K428" s="664"/>
      <c r="L428" s="664"/>
      <c r="M428" s="664"/>
      <c r="N428" s="664">
        <v>1</v>
      </c>
      <c r="O428" s="664">
        <v>2440</v>
      </c>
      <c r="P428" s="677">
        <v>0.25459098497495825</v>
      </c>
      <c r="Q428" s="665">
        <v>2440</v>
      </c>
    </row>
    <row r="429" spans="1:17" ht="14.4" customHeight="1" x14ac:dyDescent="0.3">
      <c r="A429" s="660" t="s">
        <v>574</v>
      </c>
      <c r="B429" s="661" t="s">
        <v>4522</v>
      </c>
      <c r="C429" s="661" t="s">
        <v>3890</v>
      </c>
      <c r="D429" s="661" t="s">
        <v>3939</v>
      </c>
      <c r="E429" s="661" t="s">
        <v>3940</v>
      </c>
      <c r="F429" s="664"/>
      <c r="G429" s="664"/>
      <c r="H429" s="664"/>
      <c r="I429" s="664"/>
      <c r="J429" s="664">
        <v>3</v>
      </c>
      <c r="K429" s="664">
        <v>1977</v>
      </c>
      <c r="L429" s="664"/>
      <c r="M429" s="664">
        <v>659</v>
      </c>
      <c r="N429" s="664">
        <v>1</v>
      </c>
      <c r="O429" s="664">
        <v>666</v>
      </c>
      <c r="P429" s="677"/>
      <c r="Q429" s="665">
        <v>666</v>
      </c>
    </row>
    <row r="430" spans="1:17" ht="14.4" customHeight="1" x14ac:dyDescent="0.3">
      <c r="A430" s="660" t="s">
        <v>574</v>
      </c>
      <c r="B430" s="661" t="s">
        <v>4522</v>
      </c>
      <c r="C430" s="661" t="s">
        <v>3890</v>
      </c>
      <c r="D430" s="661" t="s">
        <v>4580</v>
      </c>
      <c r="E430" s="661" t="s">
        <v>4581</v>
      </c>
      <c r="F430" s="664">
        <v>8</v>
      </c>
      <c r="G430" s="664">
        <v>13736</v>
      </c>
      <c r="H430" s="664">
        <v>1</v>
      </c>
      <c r="I430" s="664">
        <v>1717</v>
      </c>
      <c r="J430" s="664">
        <v>10</v>
      </c>
      <c r="K430" s="664">
        <v>17170</v>
      </c>
      <c r="L430" s="664">
        <v>1.25</v>
      </c>
      <c r="M430" s="664">
        <v>1717</v>
      </c>
      <c r="N430" s="664">
        <v>7</v>
      </c>
      <c r="O430" s="664">
        <v>12159</v>
      </c>
      <c r="P430" s="677">
        <v>0.88519219569015728</v>
      </c>
      <c r="Q430" s="665">
        <v>1737</v>
      </c>
    </row>
    <row r="431" spans="1:17" ht="14.4" customHeight="1" x14ac:dyDescent="0.3">
      <c r="A431" s="660" t="s">
        <v>574</v>
      </c>
      <c r="B431" s="661" t="s">
        <v>4522</v>
      </c>
      <c r="C431" s="661" t="s">
        <v>3890</v>
      </c>
      <c r="D431" s="661" t="s">
        <v>4582</v>
      </c>
      <c r="E431" s="661" t="s">
        <v>4583</v>
      </c>
      <c r="F431" s="664"/>
      <c r="G431" s="664"/>
      <c r="H431" s="664"/>
      <c r="I431" s="664"/>
      <c r="J431" s="664">
        <v>1</v>
      </c>
      <c r="K431" s="664">
        <v>1436</v>
      </c>
      <c r="L431" s="664"/>
      <c r="M431" s="664">
        <v>1436</v>
      </c>
      <c r="N431" s="664"/>
      <c r="O431" s="664"/>
      <c r="P431" s="677"/>
      <c r="Q431" s="665"/>
    </row>
    <row r="432" spans="1:17" ht="14.4" customHeight="1" x14ac:dyDescent="0.3">
      <c r="A432" s="660" t="s">
        <v>574</v>
      </c>
      <c r="B432" s="661" t="s">
        <v>4522</v>
      </c>
      <c r="C432" s="661" t="s">
        <v>3890</v>
      </c>
      <c r="D432" s="661" t="s">
        <v>4584</v>
      </c>
      <c r="E432" s="661" t="s">
        <v>4585</v>
      </c>
      <c r="F432" s="664"/>
      <c r="G432" s="664"/>
      <c r="H432" s="664"/>
      <c r="I432" s="664"/>
      <c r="J432" s="664"/>
      <c r="K432" s="664"/>
      <c r="L432" s="664"/>
      <c r="M432" s="664"/>
      <c r="N432" s="664">
        <v>2</v>
      </c>
      <c r="O432" s="664">
        <v>1850</v>
      </c>
      <c r="P432" s="677"/>
      <c r="Q432" s="665">
        <v>925</v>
      </c>
    </row>
    <row r="433" spans="1:17" ht="14.4" customHeight="1" x14ac:dyDescent="0.3">
      <c r="A433" s="660" t="s">
        <v>574</v>
      </c>
      <c r="B433" s="661" t="s">
        <v>4522</v>
      </c>
      <c r="C433" s="661" t="s">
        <v>3890</v>
      </c>
      <c r="D433" s="661" t="s">
        <v>4586</v>
      </c>
      <c r="E433" s="661" t="s">
        <v>4587</v>
      </c>
      <c r="F433" s="664">
        <v>1</v>
      </c>
      <c r="G433" s="664">
        <v>1354</v>
      </c>
      <c r="H433" s="664">
        <v>1</v>
      </c>
      <c r="I433" s="664">
        <v>1354</v>
      </c>
      <c r="J433" s="664">
        <v>1</v>
      </c>
      <c r="K433" s="664">
        <v>1354</v>
      </c>
      <c r="L433" s="664">
        <v>1</v>
      </c>
      <c r="M433" s="664">
        <v>1354</v>
      </c>
      <c r="N433" s="664">
        <v>1</v>
      </c>
      <c r="O433" s="664">
        <v>1367</v>
      </c>
      <c r="P433" s="677">
        <v>1.0096011816838995</v>
      </c>
      <c r="Q433" s="665">
        <v>1367</v>
      </c>
    </row>
    <row r="434" spans="1:17" ht="14.4" customHeight="1" x14ac:dyDescent="0.3">
      <c r="A434" s="660" t="s">
        <v>574</v>
      </c>
      <c r="B434" s="661" t="s">
        <v>4522</v>
      </c>
      <c r="C434" s="661" t="s">
        <v>3890</v>
      </c>
      <c r="D434" s="661" t="s">
        <v>4588</v>
      </c>
      <c r="E434" s="661" t="s">
        <v>4589</v>
      </c>
      <c r="F434" s="664">
        <v>19</v>
      </c>
      <c r="G434" s="664">
        <v>19019</v>
      </c>
      <c r="H434" s="664">
        <v>1</v>
      </c>
      <c r="I434" s="664">
        <v>1001</v>
      </c>
      <c r="J434" s="664">
        <v>28</v>
      </c>
      <c r="K434" s="664">
        <v>28028</v>
      </c>
      <c r="L434" s="664">
        <v>1.4736842105263157</v>
      </c>
      <c r="M434" s="664">
        <v>1001</v>
      </c>
      <c r="N434" s="664">
        <v>13</v>
      </c>
      <c r="O434" s="664">
        <v>13156</v>
      </c>
      <c r="P434" s="677">
        <v>0.69172932330827064</v>
      </c>
      <c r="Q434" s="665">
        <v>1012</v>
      </c>
    </row>
    <row r="435" spans="1:17" ht="14.4" customHeight="1" x14ac:dyDescent="0.3">
      <c r="A435" s="660" t="s">
        <v>574</v>
      </c>
      <c r="B435" s="661" t="s">
        <v>4522</v>
      </c>
      <c r="C435" s="661" t="s">
        <v>3890</v>
      </c>
      <c r="D435" s="661" t="s">
        <v>4590</v>
      </c>
      <c r="E435" s="661" t="s">
        <v>4591</v>
      </c>
      <c r="F435" s="664">
        <v>11</v>
      </c>
      <c r="G435" s="664">
        <v>22000</v>
      </c>
      <c r="H435" s="664">
        <v>1</v>
      </c>
      <c r="I435" s="664">
        <v>2000</v>
      </c>
      <c r="J435" s="664">
        <v>15</v>
      </c>
      <c r="K435" s="664">
        <v>30000</v>
      </c>
      <c r="L435" s="664">
        <v>1.3636363636363635</v>
      </c>
      <c r="M435" s="664">
        <v>2000</v>
      </c>
      <c r="N435" s="664">
        <v>10</v>
      </c>
      <c r="O435" s="664">
        <v>20170</v>
      </c>
      <c r="P435" s="677">
        <v>0.91681818181818187</v>
      </c>
      <c r="Q435" s="665">
        <v>2017</v>
      </c>
    </row>
    <row r="436" spans="1:17" ht="14.4" customHeight="1" x14ac:dyDescent="0.3">
      <c r="A436" s="660" t="s">
        <v>574</v>
      </c>
      <c r="B436" s="661" t="s">
        <v>4522</v>
      </c>
      <c r="C436" s="661" t="s">
        <v>3890</v>
      </c>
      <c r="D436" s="661" t="s">
        <v>4592</v>
      </c>
      <c r="E436" s="661" t="s">
        <v>4593</v>
      </c>
      <c r="F436" s="664">
        <v>3</v>
      </c>
      <c r="G436" s="664">
        <v>10452</v>
      </c>
      <c r="H436" s="664">
        <v>1</v>
      </c>
      <c r="I436" s="664">
        <v>3484</v>
      </c>
      <c r="J436" s="664">
        <v>1</v>
      </c>
      <c r="K436" s="664">
        <v>3484</v>
      </c>
      <c r="L436" s="664">
        <v>0.33333333333333331</v>
      </c>
      <c r="M436" s="664">
        <v>3484</v>
      </c>
      <c r="N436" s="664">
        <v>2</v>
      </c>
      <c r="O436" s="664">
        <v>7034</v>
      </c>
      <c r="P436" s="677">
        <v>0.67298124760811329</v>
      </c>
      <c r="Q436" s="665">
        <v>3517</v>
      </c>
    </row>
    <row r="437" spans="1:17" ht="14.4" customHeight="1" x14ac:dyDescent="0.3">
      <c r="A437" s="660" t="s">
        <v>574</v>
      </c>
      <c r="B437" s="661" t="s">
        <v>4522</v>
      </c>
      <c r="C437" s="661" t="s">
        <v>3890</v>
      </c>
      <c r="D437" s="661" t="s">
        <v>4594</v>
      </c>
      <c r="E437" s="661" t="s">
        <v>4595</v>
      </c>
      <c r="F437" s="664">
        <v>1</v>
      </c>
      <c r="G437" s="664">
        <v>1481</v>
      </c>
      <c r="H437" s="664">
        <v>1</v>
      </c>
      <c r="I437" s="664">
        <v>1481</v>
      </c>
      <c r="J437" s="664">
        <v>1</v>
      </c>
      <c r="K437" s="664">
        <v>1481</v>
      </c>
      <c r="L437" s="664">
        <v>1</v>
      </c>
      <c r="M437" s="664">
        <v>1481</v>
      </c>
      <c r="N437" s="664"/>
      <c r="O437" s="664"/>
      <c r="P437" s="677"/>
      <c r="Q437" s="665"/>
    </row>
    <row r="438" spans="1:17" ht="14.4" customHeight="1" x14ac:dyDescent="0.3">
      <c r="A438" s="660" t="s">
        <v>574</v>
      </c>
      <c r="B438" s="661" t="s">
        <v>4522</v>
      </c>
      <c r="C438" s="661" t="s">
        <v>3890</v>
      </c>
      <c r="D438" s="661" t="s">
        <v>4596</v>
      </c>
      <c r="E438" s="661" t="s">
        <v>4597</v>
      </c>
      <c r="F438" s="664">
        <v>1</v>
      </c>
      <c r="G438" s="664">
        <v>3982</v>
      </c>
      <c r="H438" s="664">
        <v>1</v>
      </c>
      <c r="I438" s="664">
        <v>3982</v>
      </c>
      <c r="J438" s="664"/>
      <c r="K438" s="664"/>
      <c r="L438" s="664"/>
      <c r="M438" s="664"/>
      <c r="N438" s="664">
        <v>1</v>
      </c>
      <c r="O438" s="664">
        <v>4021</v>
      </c>
      <c r="P438" s="677">
        <v>1.0097940733299848</v>
      </c>
      <c r="Q438" s="665">
        <v>4021</v>
      </c>
    </row>
    <row r="439" spans="1:17" ht="14.4" customHeight="1" x14ac:dyDescent="0.3">
      <c r="A439" s="660" t="s">
        <v>574</v>
      </c>
      <c r="B439" s="661" t="s">
        <v>4522</v>
      </c>
      <c r="C439" s="661" t="s">
        <v>3890</v>
      </c>
      <c r="D439" s="661" t="s">
        <v>4598</v>
      </c>
      <c r="E439" s="661" t="s">
        <v>4599</v>
      </c>
      <c r="F439" s="664">
        <v>3</v>
      </c>
      <c r="G439" s="664">
        <v>60942</v>
      </c>
      <c r="H439" s="664">
        <v>1</v>
      </c>
      <c r="I439" s="664">
        <v>20314</v>
      </c>
      <c r="J439" s="664"/>
      <c r="K439" s="664"/>
      <c r="L439" s="664"/>
      <c r="M439" s="664"/>
      <c r="N439" s="664">
        <v>1</v>
      </c>
      <c r="O439" s="664">
        <v>20505</v>
      </c>
      <c r="P439" s="677">
        <v>0.33646746086442847</v>
      </c>
      <c r="Q439" s="665">
        <v>20505</v>
      </c>
    </row>
    <row r="440" spans="1:17" ht="14.4" customHeight="1" x14ac:dyDescent="0.3">
      <c r="A440" s="660" t="s">
        <v>574</v>
      </c>
      <c r="B440" s="661" t="s">
        <v>4522</v>
      </c>
      <c r="C440" s="661" t="s">
        <v>3890</v>
      </c>
      <c r="D440" s="661" t="s">
        <v>4600</v>
      </c>
      <c r="E440" s="661" t="s">
        <v>4601</v>
      </c>
      <c r="F440" s="664">
        <v>5</v>
      </c>
      <c r="G440" s="664">
        <v>6065</v>
      </c>
      <c r="H440" s="664">
        <v>1</v>
      </c>
      <c r="I440" s="664">
        <v>1213</v>
      </c>
      <c r="J440" s="664">
        <v>5</v>
      </c>
      <c r="K440" s="664">
        <v>6065</v>
      </c>
      <c r="L440" s="664">
        <v>1</v>
      </c>
      <c r="M440" s="664">
        <v>1213</v>
      </c>
      <c r="N440" s="664"/>
      <c r="O440" s="664"/>
      <c r="P440" s="677"/>
      <c r="Q440" s="665"/>
    </row>
    <row r="441" spans="1:17" ht="14.4" customHeight="1" x14ac:dyDescent="0.3">
      <c r="A441" s="660" t="s">
        <v>574</v>
      </c>
      <c r="B441" s="661" t="s">
        <v>4522</v>
      </c>
      <c r="C441" s="661" t="s">
        <v>3890</v>
      </c>
      <c r="D441" s="661" t="s">
        <v>4602</v>
      </c>
      <c r="E441" s="661" t="s">
        <v>4603</v>
      </c>
      <c r="F441" s="664">
        <v>1</v>
      </c>
      <c r="G441" s="664">
        <v>1745</v>
      </c>
      <c r="H441" s="664">
        <v>1</v>
      </c>
      <c r="I441" s="664">
        <v>1745</v>
      </c>
      <c r="J441" s="664">
        <v>2</v>
      </c>
      <c r="K441" s="664">
        <v>3490</v>
      </c>
      <c r="L441" s="664">
        <v>2</v>
      </c>
      <c r="M441" s="664">
        <v>1745</v>
      </c>
      <c r="N441" s="664">
        <v>1</v>
      </c>
      <c r="O441" s="664">
        <v>1764</v>
      </c>
      <c r="P441" s="677">
        <v>1.010888252148997</v>
      </c>
      <c r="Q441" s="665">
        <v>1764</v>
      </c>
    </row>
    <row r="442" spans="1:17" ht="14.4" customHeight="1" x14ac:dyDescent="0.3">
      <c r="A442" s="660" t="s">
        <v>574</v>
      </c>
      <c r="B442" s="661" t="s">
        <v>4522</v>
      </c>
      <c r="C442" s="661" t="s">
        <v>3890</v>
      </c>
      <c r="D442" s="661" t="s">
        <v>4604</v>
      </c>
      <c r="E442" s="661" t="s">
        <v>4605</v>
      </c>
      <c r="F442" s="664">
        <v>1</v>
      </c>
      <c r="G442" s="664">
        <v>3031</v>
      </c>
      <c r="H442" s="664">
        <v>1</v>
      </c>
      <c r="I442" s="664">
        <v>3031</v>
      </c>
      <c r="J442" s="664"/>
      <c r="K442" s="664"/>
      <c r="L442" s="664"/>
      <c r="M442" s="664"/>
      <c r="N442" s="664">
        <v>1</v>
      </c>
      <c r="O442" s="664">
        <v>3070</v>
      </c>
      <c r="P442" s="677">
        <v>1.0128670405806663</v>
      </c>
      <c r="Q442" s="665">
        <v>3070</v>
      </c>
    </row>
    <row r="443" spans="1:17" ht="14.4" customHeight="1" x14ac:dyDescent="0.3">
      <c r="A443" s="660" t="s">
        <v>574</v>
      </c>
      <c r="B443" s="661" t="s">
        <v>4522</v>
      </c>
      <c r="C443" s="661" t="s">
        <v>3890</v>
      </c>
      <c r="D443" s="661" t="s">
        <v>4606</v>
      </c>
      <c r="E443" s="661" t="s">
        <v>4607</v>
      </c>
      <c r="F443" s="664"/>
      <c r="G443" s="664"/>
      <c r="H443" s="664"/>
      <c r="I443" s="664"/>
      <c r="J443" s="664">
        <v>1</v>
      </c>
      <c r="K443" s="664">
        <v>932</v>
      </c>
      <c r="L443" s="664"/>
      <c r="M443" s="664">
        <v>932</v>
      </c>
      <c r="N443" s="664">
        <v>3</v>
      </c>
      <c r="O443" s="664">
        <v>2838</v>
      </c>
      <c r="P443" s="677"/>
      <c r="Q443" s="665">
        <v>946</v>
      </c>
    </row>
    <row r="444" spans="1:17" ht="14.4" customHeight="1" x14ac:dyDescent="0.3">
      <c r="A444" s="660" t="s">
        <v>574</v>
      </c>
      <c r="B444" s="661" t="s">
        <v>4522</v>
      </c>
      <c r="C444" s="661" t="s">
        <v>3890</v>
      </c>
      <c r="D444" s="661" t="s">
        <v>4608</v>
      </c>
      <c r="E444" s="661" t="s">
        <v>4609</v>
      </c>
      <c r="F444" s="664">
        <v>1</v>
      </c>
      <c r="G444" s="664">
        <v>787</v>
      </c>
      <c r="H444" s="664">
        <v>1</v>
      </c>
      <c r="I444" s="664">
        <v>787</v>
      </c>
      <c r="J444" s="664"/>
      <c r="K444" s="664"/>
      <c r="L444" s="664"/>
      <c r="M444" s="664"/>
      <c r="N444" s="664"/>
      <c r="O444" s="664"/>
      <c r="P444" s="677"/>
      <c r="Q444" s="665"/>
    </row>
    <row r="445" spans="1:17" ht="14.4" customHeight="1" x14ac:dyDescent="0.3">
      <c r="A445" s="660" t="s">
        <v>574</v>
      </c>
      <c r="B445" s="661" t="s">
        <v>4522</v>
      </c>
      <c r="C445" s="661" t="s">
        <v>3890</v>
      </c>
      <c r="D445" s="661" t="s">
        <v>4610</v>
      </c>
      <c r="E445" s="661" t="s">
        <v>4611</v>
      </c>
      <c r="F445" s="664"/>
      <c r="G445" s="664"/>
      <c r="H445" s="664"/>
      <c r="I445" s="664"/>
      <c r="J445" s="664">
        <v>1</v>
      </c>
      <c r="K445" s="664">
        <v>2335</v>
      </c>
      <c r="L445" s="664"/>
      <c r="M445" s="664">
        <v>2335</v>
      </c>
      <c r="N445" s="664"/>
      <c r="O445" s="664"/>
      <c r="P445" s="677"/>
      <c r="Q445" s="665"/>
    </row>
    <row r="446" spans="1:17" ht="14.4" customHeight="1" x14ac:dyDescent="0.3">
      <c r="A446" s="660" t="s">
        <v>574</v>
      </c>
      <c r="B446" s="661" t="s">
        <v>4522</v>
      </c>
      <c r="C446" s="661" t="s">
        <v>3890</v>
      </c>
      <c r="D446" s="661" t="s">
        <v>4612</v>
      </c>
      <c r="E446" s="661" t="s">
        <v>4613</v>
      </c>
      <c r="F446" s="664"/>
      <c r="G446" s="664"/>
      <c r="H446" s="664"/>
      <c r="I446" s="664"/>
      <c r="J446" s="664"/>
      <c r="K446" s="664"/>
      <c r="L446" s="664"/>
      <c r="M446" s="664"/>
      <c r="N446" s="664">
        <v>1</v>
      </c>
      <c r="O446" s="664">
        <v>2052</v>
      </c>
      <c r="P446" s="677"/>
      <c r="Q446" s="665">
        <v>2052</v>
      </c>
    </row>
    <row r="447" spans="1:17" ht="14.4" customHeight="1" x14ac:dyDescent="0.3">
      <c r="A447" s="660" t="s">
        <v>574</v>
      </c>
      <c r="B447" s="661" t="s">
        <v>4522</v>
      </c>
      <c r="C447" s="661" t="s">
        <v>3890</v>
      </c>
      <c r="D447" s="661" t="s">
        <v>4614</v>
      </c>
      <c r="E447" s="661" t="s">
        <v>4615</v>
      </c>
      <c r="F447" s="664">
        <v>2</v>
      </c>
      <c r="G447" s="664">
        <v>3528</v>
      </c>
      <c r="H447" s="664">
        <v>1</v>
      </c>
      <c r="I447" s="664">
        <v>1764</v>
      </c>
      <c r="J447" s="664">
        <v>3</v>
      </c>
      <c r="K447" s="664">
        <v>5292</v>
      </c>
      <c r="L447" s="664">
        <v>1.5</v>
      </c>
      <c r="M447" s="664">
        <v>1764</v>
      </c>
      <c r="N447" s="664"/>
      <c r="O447" s="664"/>
      <c r="P447" s="677"/>
      <c r="Q447" s="665"/>
    </row>
    <row r="448" spans="1:17" ht="14.4" customHeight="1" x14ac:dyDescent="0.3">
      <c r="A448" s="660" t="s">
        <v>574</v>
      </c>
      <c r="B448" s="661" t="s">
        <v>4522</v>
      </c>
      <c r="C448" s="661" t="s">
        <v>3890</v>
      </c>
      <c r="D448" s="661" t="s">
        <v>4616</v>
      </c>
      <c r="E448" s="661" t="s">
        <v>4617</v>
      </c>
      <c r="F448" s="664">
        <v>1</v>
      </c>
      <c r="G448" s="664">
        <v>3594</v>
      </c>
      <c r="H448" s="664">
        <v>1</v>
      </c>
      <c r="I448" s="664">
        <v>3594</v>
      </c>
      <c r="J448" s="664"/>
      <c r="K448" s="664"/>
      <c r="L448" s="664"/>
      <c r="M448" s="664"/>
      <c r="N448" s="664"/>
      <c r="O448" s="664"/>
      <c r="P448" s="677"/>
      <c r="Q448" s="665"/>
    </row>
    <row r="449" spans="1:17" ht="14.4" customHeight="1" x14ac:dyDescent="0.3">
      <c r="A449" s="660" t="s">
        <v>574</v>
      </c>
      <c r="B449" s="661" t="s">
        <v>4522</v>
      </c>
      <c r="C449" s="661" t="s">
        <v>3890</v>
      </c>
      <c r="D449" s="661" t="s">
        <v>4618</v>
      </c>
      <c r="E449" s="661" t="s">
        <v>4619</v>
      </c>
      <c r="F449" s="664"/>
      <c r="G449" s="664"/>
      <c r="H449" s="664"/>
      <c r="I449" s="664"/>
      <c r="J449" s="664">
        <v>2</v>
      </c>
      <c r="K449" s="664">
        <v>3820</v>
      </c>
      <c r="L449" s="664"/>
      <c r="M449" s="664">
        <v>1910</v>
      </c>
      <c r="N449" s="664">
        <v>1</v>
      </c>
      <c r="O449" s="664">
        <v>1930</v>
      </c>
      <c r="P449" s="677"/>
      <c r="Q449" s="665">
        <v>1930</v>
      </c>
    </row>
    <row r="450" spans="1:17" ht="14.4" customHeight="1" x14ac:dyDescent="0.3">
      <c r="A450" s="660" t="s">
        <v>574</v>
      </c>
      <c r="B450" s="661" t="s">
        <v>4522</v>
      </c>
      <c r="C450" s="661" t="s">
        <v>3890</v>
      </c>
      <c r="D450" s="661" t="s">
        <v>4620</v>
      </c>
      <c r="E450" s="661" t="s">
        <v>4621</v>
      </c>
      <c r="F450" s="664">
        <v>3</v>
      </c>
      <c r="G450" s="664">
        <v>5160</v>
      </c>
      <c r="H450" s="664">
        <v>1</v>
      </c>
      <c r="I450" s="664">
        <v>1720</v>
      </c>
      <c r="J450" s="664">
        <v>2</v>
      </c>
      <c r="K450" s="664">
        <v>3440</v>
      </c>
      <c r="L450" s="664">
        <v>0.66666666666666663</v>
      </c>
      <c r="M450" s="664">
        <v>1720</v>
      </c>
      <c r="N450" s="664">
        <v>1</v>
      </c>
      <c r="O450" s="664">
        <v>1740</v>
      </c>
      <c r="P450" s="677">
        <v>0.33720930232558138</v>
      </c>
      <c r="Q450" s="665">
        <v>1740</v>
      </c>
    </row>
    <row r="451" spans="1:17" ht="14.4" customHeight="1" x14ac:dyDescent="0.3">
      <c r="A451" s="660" t="s">
        <v>574</v>
      </c>
      <c r="B451" s="661" t="s">
        <v>4522</v>
      </c>
      <c r="C451" s="661" t="s">
        <v>3890</v>
      </c>
      <c r="D451" s="661" t="s">
        <v>4622</v>
      </c>
      <c r="E451" s="661" t="s">
        <v>4623</v>
      </c>
      <c r="F451" s="664">
        <v>2</v>
      </c>
      <c r="G451" s="664">
        <v>6344</v>
      </c>
      <c r="H451" s="664">
        <v>1</v>
      </c>
      <c r="I451" s="664">
        <v>3172</v>
      </c>
      <c r="J451" s="664">
        <v>1</v>
      </c>
      <c r="K451" s="664">
        <v>3172</v>
      </c>
      <c r="L451" s="664">
        <v>0.5</v>
      </c>
      <c r="M451" s="664">
        <v>3172</v>
      </c>
      <c r="N451" s="664">
        <v>2</v>
      </c>
      <c r="O451" s="664">
        <v>6410</v>
      </c>
      <c r="P451" s="677">
        <v>1.0104035308953341</v>
      </c>
      <c r="Q451" s="665">
        <v>3205</v>
      </c>
    </row>
    <row r="452" spans="1:17" ht="14.4" customHeight="1" x14ac:dyDescent="0.3">
      <c r="A452" s="660" t="s">
        <v>574</v>
      </c>
      <c r="B452" s="661" t="s">
        <v>4522</v>
      </c>
      <c r="C452" s="661" t="s">
        <v>3890</v>
      </c>
      <c r="D452" s="661" t="s">
        <v>4624</v>
      </c>
      <c r="E452" s="661" t="s">
        <v>4625</v>
      </c>
      <c r="F452" s="664">
        <v>2</v>
      </c>
      <c r="G452" s="664">
        <v>5232</v>
      </c>
      <c r="H452" s="664">
        <v>1</v>
      </c>
      <c r="I452" s="664">
        <v>2616</v>
      </c>
      <c r="J452" s="664"/>
      <c r="K452" s="664"/>
      <c r="L452" s="664"/>
      <c r="M452" s="664"/>
      <c r="N452" s="664"/>
      <c r="O452" s="664"/>
      <c r="P452" s="677"/>
      <c r="Q452" s="665"/>
    </row>
    <row r="453" spans="1:17" ht="14.4" customHeight="1" x14ac:dyDescent="0.3">
      <c r="A453" s="660" t="s">
        <v>574</v>
      </c>
      <c r="B453" s="661" t="s">
        <v>4522</v>
      </c>
      <c r="C453" s="661" t="s">
        <v>3890</v>
      </c>
      <c r="D453" s="661" t="s">
        <v>4626</v>
      </c>
      <c r="E453" s="661" t="s">
        <v>4627</v>
      </c>
      <c r="F453" s="664">
        <v>2</v>
      </c>
      <c r="G453" s="664">
        <v>4298</v>
      </c>
      <c r="H453" s="664">
        <v>1</v>
      </c>
      <c r="I453" s="664">
        <v>2149</v>
      </c>
      <c r="J453" s="664">
        <v>2</v>
      </c>
      <c r="K453" s="664">
        <v>4298</v>
      </c>
      <c r="L453" s="664">
        <v>1</v>
      </c>
      <c r="M453" s="664">
        <v>2149</v>
      </c>
      <c r="N453" s="664"/>
      <c r="O453" s="664"/>
      <c r="P453" s="677"/>
      <c r="Q453" s="665"/>
    </row>
    <row r="454" spans="1:17" ht="14.4" customHeight="1" x14ac:dyDescent="0.3">
      <c r="A454" s="660" t="s">
        <v>574</v>
      </c>
      <c r="B454" s="661" t="s">
        <v>4522</v>
      </c>
      <c r="C454" s="661" t="s">
        <v>3890</v>
      </c>
      <c r="D454" s="661" t="s">
        <v>4628</v>
      </c>
      <c r="E454" s="661" t="s">
        <v>4629</v>
      </c>
      <c r="F454" s="664"/>
      <c r="G454" s="664"/>
      <c r="H454" s="664"/>
      <c r="I454" s="664"/>
      <c r="J454" s="664">
        <v>1</v>
      </c>
      <c r="K454" s="664">
        <v>412</v>
      </c>
      <c r="L454" s="664"/>
      <c r="M454" s="664">
        <v>412</v>
      </c>
      <c r="N454" s="664"/>
      <c r="O454" s="664"/>
      <c r="P454" s="677"/>
      <c r="Q454" s="665"/>
    </row>
    <row r="455" spans="1:17" ht="14.4" customHeight="1" x14ac:dyDescent="0.3">
      <c r="A455" s="660" t="s">
        <v>574</v>
      </c>
      <c r="B455" s="661" t="s">
        <v>4522</v>
      </c>
      <c r="C455" s="661" t="s">
        <v>3890</v>
      </c>
      <c r="D455" s="661" t="s">
        <v>4630</v>
      </c>
      <c r="E455" s="661" t="s">
        <v>4631</v>
      </c>
      <c r="F455" s="664">
        <v>1</v>
      </c>
      <c r="G455" s="664">
        <v>1620</v>
      </c>
      <c r="H455" s="664">
        <v>1</v>
      </c>
      <c r="I455" s="664">
        <v>1620</v>
      </c>
      <c r="J455" s="664"/>
      <c r="K455" s="664"/>
      <c r="L455" s="664"/>
      <c r="M455" s="664"/>
      <c r="N455" s="664"/>
      <c r="O455" s="664"/>
      <c r="P455" s="677"/>
      <c r="Q455" s="665"/>
    </row>
    <row r="456" spans="1:17" ht="14.4" customHeight="1" x14ac:dyDescent="0.3">
      <c r="A456" s="660" t="s">
        <v>574</v>
      </c>
      <c r="B456" s="661" t="s">
        <v>4522</v>
      </c>
      <c r="C456" s="661" t="s">
        <v>3890</v>
      </c>
      <c r="D456" s="661" t="s">
        <v>4632</v>
      </c>
      <c r="E456" s="661" t="s">
        <v>4633</v>
      </c>
      <c r="F456" s="664">
        <v>1</v>
      </c>
      <c r="G456" s="664">
        <v>2075</v>
      </c>
      <c r="H456" s="664">
        <v>1</v>
      </c>
      <c r="I456" s="664">
        <v>2075</v>
      </c>
      <c r="J456" s="664"/>
      <c r="K456" s="664"/>
      <c r="L456" s="664"/>
      <c r="M456" s="664"/>
      <c r="N456" s="664"/>
      <c r="O456" s="664"/>
      <c r="P456" s="677"/>
      <c r="Q456" s="665"/>
    </row>
    <row r="457" spans="1:17" ht="14.4" customHeight="1" x14ac:dyDescent="0.3">
      <c r="A457" s="660" t="s">
        <v>574</v>
      </c>
      <c r="B457" s="661" t="s">
        <v>4522</v>
      </c>
      <c r="C457" s="661" t="s">
        <v>3890</v>
      </c>
      <c r="D457" s="661" t="s">
        <v>4634</v>
      </c>
      <c r="E457" s="661" t="s">
        <v>4635</v>
      </c>
      <c r="F457" s="664"/>
      <c r="G457" s="664"/>
      <c r="H457" s="664"/>
      <c r="I457" s="664"/>
      <c r="J457" s="664"/>
      <c r="K457" s="664"/>
      <c r="L457" s="664"/>
      <c r="M457" s="664"/>
      <c r="N457" s="664">
        <v>1</v>
      </c>
      <c r="O457" s="664">
        <v>66</v>
      </c>
      <c r="P457" s="677"/>
      <c r="Q457" s="665">
        <v>66</v>
      </c>
    </row>
    <row r="458" spans="1:17" ht="14.4" customHeight="1" x14ac:dyDescent="0.3">
      <c r="A458" s="660" t="s">
        <v>574</v>
      </c>
      <c r="B458" s="661" t="s">
        <v>4522</v>
      </c>
      <c r="C458" s="661" t="s">
        <v>3890</v>
      </c>
      <c r="D458" s="661" t="s">
        <v>4338</v>
      </c>
      <c r="E458" s="661" t="s">
        <v>4339</v>
      </c>
      <c r="F458" s="664">
        <v>0</v>
      </c>
      <c r="G458" s="664">
        <v>0</v>
      </c>
      <c r="H458" s="664"/>
      <c r="I458" s="664"/>
      <c r="J458" s="664">
        <v>0</v>
      </c>
      <c r="K458" s="664">
        <v>0</v>
      </c>
      <c r="L458" s="664"/>
      <c r="M458" s="664"/>
      <c r="N458" s="664">
        <v>0</v>
      </c>
      <c r="O458" s="664">
        <v>0</v>
      </c>
      <c r="P458" s="677"/>
      <c r="Q458" s="665"/>
    </row>
    <row r="459" spans="1:17" ht="14.4" customHeight="1" x14ac:dyDescent="0.3">
      <c r="A459" s="660" t="s">
        <v>574</v>
      </c>
      <c r="B459" s="661" t="s">
        <v>4522</v>
      </c>
      <c r="C459" s="661" t="s">
        <v>3890</v>
      </c>
      <c r="D459" s="661" t="s">
        <v>4340</v>
      </c>
      <c r="E459" s="661" t="s">
        <v>4341</v>
      </c>
      <c r="F459" s="664">
        <v>7</v>
      </c>
      <c r="G459" s="664">
        <v>0</v>
      </c>
      <c r="H459" s="664"/>
      <c r="I459" s="664">
        <v>0</v>
      </c>
      <c r="J459" s="664">
        <v>4</v>
      </c>
      <c r="K459" s="664">
        <v>0</v>
      </c>
      <c r="L459" s="664"/>
      <c r="M459" s="664">
        <v>0</v>
      </c>
      <c r="N459" s="664">
        <v>17</v>
      </c>
      <c r="O459" s="664">
        <v>0</v>
      </c>
      <c r="P459" s="677"/>
      <c r="Q459" s="665">
        <v>0</v>
      </c>
    </row>
    <row r="460" spans="1:17" ht="14.4" customHeight="1" x14ac:dyDescent="0.3">
      <c r="A460" s="660" t="s">
        <v>574</v>
      </c>
      <c r="B460" s="661" t="s">
        <v>4522</v>
      </c>
      <c r="C460" s="661" t="s">
        <v>3890</v>
      </c>
      <c r="D460" s="661" t="s">
        <v>3943</v>
      </c>
      <c r="E460" s="661" t="s">
        <v>3944</v>
      </c>
      <c r="F460" s="664">
        <v>5</v>
      </c>
      <c r="G460" s="664">
        <v>0</v>
      </c>
      <c r="H460" s="664"/>
      <c r="I460" s="664">
        <v>0</v>
      </c>
      <c r="J460" s="664"/>
      <c r="K460" s="664"/>
      <c r="L460" s="664"/>
      <c r="M460" s="664"/>
      <c r="N460" s="664"/>
      <c r="O460" s="664"/>
      <c r="P460" s="677"/>
      <c r="Q460" s="665"/>
    </row>
    <row r="461" spans="1:17" ht="14.4" customHeight="1" x14ac:dyDescent="0.3">
      <c r="A461" s="660" t="s">
        <v>574</v>
      </c>
      <c r="B461" s="661" t="s">
        <v>4522</v>
      </c>
      <c r="C461" s="661" t="s">
        <v>3890</v>
      </c>
      <c r="D461" s="661" t="s">
        <v>4516</v>
      </c>
      <c r="E461" s="661" t="s">
        <v>4517</v>
      </c>
      <c r="F461" s="664"/>
      <c r="G461" s="664"/>
      <c r="H461" s="664"/>
      <c r="I461" s="664"/>
      <c r="J461" s="664">
        <v>1</v>
      </c>
      <c r="K461" s="664">
        <v>0</v>
      </c>
      <c r="L461" s="664"/>
      <c r="M461" s="664">
        <v>0</v>
      </c>
      <c r="N461" s="664">
        <v>4</v>
      </c>
      <c r="O461" s="664">
        <v>0</v>
      </c>
      <c r="P461" s="677"/>
      <c r="Q461" s="665">
        <v>0</v>
      </c>
    </row>
    <row r="462" spans="1:17" ht="14.4" customHeight="1" x14ac:dyDescent="0.3">
      <c r="A462" s="660" t="s">
        <v>574</v>
      </c>
      <c r="B462" s="661" t="s">
        <v>4522</v>
      </c>
      <c r="C462" s="661" t="s">
        <v>3890</v>
      </c>
      <c r="D462" s="661" t="s">
        <v>4636</v>
      </c>
      <c r="E462" s="661" t="s">
        <v>4637</v>
      </c>
      <c r="F462" s="664">
        <v>57</v>
      </c>
      <c r="G462" s="664">
        <v>19608</v>
      </c>
      <c r="H462" s="664">
        <v>1</v>
      </c>
      <c r="I462" s="664">
        <v>344</v>
      </c>
      <c r="J462" s="664">
        <v>63</v>
      </c>
      <c r="K462" s="664">
        <v>21672</v>
      </c>
      <c r="L462" s="664">
        <v>1.1052631578947369</v>
      </c>
      <c r="M462" s="664">
        <v>344</v>
      </c>
      <c r="N462" s="664">
        <v>66</v>
      </c>
      <c r="O462" s="664">
        <v>23034</v>
      </c>
      <c r="P462" s="677">
        <v>1.1747246022031823</v>
      </c>
      <c r="Q462" s="665">
        <v>349</v>
      </c>
    </row>
    <row r="463" spans="1:17" ht="14.4" customHeight="1" x14ac:dyDescent="0.3">
      <c r="A463" s="660" t="s">
        <v>574</v>
      </c>
      <c r="B463" s="661" t="s">
        <v>4522</v>
      </c>
      <c r="C463" s="661" t="s">
        <v>3890</v>
      </c>
      <c r="D463" s="661" t="s">
        <v>4370</v>
      </c>
      <c r="E463" s="661" t="s">
        <v>4371</v>
      </c>
      <c r="F463" s="664">
        <v>290</v>
      </c>
      <c r="G463" s="664">
        <v>0</v>
      </c>
      <c r="H463" s="664"/>
      <c r="I463" s="664">
        <v>0</v>
      </c>
      <c r="J463" s="664"/>
      <c r="K463" s="664"/>
      <c r="L463" s="664"/>
      <c r="M463" s="664"/>
      <c r="N463" s="664"/>
      <c r="O463" s="664"/>
      <c r="P463" s="677"/>
      <c r="Q463" s="665"/>
    </row>
    <row r="464" spans="1:17" ht="14.4" customHeight="1" x14ac:dyDescent="0.3">
      <c r="A464" s="660" t="s">
        <v>574</v>
      </c>
      <c r="B464" s="661" t="s">
        <v>4522</v>
      </c>
      <c r="C464" s="661" t="s">
        <v>3890</v>
      </c>
      <c r="D464" s="661" t="s">
        <v>3953</v>
      </c>
      <c r="E464" s="661" t="s">
        <v>3954</v>
      </c>
      <c r="F464" s="664">
        <v>8</v>
      </c>
      <c r="G464" s="664">
        <v>648</v>
      </c>
      <c r="H464" s="664">
        <v>1</v>
      </c>
      <c r="I464" s="664">
        <v>81</v>
      </c>
      <c r="J464" s="664">
        <v>14</v>
      </c>
      <c r="K464" s="664">
        <v>1134</v>
      </c>
      <c r="L464" s="664">
        <v>1.75</v>
      </c>
      <c r="M464" s="664">
        <v>81</v>
      </c>
      <c r="N464" s="664">
        <v>12</v>
      </c>
      <c r="O464" s="664">
        <v>984</v>
      </c>
      <c r="P464" s="677">
        <v>1.5185185185185186</v>
      </c>
      <c r="Q464" s="665">
        <v>82</v>
      </c>
    </row>
    <row r="465" spans="1:17" ht="14.4" customHeight="1" x14ac:dyDescent="0.3">
      <c r="A465" s="660" t="s">
        <v>574</v>
      </c>
      <c r="B465" s="661" t="s">
        <v>4522</v>
      </c>
      <c r="C465" s="661" t="s">
        <v>3890</v>
      </c>
      <c r="D465" s="661" t="s">
        <v>4376</v>
      </c>
      <c r="E465" s="661" t="s">
        <v>4377</v>
      </c>
      <c r="F465" s="664">
        <v>297</v>
      </c>
      <c r="G465" s="664">
        <v>308863</v>
      </c>
      <c r="H465" s="664">
        <v>1</v>
      </c>
      <c r="I465" s="664">
        <v>1039.942760942761</v>
      </c>
      <c r="J465" s="664">
        <v>221</v>
      </c>
      <c r="K465" s="664">
        <v>233563</v>
      </c>
      <c r="L465" s="664">
        <v>0.75620258820253639</v>
      </c>
      <c r="M465" s="664">
        <v>1056.8461538461538</v>
      </c>
      <c r="N465" s="664">
        <v>206</v>
      </c>
      <c r="O465" s="664">
        <v>220948</v>
      </c>
      <c r="P465" s="677">
        <v>0.71535923694324022</v>
      </c>
      <c r="Q465" s="665">
        <v>1072.5631067961165</v>
      </c>
    </row>
    <row r="466" spans="1:17" ht="14.4" customHeight="1" x14ac:dyDescent="0.3">
      <c r="A466" s="660" t="s">
        <v>574</v>
      </c>
      <c r="B466" s="661" t="s">
        <v>4522</v>
      </c>
      <c r="C466" s="661" t="s">
        <v>3890</v>
      </c>
      <c r="D466" s="661" t="s">
        <v>4638</v>
      </c>
      <c r="E466" s="661" t="s">
        <v>4573</v>
      </c>
      <c r="F466" s="664"/>
      <c r="G466" s="664"/>
      <c r="H466" s="664"/>
      <c r="I466" s="664"/>
      <c r="J466" s="664">
        <v>1</v>
      </c>
      <c r="K466" s="664">
        <v>668</v>
      </c>
      <c r="L466" s="664"/>
      <c r="M466" s="664">
        <v>668</v>
      </c>
      <c r="N466" s="664">
        <v>2</v>
      </c>
      <c r="O466" s="664">
        <v>1350</v>
      </c>
      <c r="P466" s="677"/>
      <c r="Q466" s="665">
        <v>675</v>
      </c>
    </row>
    <row r="467" spans="1:17" ht="14.4" customHeight="1" x14ac:dyDescent="0.3">
      <c r="A467" s="660" t="s">
        <v>574</v>
      </c>
      <c r="B467" s="661" t="s">
        <v>4522</v>
      </c>
      <c r="C467" s="661" t="s">
        <v>3890</v>
      </c>
      <c r="D467" s="661" t="s">
        <v>4639</v>
      </c>
      <c r="E467" s="661" t="s">
        <v>4640</v>
      </c>
      <c r="F467" s="664">
        <v>1</v>
      </c>
      <c r="G467" s="664">
        <v>23823</v>
      </c>
      <c r="H467" s="664">
        <v>1</v>
      </c>
      <c r="I467" s="664">
        <v>23823</v>
      </c>
      <c r="J467" s="664"/>
      <c r="K467" s="664"/>
      <c r="L467" s="664"/>
      <c r="M467" s="664"/>
      <c r="N467" s="664"/>
      <c r="O467" s="664"/>
      <c r="P467" s="677"/>
      <c r="Q467" s="665"/>
    </row>
    <row r="468" spans="1:17" ht="14.4" customHeight="1" x14ac:dyDescent="0.3">
      <c r="A468" s="660" t="s">
        <v>574</v>
      </c>
      <c r="B468" s="661" t="s">
        <v>4522</v>
      </c>
      <c r="C468" s="661" t="s">
        <v>3890</v>
      </c>
      <c r="D468" s="661" t="s">
        <v>3963</v>
      </c>
      <c r="E468" s="661" t="s">
        <v>3964</v>
      </c>
      <c r="F468" s="664">
        <v>2</v>
      </c>
      <c r="G468" s="664">
        <v>862</v>
      </c>
      <c r="H468" s="664">
        <v>1</v>
      </c>
      <c r="I468" s="664">
        <v>431</v>
      </c>
      <c r="J468" s="664">
        <v>1</v>
      </c>
      <c r="K468" s="664">
        <v>431</v>
      </c>
      <c r="L468" s="664">
        <v>0.5</v>
      </c>
      <c r="M468" s="664">
        <v>431</v>
      </c>
      <c r="N468" s="664"/>
      <c r="O468" s="664"/>
      <c r="P468" s="677"/>
      <c r="Q468" s="665"/>
    </row>
    <row r="469" spans="1:17" ht="14.4" customHeight="1" x14ac:dyDescent="0.3">
      <c r="A469" s="660" t="s">
        <v>574</v>
      </c>
      <c r="B469" s="661" t="s">
        <v>4522</v>
      </c>
      <c r="C469" s="661" t="s">
        <v>3890</v>
      </c>
      <c r="D469" s="661" t="s">
        <v>3967</v>
      </c>
      <c r="E469" s="661" t="s">
        <v>3968</v>
      </c>
      <c r="F469" s="664">
        <v>7</v>
      </c>
      <c r="G469" s="664">
        <v>7301</v>
      </c>
      <c r="H469" s="664">
        <v>1</v>
      </c>
      <c r="I469" s="664">
        <v>1043</v>
      </c>
      <c r="J469" s="664">
        <v>8</v>
      </c>
      <c r="K469" s="664">
        <v>8344</v>
      </c>
      <c r="L469" s="664">
        <v>1.1428571428571428</v>
      </c>
      <c r="M469" s="664">
        <v>1043</v>
      </c>
      <c r="N469" s="664">
        <v>10</v>
      </c>
      <c r="O469" s="664">
        <v>10500</v>
      </c>
      <c r="P469" s="677">
        <v>1.4381591562799616</v>
      </c>
      <c r="Q469" s="665">
        <v>1050</v>
      </c>
    </row>
    <row r="470" spans="1:17" ht="14.4" customHeight="1" x14ac:dyDescent="0.3">
      <c r="A470" s="660" t="s">
        <v>574</v>
      </c>
      <c r="B470" s="661" t="s">
        <v>4522</v>
      </c>
      <c r="C470" s="661" t="s">
        <v>3890</v>
      </c>
      <c r="D470" s="661" t="s">
        <v>4386</v>
      </c>
      <c r="E470" s="661" t="s">
        <v>4387</v>
      </c>
      <c r="F470" s="664">
        <v>7</v>
      </c>
      <c r="G470" s="664">
        <v>5915</v>
      </c>
      <c r="H470" s="664">
        <v>1</v>
      </c>
      <c r="I470" s="664">
        <v>845</v>
      </c>
      <c r="J470" s="664">
        <v>3</v>
      </c>
      <c r="K470" s="664">
        <v>2535</v>
      </c>
      <c r="L470" s="664">
        <v>0.42857142857142855</v>
      </c>
      <c r="M470" s="664">
        <v>845</v>
      </c>
      <c r="N470" s="664">
        <v>5</v>
      </c>
      <c r="O470" s="664">
        <v>4256</v>
      </c>
      <c r="P470" s="677">
        <v>0.7195266272189349</v>
      </c>
      <c r="Q470" s="665">
        <v>851.2</v>
      </c>
    </row>
    <row r="471" spans="1:17" ht="14.4" customHeight="1" x14ac:dyDescent="0.3">
      <c r="A471" s="660" t="s">
        <v>574</v>
      </c>
      <c r="B471" s="661" t="s">
        <v>4522</v>
      </c>
      <c r="C471" s="661" t="s">
        <v>3890</v>
      </c>
      <c r="D471" s="661" t="s">
        <v>4641</v>
      </c>
      <c r="E471" s="661" t="s">
        <v>4642</v>
      </c>
      <c r="F471" s="664">
        <v>6</v>
      </c>
      <c r="G471" s="664">
        <v>23706</v>
      </c>
      <c r="H471" s="664">
        <v>1</v>
      </c>
      <c r="I471" s="664">
        <v>3951</v>
      </c>
      <c r="J471" s="664">
        <v>10</v>
      </c>
      <c r="K471" s="664">
        <v>39510</v>
      </c>
      <c r="L471" s="664">
        <v>1.6666666666666667</v>
      </c>
      <c r="M471" s="664">
        <v>3951</v>
      </c>
      <c r="N471" s="664">
        <v>8</v>
      </c>
      <c r="O471" s="664">
        <v>31920</v>
      </c>
      <c r="P471" s="677">
        <v>1.3464945583396608</v>
      </c>
      <c r="Q471" s="665">
        <v>3990</v>
      </c>
    </row>
    <row r="472" spans="1:17" ht="14.4" customHeight="1" x14ac:dyDescent="0.3">
      <c r="A472" s="660" t="s">
        <v>574</v>
      </c>
      <c r="B472" s="661" t="s">
        <v>4522</v>
      </c>
      <c r="C472" s="661" t="s">
        <v>3890</v>
      </c>
      <c r="D472" s="661" t="s">
        <v>4643</v>
      </c>
      <c r="E472" s="661" t="s">
        <v>4644</v>
      </c>
      <c r="F472" s="664">
        <v>1</v>
      </c>
      <c r="G472" s="664">
        <v>3605</v>
      </c>
      <c r="H472" s="664">
        <v>1</v>
      </c>
      <c r="I472" s="664">
        <v>3605</v>
      </c>
      <c r="J472" s="664"/>
      <c r="K472" s="664"/>
      <c r="L472" s="664"/>
      <c r="M472" s="664"/>
      <c r="N472" s="664"/>
      <c r="O472" s="664"/>
      <c r="P472" s="677"/>
      <c r="Q472" s="665"/>
    </row>
    <row r="473" spans="1:17" ht="14.4" customHeight="1" x14ac:dyDescent="0.3">
      <c r="A473" s="660" t="s">
        <v>574</v>
      </c>
      <c r="B473" s="661" t="s">
        <v>4522</v>
      </c>
      <c r="C473" s="661" t="s">
        <v>3890</v>
      </c>
      <c r="D473" s="661" t="s">
        <v>4390</v>
      </c>
      <c r="E473" s="661" t="s">
        <v>4391</v>
      </c>
      <c r="F473" s="664">
        <v>7</v>
      </c>
      <c r="G473" s="664">
        <v>4788</v>
      </c>
      <c r="H473" s="664">
        <v>1</v>
      </c>
      <c r="I473" s="664">
        <v>684</v>
      </c>
      <c r="J473" s="664">
        <v>7</v>
      </c>
      <c r="K473" s="664">
        <v>4788</v>
      </c>
      <c r="L473" s="664">
        <v>1</v>
      </c>
      <c r="M473" s="664">
        <v>684</v>
      </c>
      <c r="N473" s="664">
        <v>8</v>
      </c>
      <c r="O473" s="664">
        <v>5528</v>
      </c>
      <c r="P473" s="677">
        <v>1.1545530492898914</v>
      </c>
      <c r="Q473" s="665">
        <v>691</v>
      </c>
    </row>
    <row r="474" spans="1:17" ht="14.4" customHeight="1" x14ac:dyDescent="0.3">
      <c r="A474" s="660" t="s">
        <v>574</v>
      </c>
      <c r="B474" s="661" t="s">
        <v>4522</v>
      </c>
      <c r="C474" s="661" t="s">
        <v>3890</v>
      </c>
      <c r="D474" s="661" t="s">
        <v>3975</v>
      </c>
      <c r="E474" s="661" t="s">
        <v>3976</v>
      </c>
      <c r="F474" s="664">
        <v>1</v>
      </c>
      <c r="G474" s="664">
        <v>177</v>
      </c>
      <c r="H474" s="664">
        <v>1</v>
      </c>
      <c r="I474" s="664">
        <v>177</v>
      </c>
      <c r="J474" s="664">
        <v>1</v>
      </c>
      <c r="K474" s="664">
        <v>177</v>
      </c>
      <c r="L474" s="664">
        <v>1</v>
      </c>
      <c r="M474" s="664">
        <v>177</v>
      </c>
      <c r="N474" s="664"/>
      <c r="O474" s="664"/>
      <c r="P474" s="677"/>
      <c r="Q474" s="665"/>
    </row>
    <row r="475" spans="1:17" ht="14.4" customHeight="1" x14ac:dyDescent="0.3">
      <c r="A475" s="660" t="s">
        <v>574</v>
      </c>
      <c r="B475" s="661" t="s">
        <v>4522</v>
      </c>
      <c r="C475" s="661" t="s">
        <v>3890</v>
      </c>
      <c r="D475" s="661" t="s">
        <v>4645</v>
      </c>
      <c r="E475" s="661" t="s">
        <v>4646</v>
      </c>
      <c r="F475" s="664">
        <v>9</v>
      </c>
      <c r="G475" s="664">
        <v>13761</v>
      </c>
      <c r="H475" s="664">
        <v>1</v>
      </c>
      <c r="I475" s="664">
        <v>1529</v>
      </c>
      <c r="J475" s="664">
        <v>7</v>
      </c>
      <c r="K475" s="664">
        <v>10703</v>
      </c>
      <c r="L475" s="664">
        <v>0.77777777777777779</v>
      </c>
      <c r="M475" s="664">
        <v>1529</v>
      </c>
      <c r="N475" s="664">
        <v>5</v>
      </c>
      <c r="O475" s="664">
        <v>7690</v>
      </c>
      <c r="P475" s="677">
        <v>0.55882566673933576</v>
      </c>
      <c r="Q475" s="665">
        <v>1538</v>
      </c>
    </row>
    <row r="476" spans="1:17" ht="14.4" customHeight="1" x14ac:dyDescent="0.3">
      <c r="A476" s="660" t="s">
        <v>574</v>
      </c>
      <c r="B476" s="661" t="s">
        <v>4522</v>
      </c>
      <c r="C476" s="661" t="s">
        <v>3890</v>
      </c>
      <c r="D476" s="661" t="s">
        <v>4647</v>
      </c>
      <c r="E476" s="661" t="s">
        <v>4648</v>
      </c>
      <c r="F476" s="664">
        <v>8</v>
      </c>
      <c r="G476" s="664">
        <v>2808</v>
      </c>
      <c r="H476" s="664">
        <v>1</v>
      </c>
      <c r="I476" s="664">
        <v>351</v>
      </c>
      <c r="J476" s="664">
        <v>4</v>
      </c>
      <c r="K476" s="664">
        <v>1404</v>
      </c>
      <c r="L476" s="664">
        <v>0.5</v>
      </c>
      <c r="M476" s="664">
        <v>351</v>
      </c>
      <c r="N476" s="664">
        <v>1</v>
      </c>
      <c r="O476" s="664">
        <v>356</v>
      </c>
      <c r="P476" s="677">
        <v>0.12678062678062679</v>
      </c>
      <c r="Q476" s="665">
        <v>356</v>
      </c>
    </row>
    <row r="477" spans="1:17" ht="14.4" customHeight="1" x14ac:dyDescent="0.3">
      <c r="A477" s="660" t="s">
        <v>574</v>
      </c>
      <c r="B477" s="661" t="s">
        <v>4522</v>
      </c>
      <c r="C477" s="661" t="s">
        <v>3890</v>
      </c>
      <c r="D477" s="661" t="s">
        <v>4649</v>
      </c>
      <c r="E477" s="661" t="s">
        <v>4650</v>
      </c>
      <c r="F477" s="664">
        <v>12</v>
      </c>
      <c r="G477" s="664">
        <v>7476</v>
      </c>
      <c r="H477" s="664">
        <v>1</v>
      </c>
      <c r="I477" s="664">
        <v>623</v>
      </c>
      <c r="J477" s="664">
        <v>5</v>
      </c>
      <c r="K477" s="664">
        <v>3115</v>
      </c>
      <c r="L477" s="664">
        <v>0.41666666666666669</v>
      </c>
      <c r="M477" s="664">
        <v>623</v>
      </c>
      <c r="N477" s="664">
        <v>4</v>
      </c>
      <c r="O477" s="664">
        <v>2512</v>
      </c>
      <c r="P477" s="677">
        <v>0.33600856072766183</v>
      </c>
      <c r="Q477" s="665">
        <v>628</v>
      </c>
    </row>
    <row r="478" spans="1:17" ht="14.4" customHeight="1" x14ac:dyDescent="0.3">
      <c r="A478" s="660" t="s">
        <v>574</v>
      </c>
      <c r="B478" s="661" t="s">
        <v>4522</v>
      </c>
      <c r="C478" s="661" t="s">
        <v>3890</v>
      </c>
      <c r="D478" s="661" t="s">
        <v>4651</v>
      </c>
      <c r="E478" s="661" t="s">
        <v>4652</v>
      </c>
      <c r="F478" s="664">
        <v>6</v>
      </c>
      <c r="G478" s="664">
        <v>34488</v>
      </c>
      <c r="H478" s="664">
        <v>1</v>
      </c>
      <c r="I478" s="664">
        <v>5748</v>
      </c>
      <c r="J478" s="664">
        <v>1</v>
      </c>
      <c r="K478" s="664">
        <v>5748</v>
      </c>
      <c r="L478" s="664">
        <v>0.16666666666666666</v>
      </c>
      <c r="M478" s="664">
        <v>5748</v>
      </c>
      <c r="N478" s="664">
        <v>3</v>
      </c>
      <c r="O478" s="664">
        <v>17391</v>
      </c>
      <c r="P478" s="677">
        <v>0.50426235212247739</v>
      </c>
      <c r="Q478" s="665">
        <v>5797</v>
      </c>
    </row>
    <row r="479" spans="1:17" ht="14.4" customHeight="1" x14ac:dyDescent="0.3">
      <c r="A479" s="660" t="s">
        <v>574</v>
      </c>
      <c r="B479" s="661" t="s">
        <v>4522</v>
      </c>
      <c r="C479" s="661" t="s">
        <v>3890</v>
      </c>
      <c r="D479" s="661" t="s">
        <v>4653</v>
      </c>
      <c r="E479" s="661" t="s">
        <v>4654</v>
      </c>
      <c r="F479" s="664">
        <v>3</v>
      </c>
      <c r="G479" s="664">
        <v>7896</v>
      </c>
      <c r="H479" s="664">
        <v>1</v>
      </c>
      <c r="I479" s="664">
        <v>2632</v>
      </c>
      <c r="J479" s="664">
        <v>7</v>
      </c>
      <c r="K479" s="664">
        <v>18424</v>
      </c>
      <c r="L479" s="664">
        <v>2.3333333333333335</v>
      </c>
      <c r="M479" s="664">
        <v>2632</v>
      </c>
      <c r="N479" s="664">
        <v>8</v>
      </c>
      <c r="O479" s="664">
        <v>21232</v>
      </c>
      <c r="P479" s="677">
        <v>2.6889564336372849</v>
      </c>
      <c r="Q479" s="665">
        <v>2654</v>
      </c>
    </row>
    <row r="480" spans="1:17" ht="14.4" customHeight="1" x14ac:dyDescent="0.3">
      <c r="A480" s="660" t="s">
        <v>574</v>
      </c>
      <c r="B480" s="661" t="s">
        <v>4522</v>
      </c>
      <c r="C480" s="661" t="s">
        <v>3890</v>
      </c>
      <c r="D480" s="661" t="s">
        <v>4655</v>
      </c>
      <c r="E480" s="661" t="s">
        <v>4656</v>
      </c>
      <c r="F480" s="664">
        <v>4</v>
      </c>
      <c r="G480" s="664">
        <v>6304</v>
      </c>
      <c r="H480" s="664">
        <v>1</v>
      </c>
      <c r="I480" s="664">
        <v>1576</v>
      </c>
      <c r="J480" s="664">
        <v>4</v>
      </c>
      <c r="K480" s="664">
        <v>6304</v>
      </c>
      <c r="L480" s="664">
        <v>1</v>
      </c>
      <c r="M480" s="664">
        <v>1576</v>
      </c>
      <c r="N480" s="664">
        <v>3</v>
      </c>
      <c r="O480" s="664">
        <v>4794</v>
      </c>
      <c r="P480" s="677">
        <v>0.76046954314720816</v>
      </c>
      <c r="Q480" s="665">
        <v>1598</v>
      </c>
    </row>
    <row r="481" spans="1:17" ht="14.4" customHeight="1" x14ac:dyDescent="0.3">
      <c r="A481" s="660" t="s">
        <v>574</v>
      </c>
      <c r="B481" s="661" t="s">
        <v>4522</v>
      </c>
      <c r="C481" s="661" t="s">
        <v>3890</v>
      </c>
      <c r="D481" s="661" t="s">
        <v>4657</v>
      </c>
      <c r="E481" s="661" t="s">
        <v>4658</v>
      </c>
      <c r="F481" s="664">
        <v>1</v>
      </c>
      <c r="G481" s="664">
        <v>4340</v>
      </c>
      <c r="H481" s="664">
        <v>1</v>
      </c>
      <c r="I481" s="664">
        <v>4340</v>
      </c>
      <c r="J481" s="664"/>
      <c r="K481" s="664"/>
      <c r="L481" s="664"/>
      <c r="M481" s="664"/>
      <c r="N481" s="664"/>
      <c r="O481" s="664"/>
      <c r="P481" s="677"/>
      <c r="Q481" s="665"/>
    </row>
    <row r="482" spans="1:17" ht="14.4" customHeight="1" x14ac:dyDescent="0.3">
      <c r="A482" s="660" t="s">
        <v>574</v>
      </c>
      <c r="B482" s="661" t="s">
        <v>4522</v>
      </c>
      <c r="C482" s="661" t="s">
        <v>3890</v>
      </c>
      <c r="D482" s="661" t="s">
        <v>4659</v>
      </c>
      <c r="E482" s="661" t="s">
        <v>4660</v>
      </c>
      <c r="F482" s="664">
        <v>13</v>
      </c>
      <c r="G482" s="664">
        <v>3133</v>
      </c>
      <c r="H482" s="664">
        <v>1</v>
      </c>
      <c r="I482" s="664">
        <v>241</v>
      </c>
      <c r="J482" s="664">
        <v>5</v>
      </c>
      <c r="K482" s="664">
        <v>1205</v>
      </c>
      <c r="L482" s="664">
        <v>0.38461538461538464</v>
      </c>
      <c r="M482" s="664">
        <v>241</v>
      </c>
      <c r="N482" s="664">
        <v>6</v>
      </c>
      <c r="O482" s="664">
        <v>1458</v>
      </c>
      <c r="P482" s="677">
        <v>0.46536865624002555</v>
      </c>
      <c r="Q482" s="665">
        <v>243</v>
      </c>
    </row>
    <row r="483" spans="1:17" ht="14.4" customHeight="1" x14ac:dyDescent="0.3">
      <c r="A483" s="660" t="s">
        <v>574</v>
      </c>
      <c r="B483" s="661" t="s">
        <v>4522</v>
      </c>
      <c r="C483" s="661" t="s">
        <v>3890</v>
      </c>
      <c r="D483" s="661" t="s">
        <v>4661</v>
      </c>
      <c r="E483" s="661" t="s">
        <v>4662</v>
      </c>
      <c r="F483" s="664"/>
      <c r="G483" s="664"/>
      <c r="H483" s="664"/>
      <c r="I483" s="664"/>
      <c r="J483" s="664">
        <v>2</v>
      </c>
      <c r="K483" s="664">
        <v>6998</v>
      </c>
      <c r="L483" s="664"/>
      <c r="M483" s="664">
        <v>3499</v>
      </c>
      <c r="N483" s="664">
        <v>1</v>
      </c>
      <c r="O483" s="664">
        <v>3535</v>
      </c>
      <c r="P483" s="677"/>
      <c r="Q483" s="665">
        <v>3535</v>
      </c>
    </row>
    <row r="484" spans="1:17" ht="14.4" customHeight="1" x14ac:dyDescent="0.3">
      <c r="A484" s="660" t="s">
        <v>574</v>
      </c>
      <c r="B484" s="661" t="s">
        <v>4522</v>
      </c>
      <c r="C484" s="661" t="s">
        <v>3890</v>
      </c>
      <c r="D484" s="661" t="s">
        <v>4663</v>
      </c>
      <c r="E484" s="661" t="s">
        <v>4664</v>
      </c>
      <c r="F484" s="664">
        <v>13</v>
      </c>
      <c r="G484" s="664">
        <v>21489</v>
      </c>
      <c r="H484" s="664">
        <v>1</v>
      </c>
      <c r="I484" s="664">
        <v>1653</v>
      </c>
      <c r="J484" s="664">
        <v>10</v>
      </c>
      <c r="K484" s="664">
        <v>16530</v>
      </c>
      <c r="L484" s="664">
        <v>0.76923076923076927</v>
      </c>
      <c r="M484" s="664">
        <v>1653</v>
      </c>
      <c r="N484" s="664">
        <v>5</v>
      </c>
      <c r="O484" s="664">
        <v>8335</v>
      </c>
      <c r="P484" s="677">
        <v>0.38787286518683978</v>
      </c>
      <c r="Q484" s="665">
        <v>1667</v>
      </c>
    </row>
    <row r="485" spans="1:17" ht="14.4" customHeight="1" x14ac:dyDescent="0.3">
      <c r="A485" s="660" t="s">
        <v>574</v>
      </c>
      <c r="B485" s="661" t="s">
        <v>4522</v>
      </c>
      <c r="C485" s="661" t="s">
        <v>3890</v>
      </c>
      <c r="D485" s="661" t="s">
        <v>4665</v>
      </c>
      <c r="E485" s="661" t="s">
        <v>4666</v>
      </c>
      <c r="F485" s="664"/>
      <c r="G485" s="664"/>
      <c r="H485" s="664"/>
      <c r="I485" s="664"/>
      <c r="J485" s="664">
        <v>1</v>
      </c>
      <c r="K485" s="664">
        <v>962</v>
      </c>
      <c r="L485" s="664"/>
      <c r="M485" s="664">
        <v>962</v>
      </c>
      <c r="N485" s="664">
        <v>6</v>
      </c>
      <c r="O485" s="664">
        <v>5856</v>
      </c>
      <c r="P485" s="677"/>
      <c r="Q485" s="665">
        <v>976</v>
      </c>
    </row>
    <row r="486" spans="1:17" ht="14.4" customHeight="1" x14ac:dyDescent="0.3">
      <c r="A486" s="660" t="s">
        <v>574</v>
      </c>
      <c r="B486" s="661" t="s">
        <v>4522</v>
      </c>
      <c r="C486" s="661" t="s">
        <v>3890</v>
      </c>
      <c r="D486" s="661" t="s">
        <v>4667</v>
      </c>
      <c r="E486" s="661" t="s">
        <v>4668</v>
      </c>
      <c r="F486" s="664">
        <v>3</v>
      </c>
      <c r="G486" s="664">
        <v>5289</v>
      </c>
      <c r="H486" s="664">
        <v>1</v>
      </c>
      <c r="I486" s="664">
        <v>1763</v>
      </c>
      <c r="J486" s="664">
        <v>19</v>
      </c>
      <c r="K486" s="664">
        <v>33497</v>
      </c>
      <c r="L486" s="664">
        <v>6.333333333333333</v>
      </c>
      <c r="M486" s="664">
        <v>1763</v>
      </c>
      <c r="N486" s="664">
        <v>8</v>
      </c>
      <c r="O486" s="664">
        <v>14232</v>
      </c>
      <c r="P486" s="677">
        <v>2.6908678389109473</v>
      </c>
      <c r="Q486" s="665">
        <v>1779</v>
      </c>
    </row>
    <row r="487" spans="1:17" ht="14.4" customHeight="1" x14ac:dyDescent="0.3">
      <c r="A487" s="660" t="s">
        <v>574</v>
      </c>
      <c r="B487" s="661" t="s">
        <v>4522</v>
      </c>
      <c r="C487" s="661" t="s">
        <v>3890</v>
      </c>
      <c r="D487" s="661" t="s">
        <v>4669</v>
      </c>
      <c r="E487" s="661" t="s">
        <v>4670</v>
      </c>
      <c r="F487" s="664">
        <v>2</v>
      </c>
      <c r="G487" s="664">
        <v>2372</v>
      </c>
      <c r="H487" s="664">
        <v>1</v>
      </c>
      <c r="I487" s="664">
        <v>1186</v>
      </c>
      <c r="J487" s="664">
        <v>1</v>
      </c>
      <c r="K487" s="664">
        <v>1186</v>
      </c>
      <c r="L487" s="664">
        <v>0.5</v>
      </c>
      <c r="M487" s="664">
        <v>1186</v>
      </c>
      <c r="N487" s="664">
        <v>1</v>
      </c>
      <c r="O487" s="664">
        <v>1193</v>
      </c>
      <c r="P487" s="677">
        <v>0.50295109612141653</v>
      </c>
      <c r="Q487" s="665">
        <v>1193</v>
      </c>
    </row>
    <row r="488" spans="1:17" ht="14.4" customHeight="1" x14ac:dyDescent="0.3">
      <c r="A488" s="660" t="s">
        <v>574</v>
      </c>
      <c r="B488" s="661" t="s">
        <v>4522</v>
      </c>
      <c r="C488" s="661" t="s">
        <v>3890</v>
      </c>
      <c r="D488" s="661" t="s">
        <v>4671</v>
      </c>
      <c r="E488" s="661" t="s">
        <v>4672</v>
      </c>
      <c r="F488" s="664"/>
      <c r="G488" s="664"/>
      <c r="H488" s="664"/>
      <c r="I488" s="664"/>
      <c r="J488" s="664"/>
      <c r="K488" s="664"/>
      <c r="L488" s="664"/>
      <c r="M488" s="664"/>
      <c r="N488" s="664">
        <v>1</v>
      </c>
      <c r="O488" s="664">
        <v>862</v>
      </c>
      <c r="P488" s="677"/>
      <c r="Q488" s="665">
        <v>862</v>
      </c>
    </row>
    <row r="489" spans="1:17" ht="14.4" customHeight="1" x14ac:dyDescent="0.3">
      <c r="A489" s="660" t="s">
        <v>574</v>
      </c>
      <c r="B489" s="661" t="s">
        <v>4522</v>
      </c>
      <c r="C489" s="661" t="s">
        <v>3890</v>
      </c>
      <c r="D489" s="661" t="s">
        <v>4423</v>
      </c>
      <c r="E489" s="661" t="s">
        <v>4424</v>
      </c>
      <c r="F489" s="664">
        <v>3</v>
      </c>
      <c r="G489" s="664">
        <v>921</v>
      </c>
      <c r="H489" s="664">
        <v>1</v>
      </c>
      <c r="I489" s="664">
        <v>307</v>
      </c>
      <c r="J489" s="664">
        <v>6</v>
      </c>
      <c r="K489" s="664">
        <v>1842</v>
      </c>
      <c r="L489" s="664">
        <v>2</v>
      </c>
      <c r="M489" s="664">
        <v>307</v>
      </c>
      <c r="N489" s="664">
        <v>2</v>
      </c>
      <c r="O489" s="664">
        <v>618</v>
      </c>
      <c r="P489" s="677">
        <v>0.67100977198697065</v>
      </c>
      <c r="Q489" s="665">
        <v>309</v>
      </c>
    </row>
    <row r="490" spans="1:17" ht="14.4" customHeight="1" x14ac:dyDescent="0.3">
      <c r="A490" s="660" t="s">
        <v>574</v>
      </c>
      <c r="B490" s="661" t="s">
        <v>4522</v>
      </c>
      <c r="C490" s="661" t="s">
        <v>3890</v>
      </c>
      <c r="D490" s="661" t="s">
        <v>4425</v>
      </c>
      <c r="E490" s="661" t="s">
        <v>4426</v>
      </c>
      <c r="F490" s="664"/>
      <c r="G490" s="664"/>
      <c r="H490" s="664"/>
      <c r="I490" s="664"/>
      <c r="J490" s="664"/>
      <c r="K490" s="664"/>
      <c r="L490" s="664"/>
      <c r="M490" s="664"/>
      <c r="N490" s="664">
        <v>1</v>
      </c>
      <c r="O490" s="664">
        <v>3528</v>
      </c>
      <c r="P490" s="677"/>
      <c r="Q490" s="665">
        <v>3528</v>
      </c>
    </row>
    <row r="491" spans="1:17" ht="14.4" customHeight="1" x14ac:dyDescent="0.3">
      <c r="A491" s="660" t="s">
        <v>574</v>
      </c>
      <c r="B491" s="661" t="s">
        <v>4522</v>
      </c>
      <c r="C491" s="661" t="s">
        <v>3890</v>
      </c>
      <c r="D491" s="661" t="s">
        <v>4673</v>
      </c>
      <c r="E491" s="661" t="s">
        <v>4674</v>
      </c>
      <c r="F491" s="664">
        <v>2</v>
      </c>
      <c r="G491" s="664">
        <v>1372</v>
      </c>
      <c r="H491" s="664">
        <v>1</v>
      </c>
      <c r="I491" s="664">
        <v>686</v>
      </c>
      <c r="J491" s="664">
        <v>2</v>
      </c>
      <c r="K491" s="664">
        <v>1372</v>
      </c>
      <c r="L491" s="664">
        <v>1</v>
      </c>
      <c r="M491" s="664">
        <v>686</v>
      </c>
      <c r="N491" s="664">
        <v>4</v>
      </c>
      <c r="O491" s="664">
        <v>2764</v>
      </c>
      <c r="P491" s="677">
        <v>2.0145772594752187</v>
      </c>
      <c r="Q491" s="665">
        <v>691</v>
      </c>
    </row>
    <row r="492" spans="1:17" ht="14.4" customHeight="1" x14ac:dyDescent="0.3">
      <c r="A492" s="660" t="s">
        <v>574</v>
      </c>
      <c r="B492" s="661" t="s">
        <v>4522</v>
      </c>
      <c r="C492" s="661" t="s">
        <v>3890</v>
      </c>
      <c r="D492" s="661" t="s">
        <v>4675</v>
      </c>
      <c r="E492" s="661" t="s">
        <v>4676</v>
      </c>
      <c r="F492" s="664"/>
      <c r="G492" s="664"/>
      <c r="H492" s="664"/>
      <c r="I492" s="664"/>
      <c r="J492" s="664"/>
      <c r="K492" s="664"/>
      <c r="L492" s="664"/>
      <c r="M492" s="664"/>
      <c r="N492" s="664">
        <v>1</v>
      </c>
      <c r="O492" s="664">
        <v>2193</v>
      </c>
      <c r="P492" s="677"/>
      <c r="Q492" s="665">
        <v>2193</v>
      </c>
    </row>
    <row r="493" spans="1:17" ht="14.4" customHeight="1" x14ac:dyDescent="0.3">
      <c r="A493" s="660" t="s">
        <v>574</v>
      </c>
      <c r="B493" s="661" t="s">
        <v>4522</v>
      </c>
      <c r="C493" s="661" t="s">
        <v>3890</v>
      </c>
      <c r="D493" s="661" t="s">
        <v>4677</v>
      </c>
      <c r="E493" s="661" t="s">
        <v>4678</v>
      </c>
      <c r="F493" s="664">
        <v>4</v>
      </c>
      <c r="G493" s="664">
        <v>1244</v>
      </c>
      <c r="H493" s="664">
        <v>1</v>
      </c>
      <c r="I493" s="664">
        <v>311</v>
      </c>
      <c r="J493" s="664">
        <v>1</v>
      </c>
      <c r="K493" s="664">
        <v>311</v>
      </c>
      <c r="L493" s="664">
        <v>0.25</v>
      </c>
      <c r="M493" s="664">
        <v>311</v>
      </c>
      <c r="N493" s="664">
        <v>3</v>
      </c>
      <c r="O493" s="664">
        <v>954</v>
      </c>
      <c r="P493" s="677">
        <v>0.76688102893890675</v>
      </c>
      <c r="Q493" s="665">
        <v>318</v>
      </c>
    </row>
    <row r="494" spans="1:17" ht="14.4" customHeight="1" x14ac:dyDescent="0.3">
      <c r="A494" s="660" t="s">
        <v>574</v>
      </c>
      <c r="B494" s="661" t="s">
        <v>4522</v>
      </c>
      <c r="C494" s="661" t="s">
        <v>3890</v>
      </c>
      <c r="D494" s="661" t="s">
        <v>4679</v>
      </c>
      <c r="E494" s="661" t="s">
        <v>4680</v>
      </c>
      <c r="F494" s="664"/>
      <c r="G494" s="664"/>
      <c r="H494" s="664"/>
      <c r="I494" s="664"/>
      <c r="J494" s="664">
        <v>1</v>
      </c>
      <c r="K494" s="664">
        <v>994</v>
      </c>
      <c r="L494" s="664"/>
      <c r="M494" s="664">
        <v>994</v>
      </c>
      <c r="N494" s="664">
        <v>1</v>
      </c>
      <c r="O494" s="664">
        <v>1008</v>
      </c>
      <c r="P494" s="677"/>
      <c r="Q494" s="665">
        <v>1008</v>
      </c>
    </row>
    <row r="495" spans="1:17" ht="14.4" customHeight="1" x14ac:dyDescent="0.3">
      <c r="A495" s="660" t="s">
        <v>574</v>
      </c>
      <c r="B495" s="661" t="s">
        <v>4522</v>
      </c>
      <c r="C495" s="661" t="s">
        <v>3890</v>
      </c>
      <c r="D495" s="661" t="s">
        <v>4681</v>
      </c>
      <c r="E495" s="661" t="s">
        <v>4682</v>
      </c>
      <c r="F495" s="664">
        <v>3</v>
      </c>
      <c r="G495" s="664">
        <v>2424</v>
      </c>
      <c r="H495" s="664">
        <v>1</v>
      </c>
      <c r="I495" s="664">
        <v>808</v>
      </c>
      <c r="J495" s="664">
        <v>8</v>
      </c>
      <c r="K495" s="664">
        <v>6464</v>
      </c>
      <c r="L495" s="664">
        <v>2.6666666666666665</v>
      </c>
      <c r="M495" s="664">
        <v>808</v>
      </c>
      <c r="N495" s="664">
        <v>3</v>
      </c>
      <c r="O495" s="664">
        <v>2445</v>
      </c>
      <c r="P495" s="677">
        <v>1.0086633663366336</v>
      </c>
      <c r="Q495" s="665">
        <v>815</v>
      </c>
    </row>
    <row r="496" spans="1:17" ht="14.4" customHeight="1" x14ac:dyDescent="0.3">
      <c r="A496" s="660" t="s">
        <v>574</v>
      </c>
      <c r="B496" s="661" t="s">
        <v>4522</v>
      </c>
      <c r="C496" s="661" t="s">
        <v>3890</v>
      </c>
      <c r="D496" s="661" t="s">
        <v>4683</v>
      </c>
      <c r="E496" s="661" t="s">
        <v>4684</v>
      </c>
      <c r="F496" s="664">
        <v>3</v>
      </c>
      <c r="G496" s="664">
        <v>10455</v>
      </c>
      <c r="H496" s="664">
        <v>1</v>
      </c>
      <c r="I496" s="664">
        <v>3485</v>
      </c>
      <c r="J496" s="664">
        <v>1</v>
      </c>
      <c r="K496" s="664">
        <v>3485</v>
      </c>
      <c r="L496" s="664">
        <v>0.33333333333333331</v>
      </c>
      <c r="M496" s="664">
        <v>3485</v>
      </c>
      <c r="N496" s="664"/>
      <c r="O496" s="664"/>
      <c r="P496" s="677"/>
      <c r="Q496" s="665"/>
    </row>
    <row r="497" spans="1:17" ht="14.4" customHeight="1" x14ac:dyDescent="0.3">
      <c r="A497" s="660" t="s">
        <v>574</v>
      </c>
      <c r="B497" s="661" t="s">
        <v>4522</v>
      </c>
      <c r="C497" s="661" t="s">
        <v>3890</v>
      </c>
      <c r="D497" s="661" t="s">
        <v>4685</v>
      </c>
      <c r="E497" s="661" t="s">
        <v>4686</v>
      </c>
      <c r="F497" s="664"/>
      <c r="G497" s="664"/>
      <c r="H497" s="664"/>
      <c r="I497" s="664"/>
      <c r="J497" s="664">
        <v>2</v>
      </c>
      <c r="K497" s="664">
        <v>3884</v>
      </c>
      <c r="L497" s="664"/>
      <c r="M497" s="664">
        <v>1942</v>
      </c>
      <c r="N497" s="664">
        <v>3</v>
      </c>
      <c r="O497" s="664">
        <v>5907</v>
      </c>
      <c r="P497" s="677"/>
      <c r="Q497" s="665">
        <v>1969</v>
      </c>
    </row>
    <row r="498" spans="1:17" ht="14.4" customHeight="1" x14ac:dyDescent="0.3">
      <c r="A498" s="660" t="s">
        <v>574</v>
      </c>
      <c r="B498" s="661" t="s">
        <v>4522</v>
      </c>
      <c r="C498" s="661" t="s">
        <v>3890</v>
      </c>
      <c r="D498" s="661" t="s">
        <v>4687</v>
      </c>
      <c r="E498" s="661" t="s">
        <v>4688</v>
      </c>
      <c r="F498" s="664"/>
      <c r="G498" s="664"/>
      <c r="H498" s="664"/>
      <c r="I498" s="664"/>
      <c r="J498" s="664">
        <v>1</v>
      </c>
      <c r="K498" s="664">
        <v>15785</v>
      </c>
      <c r="L498" s="664"/>
      <c r="M498" s="664">
        <v>15785</v>
      </c>
      <c r="N498" s="664">
        <v>1</v>
      </c>
      <c r="O498" s="664">
        <v>15932</v>
      </c>
      <c r="P498" s="677"/>
      <c r="Q498" s="665">
        <v>15932</v>
      </c>
    </row>
    <row r="499" spans="1:17" ht="14.4" customHeight="1" x14ac:dyDescent="0.3">
      <c r="A499" s="660" t="s">
        <v>574</v>
      </c>
      <c r="B499" s="661" t="s">
        <v>4522</v>
      </c>
      <c r="C499" s="661" t="s">
        <v>3890</v>
      </c>
      <c r="D499" s="661" t="s">
        <v>4689</v>
      </c>
      <c r="E499" s="661" t="s">
        <v>4690</v>
      </c>
      <c r="F499" s="664">
        <v>2</v>
      </c>
      <c r="G499" s="664">
        <v>2308</v>
      </c>
      <c r="H499" s="664">
        <v>1</v>
      </c>
      <c r="I499" s="664">
        <v>1154</v>
      </c>
      <c r="J499" s="664">
        <v>2</v>
      </c>
      <c r="K499" s="664">
        <v>2308</v>
      </c>
      <c r="L499" s="664">
        <v>1</v>
      </c>
      <c r="M499" s="664">
        <v>1154</v>
      </c>
      <c r="N499" s="664">
        <v>1</v>
      </c>
      <c r="O499" s="664">
        <v>1165</v>
      </c>
      <c r="P499" s="677">
        <v>0.50476603119584051</v>
      </c>
      <c r="Q499" s="665">
        <v>1165</v>
      </c>
    </row>
    <row r="500" spans="1:17" ht="14.4" customHeight="1" x14ac:dyDescent="0.3">
      <c r="A500" s="660" t="s">
        <v>574</v>
      </c>
      <c r="B500" s="661" t="s">
        <v>4522</v>
      </c>
      <c r="C500" s="661" t="s">
        <v>3890</v>
      </c>
      <c r="D500" s="661" t="s">
        <v>4691</v>
      </c>
      <c r="E500" s="661" t="s">
        <v>4692</v>
      </c>
      <c r="F500" s="664">
        <v>2</v>
      </c>
      <c r="G500" s="664">
        <v>2614</v>
      </c>
      <c r="H500" s="664">
        <v>1</v>
      </c>
      <c r="I500" s="664">
        <v>1307</v>
      </c>
      <c r="J500" s="664"/>
      <c r="K500" s="664"/>
      <c r="L500" s="664"/>
      <c r="M500" s="664"/>
      <c r="N500" s="664">
        <v>1</v>
      </c>
      <c r="O500" s="664">
        <v>1321</v>
      </c>
      <c r="P500" s="677">
        <v>0.50535577658760522</v>
      </c>
      <c r="Q500" s="665">
        <v>1321</v>
      </c>
    </row>
    <row r="501" spans="1:17" ht="14.4" customHeight="1" x14ac:dyDescent="0.3">
      <c r="A501" s="660" t="s">
        <v>574</v>
      </c>
      <c r="B501" s="661" t="s">
        <v>4522</v>
      </c>
      <c r="C501" s="661" t="s">
        <v>3890</v>
      </c>
      <c r="D501" s="661" t="s">
        <v>4693</v>
      </c>
      <c r="E501" s="661" t="s">
        <v>4694</v>
      </c>
      <c r="F501" s="664">
        <v>1</v>
      </c>
      <c r="G501" s="664">
        <v>1796</v>
      </c>
      <c r="H501" s="664">
        <v>1</v>
      </c>
      <c r="I501" s="664">
        <v>1796</v>
      </c>
      <c r="J501" s="664"/>
      <c r="K501" s="664"/>
      <c r="L501" s="664"/>
      <c r="M501" s="664"/>
      <c r="N501" s="664">
        <v>3</v>
      </c>
      <c r="O501" s="664">
        <v>5409</v>
      </c>
      <c r="P501" s="677">
        <v>3.0116926503340755</v>
      </c>
      <c r="Q501" s="665">
        <v>1803</v>
      </c>
    </row>
    <row r="502" spans="1:17" ht="14.4" customHeight="1" x14ac:dyDescent="0.3">
      <c r="A502" s="660" t="s">
        <v>574</v>
      </c>
      <c r="B502" s="661" t="s">
        <v>4522</v>
      </c>
      <c r="C502" s="661" t="s">
        <v>3890</v>
      </c>
      <c r="D502" s="661" t="s">
        <v>4695</v>
      </c>
      <c r="E502" s="661" t="s">
        <v>4696</v>
      </c>
      <c r="F502" s="664"/>
      <c r="G502" s="664"/>
      <c r="H502" s="664"/>
      <c r="I502" s="664"/>
      <c r="J502" s="664">
        <v>2</v>
      </c>
      <c r="K502" s="664">
        <v>5404</v>
      </c>
      <c r="L502" s="664"/>
      <c r="M502" s="664">
        <v>2702</v>
      </c>
      <c r="N502" s="664"/>
      <c r="O502" s="664"/>
      <c r="P502" s="677"/>
      <c r="Q502" s="665"/>
    </row>
    <row r="503" spans="1:17" ht="14.4" customHeight="1" x14ac:dyDescent="0.3">
      <c r="A503" s="660" t="s">
        <v>574</v>
      </c>
      <c r="B503" s="661" t="s">
        <v>4522</v>
      </c>
      <c r="C503" s="661" t="s">
        <v>3890</v>
      </c>
      <c r="D503" s="661" t="s">
        <v>4697</v>
      </c>
      <c r="E503" s="661" t="s">
        <v>4698</v>
      </c>
      <c r="F503" s="664">
        <v>1</v>
      </c>
      <c r="G503" s="664">
        <v>2440</v>
      </c>
      <c r="H503" s="664">
        <v>1</v>
      </c>
      <c r="I503" s="664">
        <v>2440</v>
      </c>
      <c r="J503" s="664"/>
      <c r="K503" s="664"/>
      <c r="L503" s="664"/>
      <c r="M503" s="664"/>
      <c r="N503" s="664"/>
      <c r="O503" s="664"/>
      <c r="P503" s="677"/>
      <c r="Q503" s="665"/>
    </row>
    <row r="504" spans="1:17" ht="14.4" customHeight="1" x14ac:dyDescent="0.3">
      <c r="A504" s="660" t="s">
        <v>574</v>
      </c>
      <c r="B504" s="661" t="s">
        <v>4522</v>
      </c>
      <c r="C504" s="661" t="s">
        <v>3890</v>
      </c>
      <c r="D504" s="661" t="s">
        <v>4699</v>
      </c>
      <c r="E504" s="661" t="s">
        <v>4700</v>
      </c>
      <c r="F504" s="664"/>
      <c r="G504" s="664"/>
      <c r="H504" s="664"/>
      <c r="I504" s="664"/>
      <c r="J504" s="664"/>
      <c r="K504" s="664"/>
      <c r="L504" s="664"/>
      <c r="M504" s="664"/>
      <c r="N504" s="664">
        <v>2</v>
      </c>
      <c r="O504" s="664">
        <v>2446</v>
      </c>
      <c r="P504" s="677"/>
      <c r="Q504" s="665">
        <v>1223</v>
      </c>
    </row>
    <row r="505" spans="1:17" ht="14.4" customHeight="1" x14ac:dyDescent="0.3">
      <c r="A505" s="660" t="s">
        <v>574</v>
      </c>
      <c r="B505" s="661" t="s">
        <v>4522</v>
      </c>
      <c r="C505" s="661" t="s">
        <v>3890</v>
      </c>
      <c r="D505" s="661" t="s">
        <v>4701</v>
      </c>
      <c r="E505" s="661" t="s">
        <v>4702</v>
      </c>
      <c r="F505" s="664">
        <v>1</v>
      </c>
      <c r="G505" s="664">
        <v>3829</v>
      </c>
      <c r="H505" s="664">
        <v>1</v>
      </c>
      <c r="I505" s="664">
        <v>3829</v>
      </c>
      <c r="J505" s="664"/>
      <c r="K505" s="664"/>
      <c r="L505" s="664"/>
      <c r="M505" s="664"/>
      <c r="N505" s="664"/>
      <c r="O505" s="664"/>
      <c r="P505" s="677"/>
      <c r="Q505" s="665"/>
    </row>
    <row r="506" spans="1:17" ht="14.4" customHeight="1" x14ac:dyDescent="0.3">
      <c r="A506" s="660" t="s">
        <v>574</v>
      </c>
      <c r="B506" s="661" t="s">
        <v>4522</v>
      </c>
      <c r="C506" s="661" t="s">
        <v>3890</v>
      </c>
      <c r="D506" s="661" t="s">
        <v>4703</v>
      </c>
      <c r="E506" s="661" t="s">
        <v>4704</v>
      </c>
      <c r="F506" s="664"/>
      <c r="G506" s="664"/>
      <c r="H506" s="664"/>
      <c r="I506" s="664"/>
      <c r="J506" s="664">
        <v>1</v>
      </c>
      <c r="K506" s="664">
        <v>1711</v>
      </c>
      <c r="L506" s="664"/>
      <c r="M506" s="664">
        <v>1711</v>
      </c>
      <c r="N506" s="664">
        <v>2</v>
      </c>
      <c r="O506" s="664">
        <v>3480</v>
      </c>
      <c r="P506" s="677"/>
      <c r="Q506" s="665">
        <v>1740</v>
      </c>
    </row>
    <row r="507" spans="1:17" ht="14.4" customHeight="1" x14ac:dyDescent="0.3">
      <c r="A507" s="660" t="s">
        <v>574</v>
      </c>
      <c r="B507" s="661" t="s">
        <v>4522</v>
      </c>
      <c r="C507" s="661" t="s">
        <v>3890</v>
      </c>
      <c r="D507" s="661" t="s">
        <v>4705</v>
      </c>
      <c r="E507" s="661" t="s">
        <v>4706</v>
      </c>
      <c r="F507" s="664">
        <v>2</v>
      </c>
      <c r="G507" s="664">
        <v>2470</v>
      </c>
      <c r="H507" s="664">
        <v>1</v>
      </c>
      <c r="I507" s="664">
        <v>1235</v>
      </c>
      <c r="J507" s="664"/>
      <c r="K507" s="664"/>
      <c r="L507" s="664"/>
      <c r="M507" s="664"/>
      <c r="N507" s="664">
        <v>1</v>
      </c>
      <c r="O507" s="664">
        <v>1250</v>
      </c>
      <c r="P507" s="677">
        <v>0.50607287449392713</v>
      </c>
      <c r="Q507" s="665">
        <v>1250</v>
      </c>
    </row>
    <row r="508" spans="1:17" ht="14.4" customHeight="1" x14ac:dyDescent="0.3">
      <c r="A508" s="660" t="s">
        <v>574</v>
      </c>
      <c r="B508" s="661" t="s">
        <v>4522</v>
      </c>
      <c r="C508" s="661" t="s">
        <v>3890</v>
      </c>
      <c r="D508" s="661" t="s">
        <v>4707</v>
      </c>
      <c r="E508" s="661" t="s">
        <v>4708</v>
      </c>
      <c r="F508" s="664"/>
      <c r="G508" s="664"/>
      <c r="H508" s="664"/>
      <c r="I508" s="664"/>
      <c r="J508" s="664">
        <v>2</v>
      </c>
      <c r="K508" s="664">
        <v>4394</v>
      </c>
      <c r="L508" s="664"/>
      <c r="M508" s="664">
        <v>2197</v>
      </c>
      <c r="N508" s="664">
        <v>1</v>
      </c>
      <c r="O508" s="664">
        <v>2206</v>
      </c>
      <c r="P508" s="677"/>
      <c r="Q508" s="665">
        <v>2206</v>
      </c>
    </row>
    <row r="509" spans="1:17" ht="14.4" customHeight="1" x14ac:dyDescent="0.3">
      <c r="A509" s="660" t="s">
        <v>574</v>
      </c>
      <c r="B509" s="661" t="s">
        <v>4522</v>
      </c>
      <c r="C509" s="661" t="s">
        <v>3890</v>
      </c>
      <c r="D509" s="661" t="s">
        <v>4709</v>
      </c>
      <c r="E509" s="661" t="s">
        <v>4710</v>
      </c>
      <c r="F509" s="664"/>
      <c r="G509" s="664"/>
      <c r="H509" s="664"/>
      <c r="I509" s="664"/>
      <c r="J509" s="664"/>
      <c r="K509" s="664"/>
      <c r="L509" s="664"/>
      <c r="M509" s="664"/>
      <c r="N509" s="664">
        <v>1</v>
      </c>
      <c r="O509" s="664">
        <v>3393</v>
      </c>
      <c r="P509" s="677"/>
      <c r="Q509" s="665">
        <v>3393</v>
      </c>
    </row>
    <row r="510" spans="1:17" ht="14.4" customHeight="1" x14ac:dyDescent="0.3">
      <c r="A510" s="660" t="s">
        <v>574</v>
      </c>
      <c r="B510" s="661" t="s">
        <v>4522</v>
      </c>
      <c r="C510" s="661" t="s">
        <v>3890</v>
      </c>
      <c r="D510" s="661" t="s">
        <v>4711</v>
      </c>
      <c r="E510" s="661" t="s">
        <v>4712</v>
      </c>
      <c r="F510" s="664"/>
      <c r="G510" s="664"/>
      <c r="H510" s="664"/>
      <c r="I510" s="664"/>
      <c r="J510" s="664"/>
      <c r="K510" s="664"/>
      <c r="L510" s="664"/>
      <c r="M510" s="664"/>
      <c r="N510" s="664">
        <v>2</v>
      </c>
      <c r="O510" s="664">
        <v>3734</v>
      </c>
      <c r="P510" s="677"/>
      <c r="Q510" s="665">
        <v>1867</v>
      </c>
    </row>
    <row r="511" spans="1:17" ht="14.4" customHeight="1" x14ac:dyDescent="0.3">
      <c r="A511" s="660" t="s">
        <v>574</v>
      </c>
      <c r="B511" s="661" t="s">
        <v>4522</v>
      </c>
      <c r="C511" s="661" t="s">
        <v>3890</v>
      </c>
      <c r="D511" s="661" t="s">
        <v>4713</v>
      </c>
      <c r="E511" s="661" t="s">
        <v>4714</v>
      </c>
      <c r="F511" s="664"/>
      <c r="G511" s="664"/>
      <c r="H511" s="664"/>
      <c r="I511" s="664"/>
      <c r="J511" s="664"/>
      <c r="K511" s="664"/>
      <c r="L511" s="664"/>
      <c r="M511" s="664"/>
      <c r="N511" s="664">
        <v>3</v>
      </c>
      <c r="O511" s="664">
        <v>1095</v>
      </c>
      <c r="P511" s="677"/>
      <c r="Q511" s="665">
        <v>365</v>
      </c>
    </row>
    <row r="512" spans="1:17" ht="14.4" customHeight="1" x14ac:dyDescent="0.3">
      <c r="A512" s="660" t="s">
        <v>574</v>
      </c>
      <c r="B512" s="661" t="s">
        <v>4522</v>
      </c>
      <c r="C512" s="661" t="s">
        <v>3890</v>
      </c>
      <c r="D512" s="661" t="s">
        <v>4715</v>
      </c>
      <c r="E512" s="661" t="s">
        <v>4716</v>
      </c>
      <c r="F512" s="664"/>
      <c r="G512" s="664"/>
      <c r="H512" s="664"/>
      <c r="I512" s="664"/>
      <c r="J512" s="664"/>
      <c r="K512" s="664"/>
      <c r="L512" s="664"/>
      <c r="M512" s="664"/>
      <c r="N512" s="664">
        <v>1</v>
      </c>
      <c r="O512" s="664">
        <v>2137</v>
      </c>
      <c r="P512" s="677"/>
      <c r="Q512" s="665">
        <v>2137</v>
      </c>
    </row>
    <row r="513" spans="1:17" ht="14.4" customHeight="1" x14ac:dyDescent="0.3">
      <c r="A513" s="660" t="s">
        <v>574</v>
      </c>
      <c r="B513" s="661" t="s">
        <v>4522</v>
      </c>
      <c r="C513" s="661" t="s">
        <v>3890</v>
      </c>
      <c r="D513" s="661" t="s">
        <v>4717</v>
      </c>
      <c r="E513" s="661" t="s">
        <v>4718</v>
      </c>
      <c r="F513" s="664"/>
      <c r="G513" s="664"/>
      <c r="H513" s="664"/>
      <c r="I513" s="664"/>
      <c r="J513" s="664"/>
      <c r="K513" s="664"/>
      <c r="L513" s="664"/>
      <c r="M513" s="664"/>
      <c r="N513" s="664">
        <v>1</v>
      </c>
      <c r="O513" s="664">
        <v>790</v>
      </c>
      <c r="P513" s="677"/>
      <c r="Q513" s="665">
        <v>790</v>
      </c>
    </row>
    <row r="514" spans="1:17" ht="14.4" customHeight="1" x14ac:dyDescent="0.3">
      <c r="A514" s="660" t="s">
        <v>574</v>
      </c>
      <c r="B514" s="661" t="s">
        <v>4522</v>
      </c>
      <c r="C514" s="661" t="s">
        <v>3890</v>
      </c>
      <c r="D514" s="661" t="s">
        <v>4719</v>
      </c>
      <c r="E514" s="661" t="s">
        <v>4720</v>
      </c>
      <c r="F514" s="664"/>
      <c r="G514" s="664"/>
      <c r="H514" s="664"/>
      <c r="I514" s="664"/>
      <c r="J514" s="664">
        <v>1</v>
      </c>
      <c r="K514" s="664">
        <v>1981</v>
      </c>
      <c r="L514" s="664"/>
      <c r="M514" s="664">
        <v>1981</v>
      </c>
      <c r="N514" s="664"/>
      <c r="O514" s="664"/>
      <c r="P514" s="677"/>
      <c r="Q514" s="665"/>
    </row>
    <row r="515" spans="1:17" ht="14.4" customHeight="1" x14ac:dyDescent="0.3">
      <c r="A515" s="660" t="s">
        <v>574</v>
      </c>
      <c r="B515" s="661" t="s">
        <v>4522</v>
      </c>
      <c r="C515" s="661" t="s">
        <v>3890</v>
      </c>
      <c r="D515" s="661" t="s">
        <v>4721</v>
      </c>
      <c r="E515" s="661" t="s">
        <v>4722</v>
      </c>
      <c r="F515" s="664"/>
      <c r="G515" s="664"/>
      <c r="H515" s="664"/>
      <c r="I515" s="664"/>
      <c r="J515" s="664">
        <v>1</v>
      </c>
      <c r="K515" s="664">
        <v>5224</v>
      </c>
      <c r="L515" s="664"/>
      <c r="M515" s="664">
        <v>5224</v>
      </c>
      <c r="N515" s="664"/>
      <c r="O515" s="664"/>
      <c r="P515" s="677"/>
      <c r="Q515" s="665"/>
    </row>
    <row r="516" spans="1:17" ht="14.4" customHeight="1" x14ac:dyDescent="0.3">
      <c r="A516" s="660" t="s">
        <v>574</v>
      </c>
      <c r="B516" s="661" t="s">
        <v>4522</v>
      </c>
      <c r="C516" s="661" t="s">
        <v>3890</v>
      </c>
      <c r="D516" s="661" t="s">
        <v>4723</v>
      </c>
      <c r="E516" s="661" t="s">
        <v>4724</v>
      </c>
      <c r="F516" s="664"/>
      <c r="G516" s="664"/>
      <c r="H516" s="664"/>
      <c r="I516" s="664"/>
      <c r="J516" s="664">
        <v>1</v>
      </c>
      <c r="K516" s="664">
        <v>1266</v>
      </c>
      <c r="L516" s="664"/>
      <c r="M516" s="664">
        <v>1266</v>
      </c>
      <c r="N516" s="664"/>
      <c r="O516" s="664"/>
      <c r="P516" s="677"/>
      <c r="Q516" s="665"/>
    </row>
    <row r="517" spans="1:17" ht="14.4" customHeight="1" x14ac:dyDescent="0.3">
      <c r="A517" s="660" t="s">
        <v>574</v>
      </c>
      <c r="B517" s="661" t="s">
        <v>4522</v>
      </c>
      <c r="C517" s="661" t="s">
        <v>3890</v>
      </c>
      <c r="D517" s="661" t="s">
        <v>4725</v>
      </c>
      <c r="E517" s="661" t="s">
        <v>4726</v>
      </c>
      <c r="F517" s="664"/>
      <c r="G517" s="664"/>
      <c r="H517" s="664"/>
      <c r="I517" s="664"/>
      <c r="J517" s="664">
        <v>1</v>
      </c>
      <c r="K517" s="664">
        <v>9385</v>
      </c>
      <c r="L517" s="664"/>
      <c r="M517" s="664">
        <v>9385</v>
      </c>
      <c r="N517" s="664"/>
      <c r="O517" s="664"/>
      <c r="P517" s="677"/>
      <c r="Q517" s="665"/>
    </row>
    <row r="518" spans="1:17" ht="14.4" customHeight="1" x14ac:dyDescent="0.3">
      <c r="A518" s="660" t="s">
        <v>574</v>
      </c>
      <c r="B518" s="661" t="s">
        <v>4727</v>
      </c>
      <c r="C518" s="661" t="s">
        <v>3890</v>
      </c>
      <c r="D518" s="661" t="s">
        <v>4728</v>
      </c>
      <c r="E518" s="661" t="s">
        <v>4729</v>
      </c>
      <c r="F518" s="664">
        <v>1</v>
      </c>
      <c r="G518" s="664">
        <v>5143</v>
      </c>
      <c r="H518" s="664">
        <v>1</v>
      </c>
      <c r="I518" s="664">
        <v>5143</v>
      </c>
      <c r="J518" s="664"/>
      <c r="K518" s="664"/>
      <c r="L518" s="664"/>
      <c r="M518" s="664"/>
      <c r="N518" s="664"/>
      <c r="O518" s="664"/>
      <c r="P518" s="677"/>
      <c r="Q518" s="665"/>
    </row>
    <row r="519" spans="1:17" ht="14.4" customHeight="1" x14ac:dyDescent="0.3">
      <c r="A519" s="660" t="s">
        <v>574</v>
      </c>
      <c r="B519" s="661" t="s">
        <v>4727</v>
      </c>
      <c r="C519" s="661" t="s">
        <v>3890</v>
      </c>
      <c r="D519" s="661" t="s">
        <v>4386</v>
      </c>
      <c r="E519" s="661" t="s">
        <v>4387</v>
      </c>
      <c r="F519" s="664">
        <v>2</v>
      </c>
      <c r="G519" s="664">
        <v>1690</v>
      </c>
      <c r="H519" s="664">
        <v>1</v>
      </c>
      <c r="I519" s="664">
        <v>845</v>
      </c>
      <c r="J519" s="664"/>
      <c r="K519" s="664"/>
      <c r="L519" s="664"/>
      <c r="M519" s="664"/>
      <c r="N519" s="664"/>
      <c r="O519" s="664"/>
      <c r="P519" s="677"/>
      <c r="Q519" s="665"/>
    </row>
    <row r="520" spans="1:17" ht="14.4" customHeight="1" x14ac:dyDescent="0.3">
      <c r="A520" s="660" t="s">
        <v>574</v>
      </c>
      <c r="B520" s="661" t="s">
        <v>4727</v>
      </c>
      <c r="C520" s="661" t="s">
        <v>3890</v>
      </c>
      <c r="D520" s="661" t="s">
        <v>4730</v>
      </c>
      <c r="E520" s="661" t="s">
        <v>4731</v>
      </c>
      <c r="F520" s="664">
        <v>1</v>
      </c>
      <c r="G520" s="664">
        <v>1808</v>
      </c>
      <c r="H520" s="664">
        <v>1</v>
      </c>
      <c r="I520" s="664">
        <v>1808</v>
      </c>
      <c r="J520" s="664"/>
      <c r="K520" s="664"/>
      <c r="L520" s="664"/>
      <c r="M520" s="664"/>
      <c r="N520" s="664"/>
      <c r="O520" s="664"/>
      <c r="P520" s="677"/>
      <c r="Q520" s="665"/>
    </row>
    <row r="521" spans="1:17" ht="14.4" customHeight="1" x14ac:dyDescent="0.3">
      <c r="A521" s="660" t="s">
        <v>574</v>
      </c>
      <c r="B521" s="661" t="s">
        <v>4732</v>
      </c>
      <c r="C521" s="661" t="s">
        <v>3890</v>
      </c>
      <c r="D521" s="661" t="s">
        <v>4733</v>
      </c>
      <c r="E521" s="661" t="s">
        <v>4734</v>
      </c>
      <c r="F521" s="664">
        <v>1</v>
      </c>
      <c r="G521" s="664">
        <v>386</v>
      </c>
      <c r="H521" s="664">
        <v>1</v>
      </c>
      <c r="I521" s="664">
        <v>386</v>
      </c>
      <c r="J521" s="664"/>
      <c r="K521" s="664"/>
      <c r="L521" s="664"/>
      <c r="M521" s="664"/>
      <c r="N521" s="664"/>
      <c r="O521" s="664"/>
      <c r="P521" s="677"/>
      <c r="Q521" s="665"/>
    </row>
    <row r="522" spans="1:17" ht="14.4" customHeight="1" x14ac:dyDescent="0.3">
      <c r="A522" s="660" t="s">
        <v>574</v>
      </c>
      <c r="B522" s="661" t="s">
        <v>4735</v>
      </c>
      <c r="C522" s="661" t="s">
        <v>3890</v>
      </c>
      <c r="D522" s="661" t="s">
        <v>4736</v>
      </c>
      <c r="E522" s="661" t="s">
        <v>4737</v>
      </c>
      <c r="F522" s="664"/>
      <c r="G522" s="664"/>
      <c r="H522" s="664"/>
      <c r="I522" s="664"/>
      <c r="J522" s="664">
        <v>1</v>
      </c>
      <c r="K522" s="664">
        <v>481</v>
      </c>
      <c r="L522" s="664"/>
      <c r="M522" s="664">
        <v>481</v>
      </c>
      <c r="N522" s="664"/>
      <c r="O522" s="664"/>
      <c r="P522" s="677"/>
      <c r="Q522" s="665"/>
    </row>
    <row r="523" spans="1:17" ht="14.4" customHeight="1" x14ac:dyDescent="0.3">
      <c r="A523" s="660" t="s">
        <v>574</v>
      </c>
      <c r="B523" s="661" t="s">
        <v>4735</v>
      </c>
      <c r="C523" s="661" t="s">
        <v>3890</v>
      </c>
      <c r="D523" s="661" t="s">
        <v>4738</v>
      </c>
      <c r="E523" s="661" t="s">
        <v>4739</v>
      </c>
      <c r="F523" s="664"/>
      <c r="G523" s="664"/>
      <c r="H523" s="664"/>
      <c r="I523" s="664"/>
      <c r="J523" s="664">
        <v>1</v>
      </c>
      <c r="K523" s="664">
        <v>6103</v>
      </c>
      <c r="L523" s="664"/>
      <c r="M523" s="664">
        <v>6103</v>
      </c>
      <c r="N523" s="664"/>
      <c r="O523" s="664"/>
      <c r="P523" s="677"/>
      <c r="Q523" s="665"/>
    </row>
    <row r="524" spans="1:17" ht="14.4" customHeight="1" x14ac:dyDescent="0.3">
      <c r="A524" s="660" t="s">
        <v>574</v>
      </c>
      <c r="B524" s="661" t="s">
        <v>4735</v>
      </c>
      <c r="C524" s="661" t="s">
        <v>3890</v>
      </c>
      <c r="D524" s="661" t="s">
        <v>4740</v>
      </c>
      <c r="E524" s="661" t="s">
        <v>4741</v>
      </c>
      <c r="F524" s="664"/>
      <c r="G524" s="664"/>
      <c r="H524" s="664"/>
      <c r="I524" s="664"/>
      <c r="J524" s="664">
        <v>1</v>
      </c>
      <c r="K524" s="664">
        <v>303</v>
      </c>
      <c r="L524" s="664"/>
      <c r="M524" s="664">
        <v>303</v>
      </c>
      <c r="N524" s="664"/>
      <c r="O524" s="664"/>
      <c r="P524" s="677"/>
      <c r="Q524" s="665"/>
    </row>
    <row r="525" spans="1:17" ht="14.4" customHeight="1" x14ac:dyDescent="0.3">
      <c r="A525" s="660" t="s">
        <v>574</v>
      </c>
      <c r="B525" s="661" t="s">
        <v>4735</v>
      </c>
      <c r="C525" s="661" t="s">
        <v>3890</v>
      </c>
      <c r="D525" s="661" t="s">
        <v>4742</v>
      </c>
      <c r="E525" s="661" t="s">
        <v>4743</v>
      </c>
      <c r="F525" s="664"/>
      <c r="G525" s="664"/>
      <c r="H525" s="664"/>
      <c r="I525" s="664"/>
      <c r="J525" s="664">
        <v>1</v>
      </c>
      <c r="K525" s="664">
        <v>9130</v>
      </c>
      <c r="L525" s="664"/>
      <c r="M525" s="664">
        <v>9130</v>
      </c>
      <c r="N525" s="664">
        <v>1</v>
      </c>
      <c r="O525" s="664">
        <v>9209</v>
      </c>
      <c r="P525" s="677"/>
      <c r="Q525" s="665">
        <v>9209</v>
      </c>
    </row>
    <row r="526" spans="1:17" ht="14.4" customHeight="1" x14ac:dyDescent="0.3">
      <c r="A526" s="660" t="s">
        <v>4744</v>
      </c>
      <c r="B526" s="661" t="s">
        <v>3874</v>
      </c>
      <c r="C526" s="661" t="s">
        <v>3890</v>
      </c>
      <c r="D526" s="661" t="s">
        <v>3923</v>
      </c>
      <c r="E526" s="661" t="s">
        <v>3924</v>
      </c>
      <c r="F526" s="664">
        <v>1</v>
      </c>
      <c r="G526" s="664">
        <v>232</v>
      </c>
      <c r="H526" s="664">
        <v>1</v>
      </c>
      <c r="I526" s="664">
        <v>232</v>
      </c>
      <c r="J526" s="664"/>
      <c r="K526" s="664"/>
      <c r="L526" s="664"/>
      <c r="M526" s="664"/>
      <c r="N526" s="664"/>
      <c r="O526" s="664"/>
      <c r="P526" s="677"/>
      <c r="Q526" s="665"/>
    </row>
    <row r="527" spans="1:17" ht="14.4" customHeight="1" x14ac:dyDescent="0.3">
      <c r="A527" s="660" t="s">
        <v>4745</v>
      </c>
      <c r="B527" s="661" t="s">
        <v>3874</v>
      </c>
      <c r="C527" s="661" t="s">
        <v>3890</v>
      </c>
      <c r="D527" s="661" t="s">
        <v>3923</v>
      </c>
      <c r="E527" s="661" t="s">
        <v>3924</v>
      </c>
      <c r="F527" s="664">
        <v>75</v>
      </c>
      <c r="G527" s="664">
        <v>17400</v>
      </c>
      <c r="H527" s="664">
        <v>1</v>
      </c>
      <c r="I527" s="664">
        <v>232</v>
      </c>
      <c r="J527" s="664">
        <v>71</v>
      </c>
      <c r="K527" s="664">
        <v>16472</v>
      </c>
      <c r="L527" s="664">
        <v>0.94666666666666666</v>
      </c>
      <c r="M527" s="664">
        <v>232</v>
      </c>
      <c r="N527" s="664">
        <v>42</v>
      </c>
      <c r="O527" s="664">
        <v>9870</v>
      </c>
      <c r="P527" s="677">
        <v>0.5672413793103448</v>
      </c>
      <c r="Q527" s="665">
        <v>235</v>
      </c>
    </row>
    <row r="528" spans="1:17" ht="14.4" customHeight="1" x14ac:dyDescent="0.3">
      <c r="A528" s="660" t="s">
        <v>4745</v>
      </c>
      <c r="B528" s="661" t="s">
        <v>3874</v>
      </c>
      <c r="C528" s="661" t="s">
        <v>3890</v>
      </c>
      <c r="D528" s="661" t="s">
        <v>3945</v>
      </c>
      <c r="E528" s="661" t="s">
        <v>3946</v>
      </c>
      <c r="F528" s="664"/>
      <c r="G528" s="664"/>
      <c r="H528" s="664"/>
      <c r="I528" s="664"/>
      <c r="J528" s="664"/>
      <c r="K528" s="664"/>
      <c r="L528" s="664"/>
      <c r="M528" s="664"/>
      <c r="N528" s="664">
        <v>26</v>
      </c>
      <c r="O528" s="664">
        <v>0</v>
      </c>
      <c r="P528" s="677"/>
      <c r="Q528" s="665">
        <v>0</v>
      </c>
    </row>
    <row r="529" spans="1:17" ht="14.4" customHeight="1" x14ac:dyDescent="0.3">
      <c r="A529" s="660" t="s">
        <v>4746</v>
      </c>
      <c r="B529" s="661" t="s">
        <v>3874</v>
      </c>
      <c r="C529" s="661" t="s">
        <v>3890</v>
      </c>
      <c r="D529" s="661" t="s">
        <v>3897</v>
      </c>
      <c r="E529" s="661" t="s">
        <v>3898</v>
      </c>
      <c r="F529" s="664">
        <v>1</v>
      </c>
      <c r="G529" s="664">
        <v>34</v>
      </c>
      <c r="H529" s="664">
        <v>1</v>
      </c>
      <c r="I529" s="664">
        <v>34</v>
      </c>
      <c r="J529" s="664"/>
      <c r="K529" s="664"/>
      <c r="L529" s="664"/>
      <c r="M529" s="664"/>
      <c r="N529" s="664"/>
      <c r="O529" s="664"/>
      <c r="P529" s="677"/>
      <c r="Q529" s="665"/>
    </row>
    <row r="530" spans="1:17" ht="14.4" customHeight="1" x14ac:dyDescent="0.3">
      <c r="A530" s="660" t="s">
        <v>4746</v>
      </c>
      <c r="B530" s="661" t="s">
        <v>3874</v>
      </c>
      <c r="C530" s="661" t="s">
        <v>3890</v>
      </c>
      <c r="D530" s="661" t="s">
        <v>3923</v>
      </c>
      <c r="E530" s="661" t="s">
        <v>3924</v>
      </c>
      <c r="F530" s="664">
        <v>4</v>
      </c>
      <c r="G530" s="664">
        <v>928</v>
      </c>
      <c r="H530" s="664">
        <v>1</v>
      </c>
      <c r="I530" s="664">
        <v>232</v>
      </c>
      <c r="J530" s="664">
        <v>9</v>
      </c>
      <c r="K530" s="664">
        <v>2088</v>
      </c>
      <c r="L530" s="664">
        <v>2.25</v>
      </c>
      <c r="M530" s="664">
        <v>232</v>
      </c>
      <c r="N530" s="664">
        <v>5</v>
      </c>
      <c r="O530" s="664">
        <v>1175</v>
      </c>
      <c r="P530" s="677">
        <v>1.2661637931034482</v>
      </c>
      <c r="Q530" s="665">
        <v>235</v>
      </c>
    </row>
    <row r="531" spans="1:17" ht="14.4" customHeight="1" x14ac:dyDescent="0.3">
      <c r="A531" s="660" t="s">
        <v>4746</v>
      </c>
      <c r="B531" s="661" t="s">
        <v>3874</v>
      </c>
      <c r="C531" s="661" t="s">
        <v>3890</v>
      </c>
      <c r="D531" s="661" t="s">
        <v>3925</v>
      </c>
      <c r="E531" s="661" t="s">
        <v>3926</v>
      </c>
      <c r="F531" s="664">
        <v>1</v>
      </c>
      <c r="G531" s="664">
        <v>116</v>
      </c>
      <c r="H531" s="664">
        <v>1</v>
      </c>
      <c r="I531" s="664">
        <v>116</v>
      </c>
      <c r="J531" s="664"/>
      <c r="K531" s="664"/>
      <c r="L531" s="664"/>
      <c r="M531" s="664"/>
      <c r="N531" s="664"/>
      <c r="O531" s="664"/>
      <c r="P531" s="677"/>
      <c r="Q531" s="665"/>
    </row>
    <row r="532" spans="1:17" ht="14.4" customHeight="1" x14ac:dyDescent="0.3">
      <c r="A532" s="660" t="s">
        <v>4746</v>
      </c>
      <c r="B532" s="661" t="s">
        <v>3874</v>
      </c>
      <c r="C532" s="661" t="s">
        <v>3890</v>
      </c>
      <c r="D532" s="661" t="s">
        <v>3945</v>
      </c>
      <c r="E532" s="661" t="s">
        <v>3946</v>
      </c>
      <c r="F532" s="664"/>
      <c r="G532" s="664"/>
      <c r="H532" s="664"/>
      <c r="I532" s="664"/>
      <c r="J532" s="664"/>
      <c r="K532" s="664"/>
      <c r="L532" s="664"/>
      <c r="M532" s="664"/>
      <c r="N532" s="664">
        <v>2</v>
      </c>
      <c r="O532" s="664">
        <v>0</v>
      </c>
      <c r="P532" s="677"/>
      <c r="Q532" s="665">
        <v>0</v>
      </c>
    </row>
    <row r="533" spans="1:17" ht="14.4" customHeight="1" x14ac:dyDescent="0.3">
      <c r="A533" s="660" t="s">
        <v>4747</v>
      </c>
      <c r="B533" s="661" t="s">
        <v>3874</v>
      </c>
      <c r="C533" s="661" t="s">
        <v>3890</v>
      </c>
      <c r="D533" s="661" t="s">
        <v>3923</v>
      </c>
      <c r="E533" s="661" t="s">
        <v>3924</v>
      </c>
      <c r="F533" s="664"/>
      <c r="G533" s="664"/>
      <c r="H533" s="664"/>
      <c r="I533" s="664"/>
      <c r="J533" s="664">
        <v>5</v>
      </c>
      <c r="K533" s="664">
        <v>1160</v>
      </c>
      <c r="L533" s="664"/>
      <c r="M533" s="664">
        <v>232</v>
      </c>
      <c r="N533" s="664">
        <v>34</v>
      </c>
      <c r="O533" s="664">
        <v>7990</v>
      </c>
      <c r="P533" s="677"/>
      <c r="Q533" s="665">
        <v>235</v>
      </c>
    </row>
    <row r="534" spans="1:17" ht="14.4" customHeight="1" x14ac:dyDescent="0.3">
      <c r="A534" s="660" t="s">
        <v>4747</v>
      </c>
      <c r="B534" s="661" t="s">
        <v>3874</v>
      </c>
      <c r="C534" s="661" t="s">
        <v>3890</v>
      </c>
      <c r="D534" s="661" t="s">
        <v>3933</v>
      </c>
      <c r="E534" s="661" t="s">
        <v>3934</v>
      </c>
      <c r="F534" s="664">
        <v>6</v>
      </c>
      <c r="G534" s="664">
        <v>1392</v>
      </c>
      <c r="H534" s="664">
        <v>1</v>
      </c>
      <c r="I534" s="664">
        <v>232</v>
      </c>
      <c r="J534" s="664"/>
      <c r="K534" s="664"/>
      <c r="L534" s="664"/>
      <c r="M534" s="664"/>
      <c r="N534" s="664"/>
      <c r="O534" s="664"/>
      <c r="P534" s="677"/>
      <c r="Q534" s="665"/>
    </row>
    <row r="535" spans="1:17" ht="14.4" customHeight="1" x14ac:dyDescent="0.3">
      <c r="A535" s="660" t="s">
        <v>4747</v>
      </c>
      <c r="B535" s="661" t="s">
        <v>640</v>
      </c>
      <c r="C535" s="661" t="s">
        <v>3890</v>
      </c>
      <c r="D535" s="661" t="s">
        <v>3933</v>
      </c>
      <c r="E535" s="661" t="s">
        <v>3934</v>
      </c>
      <c r="F535" s="664">
        <v>3</v>
      </c>
      <c r="G535" s="664">
        <v>696</v>
      </c>
      <c r="H535" s="664">
        <v>1</v>
      </c>
      <c r="I535" s="664">
        <v>232</v>
      </c>
      <c r="J535" s="664"/>
      <c r="K535" s="664"/>
      <c r="L535" s="664"/>
      <c r="M535" s="664"/>
      <c r="N535" s="664"/>
      <c r="O535" s="664"/>
      <c r="P535" s="677"/>
      <c r="Q535" s="665"/>
    </row>
    <row r="536" spans="1:17" ht="14.4" customHeight="1" x14ac:dyDescent="0.3">
      <c r="A536" s="660" t="s">
        <v>4748</v>
      </c>
      <c r="B536" s="661" t="s">
        <v>3874</v>
      </c>
      <c r="C536" s="661" t="s">
        <v>3890</v>
      </c>
      <c r="D536" s="661" t="s">
        <v>3897</v>
      </c>
      <c r="E536" s="661" t="s">
        <v>3898</v>
      </c>
      <c r="F536" s="664">
        <v>1</v>
      </c>
      <c r="G536" s="664">
        <v>34</v>
      </c>
      <c r="H536" s="664">
        <v>1</v>
      </c>
      <c r="I536" s="664">
        <v>34</v>
      </c>
      <c r="J536" s="664"/>
      <c r="K536" s="664"/>
      <c r="L536" s="664"/>
      <c r="M536" s="664"/>
      <c r="N536" s="664"/>
      <c r="O536" s="664"/>
      <c r="P536" s="677"/>
      <c r="Q536" s="665"/>
    </row>
    <row r="537" spans="1:17" ht="14.4" customHeight="1" x14ac:dyDescent="0.3">
      <c r="A537" s="660" t="s">
        <v>4748</v>
      </c>
      <c r="B537" s="661" t="s">
        <v>3874</v>
      </c>
      <c r="C537" s="661" t="s">
        <v>3890</v>
      </c>
      <c r="D537" s="661" t="s">
        <v>3923</v>
      </c>
      <c r="E537" s="661" t="s">
        <v>3924</v>
      </c>
      <c r="F537" s="664">
        <v>11</v>
      </c>
      <c r="G537" s="664">
        <v>2552</v>
      </c>
      <c r="H537" s="664">
        <v>1</v>
      </c>
      <c r="I537" s="664">
        <v>232</v>
      </c>
      <c r="J537" s="664">
        <v>120</v>
      </c>
      <c r="K537" s="664">
        <v>27840</v>
      </c>
      <c r="L537" s="664">
        <v>10.909090909090908</v>
      </c>
      <c r="M537" s="664">
        <v>232</v>
      </c>
      <c r="N537" s="664">
        <v>122</v>
      </c>
      <c r="O537" s="664">
        <v>28670</v>
      </c>
      <c r="P537" s="677">
        <v>11.234326018808778</v>
      </c>
      <c r="Q537" s="665">
        <v>235</v>
      </c>
    </row>
    <row r="538" spans="1:17" ht="14.4" customHeight="1" x14ac:dyDescent="0.3">
      <c r="A538" s="660" t="s">
        <v>4748</v>
      </c>
      <c r="B538" s="661" t="s">
        <v>3874</v>
      </c>
      <c r="C538" s="661" t="s">
        <v>3890</v>
      </c>
      <c r="D538" s="661" t="s">
        <v>3925</v>
      </c>
      <c r="E538" s="661" t="s">
        <v>3926</v>
      </c>
      <c r="F538" s="664"/>
      <c r="G538" s="664"/>
      <c r="H538" s="664"/>
      <c r="I538" s="664"/>
      <c r="J538" s="664">
        <v>2</v>
      </c>
      <c r="K538" s="664">
        <v>232</v>
      </c>
      <c r="L538" s="664"/>
      <c r="M538" s="664">
        <v>116</v>
      </c>
      <c r="N538" s="664"/>
      <c r="O538" s="664"/>
      <c r="P538" s="677"/>
      <c r="Q538" s="665"/>
    </row>
    <row r="539" spans="1:17" ht="14.4" customHeight="1" x14ac:dyDescent="0.3">
      <c r="A539" s="660" t="s">
        <v>4748</v>
      </c>
      <c r="B539" s="661" t="s">
        <v>3874</v>
      </c>
      <c r="C539" s="661" t="s">
        <v>3890</v>
      </c>
      <c r="D539" s="661" t="s">
        <v>3933</v>
      </c>
      <c r="E539" s="661" t="s">
        <v>3934</v>
      </c>
      <c r="F539" s="664">
        <v>94</v>
      </c>
      <c r="G539" s="664">
        <v>21808</v>
      </c>
      <c r="H539" s="664">
        <v>1</v>
      </c>
      <c r="I539" s="664">
        <v>232</v>
      </c>
      <c r="J539" s="664">
        <v>39</v>
      </c>
      <c r="K539" s="664">
        <v>9048</v>
      </c>
      <c r="L539" s="664">
        <v>0.41489361702127658</v>
      </c>
      <c r="M539" s="664">
        <v>232</v>
      </c>
      <c r="N539" s="664"/>
      <c r="O539" s="664"/>
      <c r="P539" s="677"/>
      <c r="Q539" s="665"/>
    </row>
    <row r="540" spans="1:17" ht="14.4" customHeight="1" x14ac:dyDescent="0.3">
      <c r="A540" s="660" t="s">
        <v>4748</v>
      </c>
      <c r="B540" s="661" t="s">
        <v>3874</v>
      </c>
      <c r="C540" s="661" t="s">
        <v>3890</v>
      </c>
      <c r="D540" s="661" t="s">
        <v>3971</v>
      </c>
      <c r="E540" s="661" t="s">
        <v>3972</v>
      </c>
      <c r="F540" s="664"/>
      <c r="G540" s="664"/>
      <c r="H540" s="664"/>
      <c r="I540" s="664"/>
      <c r="J540" s="664">
        <v>1</v>
      </c>
      <c r="K540" s="664">
        <v>344</v>
      </c>
      <c r="L540" s="664"/>
      <c r="M540" s="664">
        <v>344</v>
      </c>
      <c r="N540" s="664"/>
      <c r="O540" s="664"/>
      <c r="P540" s="677"/>
      <c r="Q540" s="665"/>
    </row>
    <row r="541" spans="1:17" ht="14.4" customHeight="1" x14ac:dyDescent="0.3">
      <c r="A541" s="660" t="s">
        <v>4748</v>
      </c>
      <c r="B541" s="661" t="s">
        <v>640</v>
      </c>
      <c r="C541" s="661" t="s">
        <v>3890</v>
      </c>
      <c r="D541" s="661" t="s">
        <v>3933</v>
      </c>
      <c r="E541" s="661" t="s">
        <v>3934</v>
      </c>
      <c r="F541" s="664">
        <v>46</v>
      </c>
      <c r="G541" s="664">
        <v>10672</v>
      </c>
      <c r="H541" s="664">
        <v>1</v>
      </c>
      <c r="I541" s="664">
        <v>232</v>
      </c>
      <c r="J541" s="664">
        <v>13</v>
      </c>
      <c r="K541" s="664">
        <v>3016</v>
      </c>
      <c r="L541" s="664">
        <v>0.28260869565217389</v>
      </c>
      <c r="M541" s="664">
        <v>232</v>
      </c>
      <c r="N541" s="664">
        <v>8</v>
      </c>
      <c r="O541" s="664">
        <v>1880</v>
      </c>
      <c r="P541" s="677">
        <v>0.17616191904047976</v>
      </c>
      <c r="Q541" s="665">
        <v>235</v>
      </c>
    </row>
    <row r="542" spans="1:17" ht="14.4" customHeight="1" x14ac:dyDescent="0.3">
      <c r="A542" s="660" t="s">
        <v>4749</v>
      </c>
      <c r="B542" s="661" t="s">
        <v>3874</v>
      </c>
      <c r="C542" s="661" t="s">
        <v>3890</v>
      </c>
      <c r="D542" s="661" t="s">
        <v>3897</v>
      </c>
      <c r="E542" s="661" t="s">
        <v>3898</v>
      </c>
      <c r="F542" s="664">
        <v>1</v>
      </c>
      <c r="G542" s="664">
        <v>34</v>
      </c>
      <c r="H542" s="664">
        <v>1</v>
      </c>
      <c r="I542" s="664">
        <v>34</v>
      </c>
      <c r="J542" s="664">
        <v>1</v>
      </c>
      <c r="K542" s="664">
        <v>34</v>
      </c>
      <c r="L542" s="664">
        <v>1</v>
      </c>
      <c r="M542" s="664">
        <v>34</v>
      </c>
      <c r="N542" s="664">
        <v>2</v>
      </c>
      <c r="O542" s="664">
        <v>70</v>
      </c>
      <c r="P542" s="677">
        <v>2.0588235294117645</v>
      </c>
      <c r="Q542" s="665">
        <v>35</v>
      </c>
    </row>
    <row r="543" spans="1:17" ht="14.4" customHeight="1" x14ac:dyDescent="0.3">
      <c r="A543" s="660" t="s">
        <v>4749</v>
      </c>
      <c r="B543" s="661" t="s">
        <v>3874</v>
      </c>
      <c r="C543" s="661" t="s">
        <v>3890</v>
      </c>
      <c r="D543" s="661" t="s">
        <v>3923</v>
      </c>
      <c r="E543" s="661" t="s">
        <v>3924</v>
      </c>
      <c r="F543" s="664">
        <v>1</v>
      </c>
      <c r="G543" s="664">
        <v>232</v>
      </c>
      <c r="H543" s="664">
        <v>1</v>
      </c>
      <c r="I543" s="664">
        <v>232</v>
      </c>
      <c r="J543" s="664">
        <v>5</v>
      </c>
      <c r="K543" s="664">
        <v>1160</v>
      </c>
      <c r="L543" s="664">
        <v>5</v>
      </c>
      <c r="M543" s="664">
        <v>232</v>
      </c>
      <c r="N543" s="664">
        <v>4</v>
      </c>
      <c r="O543" s="664">
        <v>940</v>
      </c>
      <c r="P543" s="677">
        <v>4.0517241379310347</v>
      </c>
      <c r="Q543" s="665">
        <v>235</v>
      </c>
    </row>
    <row r="544" spans="1:17" ht="14.4" customHeight="1" x14ac:dyDescent="0.3">
      <c r="A544" s="660" t="s">
        <v>4749</v>
      </c>
      <c r="B544" s="661" t="s">
        <v>3874</v>
      </c>
      <c r="C544" s="661" t="s">
        <v>3890</v>
      </c>
      <c r="D544" s="661" t="s">
        <v>3925</v>
      </c>
      <c r="E544" s="661" t="s">
        <v>3926</v>
      </c>
      <c r="F544" s="664"/>
      <c r="G544" s="664"/>
      <c r="H544" s="664"/>
      <c r="I544" s="664"/>
      <c r="J544" s="664">
        <v>1</v>
      </c>
      <c r="K544" s="664">
        <v>116</v>
      </c>
      <c r="L544" s="664"/>
      <c r="M544" s="664">
        <v>116</v>
      </c>
      <c r="N544" s="664">
        <v>1</v>
      </c>
      <c r="O544" s="664">
        <v>118</v>
      </c>
      <c r="P544" s="677"/>
      <c r="Q544" s="665">
        <v>118</v>
      </c>
    </row>
    <row r="545" spans="1:17" ht="14.4" customHeight="1" x14ac:dyDescent="0.3">
      <c r="A545" s="660" t="s">
        <v>4749</v>
      </c>
      <c r="B545" s="661" t="s">
        <v>3874</v>
      </c>
      <c r="C545" s="661" t="s">
        <v>3890</v>
      </c>
      <c r="D545" s="661" t="s">
        <v>3973</v>
      </c>
      <c r="E545" s="661" t="s">
        <v>3974</v>
      </c>
      <c r="F545" s="664"/>
      <c r="G545" s="664"/>
      <c r="H545" s="664"/>
      <c r="I545" s="664"/>
      <c r="J545" s="664"/>
      <c r="K545" s="664"/>
      <c r="L545" s="664"/>
      <c r="M545" s="664"/>
      <c r="N545" s="664">
        <v>1</v>
      </c>
      <c r="O545" s="664">
        <v>114</v>
      </c>
      <c r="P545" s="677"/>
      <c r="Q545" s="665">
        <v>114</v>
      </c>
    </row>
    <row r="546" spans="1:17" ht="14.4" customHeight="1" x14ac:dyDescent="0.3">
      <c r="A546" s="660" t="s">
        <v>4750</v>
      </c>
      <c r="B546" s="661" t="s">
        <v>3874</v>
      </c>
      <c r="C546" s="661" t="s">
        <v>3890</v>
      </c>
      <c r="D546" s="661" t="s">
        <v>3923</v>
      </c>
      <c r="E546" s="661" t="s">
        <v>3924</v>
      </c>
      <c r="F546" s="664">
        <v>1</v>
      </c>
      <c r="G546" s="664">
        <v>232</v>
      </c>
      <c r="H546" s="664">
        <v>1</v>
      </c>
      <c r="I546" s="664">
        <v>232</v>
      </c>
      <c r="J546" s="664"/>
      <c r="K546" s="664"/>
      <c r="L546" s="664"/>
      <c r="M546" s="664"/>
      <c r="N546" s="664"/>
      <c r="O546" s="664"/>
      <c r="P546" s="677"/>
      <c r="Q546" s="665"/>
    </row>
    <row r="547" spans="1:17" ht="14.4" customHeight="1" x14ac:dyDescent="0.3">
      <c r="A547" s="660" t="s">
        <v>4751</v>
      </c>
      <c r="B547" s="661" t="s">
        <v>3874</v>
      </c>
      <c r="C547" s="661" t="s">
        <v>3890</v>
      </c>
      <c r="D547" s="661" t="s">
        <v>3897</v>
      </c>
      <c r="E547" s="661" t="s">
        <v>3898</v>
      </c>
      <c r="F547" s="664">
        <v>4</v>
      </c>
      <c r="G547" s="664">
        <v>136</v>
      </c>
      <c r="H547" s="664">
        <v>1</v>
      </c>
      <c r="I547" s="664">
        <v>34</v>
      </c>
      <c r="J547" s="664">
        <v>2</v>
      </c>
      <c r="K547" s="664">
        <v>68</v>
      </c>
      <c r="L547" s="664">
        <v>0.5</v>
      </c>
      <c r="M547" s="664">
        <v>34</v>
      </c>
      <c r="N547" s="664">
        <v>4</v>
      </c>
      <c r="O547" s="664">
        <v>140</v>
      </c>
      <c r="P547" s="677">
        <v>1.0294117647058822</v>
      </c>
      <c r="Q547" s="665">
        <v>35</v>
      </c>
    </row>
    <row r="548" spans="1:17" ht="14.4" customHeight="1" x14ac:dyDescent="0.3">
      <c r="A548" s="660" t="s">
        <v>4751</v>
      </c>
      <c r="B548" s="661" t="s">
        <v>3874</v>
      </c>
      <c r="C548" s="661" t="s">
        <v>3890</v>
      </c>
      <c r="D548" s="661" t="s">
        <v>3923</v>
      </c>
      <c r="E548" s="661" t="s">
        <v>3924</v>
      </c>
      <c r="F548" s="664">
        <v>7</v>
      </c>
      <c r="G548" s="664">
        <v>1624</v>
      </c>
      <c r="H548" s="664">
        <v>1</v>
      </c>
      <c r="I548" s="664">
        <v>232</v>
      </c>
      <c r="J548" s="664">
        <v>6</v>
      </c>
      <c r="K548" s="664">
        <v>1392</v>
      </c>
      <c r="L548" s="664">
        <v>0.8571428571428571</v>
      </c>
      <c r="M548" s="664">
        <v>232</v>
      </c>
      <c r="N548" s="664">
        <v>9</v>
      </c>
      <c r="O548" s="664">
        <v>2115</v>
      </c>
      <c r="P548" s="677">
        <v>1.3023399014778325</v>
      </c>
      <c r="Q548" s="665">
        <v>235</v>
      </c>
    </row>
    <row r="549" spans="1:17" ht="14.4" customHeight="1" x14ac:dyDescent="0.3">
      <c r="A549" s="660" t="s">
        <v>4751</v>
      </c>
      <c r="B549" s="661" t="s">
        <v>3874</v>
      </c>
      <c r="C549" s="661" t="s">
        <v>3890</v>
      </c>
      <c r="D549" s="661" t="s">
        <v>3925</v>
      </c>
      <c r="E549" s="661" t="s">
        <v>3926</v>
      </c>
      <c r="F549" s="664">
        <v>7</v>
      </c>
      <c r="G549" s="664">
        <v>812</v>
      </c>
      <c r="H549" s="664">
        <v>1</v>
      </c>
      <c r="I549" s="664">
        <v>116</v>
      </c>
      <c r="J549" s="664">
        <v>2</v>
      </c>
      <c r="K549" s="664">
        <v>232</v>
      </c>
      <c r="L549" s="664">
        <v>0.2857142857142857</v>
      </c>
      <c r="M549" s="664">
        <v>116</v>
      </c>
      <c r="N549" s="664">
        <v>2</v>
      </c>
      <c r="O549" s="664">
        <v>236</v>
      </c>
      <c r="P549" s="677">
        <v>0.29064039408866993</v>
      </c>
      <c r="Q549" s="665">
        <v>118</v>
      </c>
    </row>
    <row r="550" spans="1:17" ht="14.4" customHeight="1" x14ac:dyDescent="0.3">
      <c r="A550" s="660" t="s">
        <v>4751</v>
      </c>
      <c r="B550" s="661" t="s">
        <v>3874</v>
      </c>
      <c r="C550" s="661" t="s">
        <v>3890</v>
      </c>
      <c r="D550" s="661" t="s">
        <v>3945</v>
      </c>
      <c r="E550" s="661" t="s">
        <v>3946</v>
      </c>
      <c r="F550" s="664"/>
      <c r="G550" s="664"/>
      <c r="H550" s="664"/>
      <c r="I550" s="664"/>
      <c r="J550" s="664"/>
      <c r="K550" s="664"/>
      <c r="L550" s="664"/>
      <c r="M550" s="664"/>
      <c r="N550" s="664">
        <v>5</v>
      </c>
      <c r="O550" s="664">
        <v>0</v>
      </c>
      <c r="P550" s="677"/>
      <c r="Q550" s="665">
        <v>0</v>
      </c>
    </row>
    <row r="551" spans="1:17" ht="14.4" customHeight="1" x14ac:dyDescent="0.3">
      <c r="A551" s="660" t="s">
        <v>4751</v>
      </c>
      <c r="B551" s="661" t="s">
        <v>3874</v>
      </c>
      <c r="C551" s="661" t="s">
        <v>3890</v>
      </c>
      <c r="D551" s="661" t="s">
        <v>3953</v>
      </c>
      <c r="E551" s="661" t="s">
        <v>3954</v>
      </c>
      <c r="F551" s="664">
        <v>1</v>
      </c>
      <c r="G551" s="664">
        <v>81</v>
      </c>
      <c r="H551" s="664">
        <v>1</v>
      </c>
      <c r="I551" s="664">
        <v>81</v>
      </c>
      <c r="J551" s="664">
        <v>2</v>
      </c>
      <c r="K551" s="664">
        <v>162</v>
      </c>
      <c r="L551" s="664">
        <v>2</v>
      </c>
      <c r="M551" s="664">
        <v>81</v>
      </c>
      <c r="N551" s="664">
        <v>2</v>
      </c>
      <c r="O551" s="664">
        <v>164</v>
      </c>
      <c r="P551" s="677">
        <v>2.0246913580246915</v>
      </c>
      <c r="Q551" s="665">
        <v>82</v>
      </c>
    </row>
    <row r="552" spans="1:17" ht="14.4" customHeight="1" x14ac:dyDescent="0.3">
      <c r="A552" s="660" t="s">
        <v>4751</v>
      </c>
      <c r="B552" s="661" t="s">
        <v>3874</v>
      </c>
      <c r="C552" s="661" t="s">
        <v>3890</v>
      </c>
      <c r="D552" s="661" t="s">
        <v>3967</v>
      </c>
      <c r="E552" s="661" t="s">
        <v>3968</v>
      </c>
      <c r="F552" s="664"/>
      <c r="G552" s="664"/>
      <c r="H552" s="664"/>
      <c r="I552" s="664"/>
      <c r="J552" s="664">
        <v>2</v>
      </c>
      <c r="K552" s="664">
        <v>2086</v>
      </c>
      <c r="L552" s="664"/>
      <c r="M552" s="664">
        <v>1043</v>
      </c>
      <c r="N552" s="664">
        <v>1</v>
      </c>
      <c r="O552" s="664">
        <v>1050</v>
      </c>
      <c r="P552" s="677"/>
      <c r="Q552" s="665">
        <v>1050</v>
      </c>
    </row>
    <row r="553" spans="1:17" ht="14.4" customHeight="1" x14ac:dyDescent="0.3">
      <c r="A553" s="660" t="s">
        <v>4751</v>
      </c>
      <c r="B553" s="661" t="s">
        <v>3874</v>
      </c>
      <c r="C553" s="661" t="s">
        <v>3890</v>
      </c>
      <c r="D553" s="661" t="s">
        <v>3975</v>
      </c>
      <c r="E553" s="661" t="s">
        <v>3976</v>
      </c>
      <c r="F553" s="664">
        <v>1</v>
      </c>
      <c r="G553" s="664">
        <v>177</v>
      </c>
      <c r="H553" s="664">
        <v>1</v>
      </c>
      <c r="I553" s="664">
        <v>177</v>
      </c>
      <c r="J553" s="664"/>
      <c r="K553" s="664"/>
      <c r="L553" s="664"/>
      <c r="M553" s="664"/>
      <c r="N553" s="664"/>
      <c r="O553" s="664"/>
      <c r="P553" s="677"/>
      <c r="Q553" s="665"/>
    </row>
    <row r="554" spans="1:17" ht="14.4" customHeight="1" x14ac:dyDescent="0.3">
      <c r="A554" s="660" t="s">
        <v>4752</v>
      </c>
      <c r="B554" s="661" t="s">
        <v>3874</v>
      </c>
      <c r="C554" s="661" t="s">
        <v>3890</v>
      </c>
      <c r="D554" s="661" t="s">
        <v>3897</v>
      </c>
      <c r="E554" s="661" t="s">
        <v>3898</v>
      </c>
      <c r="F554" s="664"/>
      <c r="G554" s="664"/>
      <c r="H554" s="664"/>
      <c r="I554" s="664"/>
      <c r="J554" s="664">
        <v>1</v>
      </c>
      <c r="K554" s="664">
        <v>34</v>
      </c>
      <c r="L554" s="664"/>
      <c r="M554" s="664">
        <v>34</v>
      </c>
      <c r="N554" s="664"/>
      <c r="O554" s="664"/>
      <c r="P554" s="677"/>
      <c r="Q554" s="665"/>
    </row>
    <row r="555" spans="1:17" ht="14.4" customHeight="1" x14ac:dyDescent="0.3">
      <c r="A555" s="660" t="s">
        <v>4752</v>
      </c>
      <c r="B555" s="661" t="s">
        <v>3874</v>
      </c>
      <c r="C555" s="661" t="s">
        <v>3890</v>
      </c>
      <c r="D555" s="661" t="s">
        <v>3907</v>
      </c>
      <c r="E555" s="661" t="s">
        <v>3908</v>
      </c>
      <c r="F555" s="664"/>
      <c r="G555" s="664"/>
      <c r="H555" s="664"/>
      <c r="I555" s="664"/>
      <c r="J555" s="664">
        <v>1</v>
      </c>
      <c r="K555" s="664">
        <v>611</v>
      </c>
      <c r="L555" s="664"/>
      <c r="M555" s="664">
        <v>611</v>
      </c>
      <c r="N555" s="664"/>
      <c r="O555" s="664"/>
      <c r="P555" s="677"/>
      <c r="Q555" s="665"/>
    </row>
    <row r="556" spans="1:17" ht="14.4" customHeight="1" x14ac:dyDescent="0.3">
      <c r="A556" s="660" t="s">
        <v>4752</v>
      </c>
      <c r="B556" s="661" t="s">
        <v>3874</v>
      </c>
      <c r="C556" s="661" t="s">
        <v>3890</v>
      </c>
      <c r="D556" s="661" t="s">
        <v>3911</v>
      </c>
      <c r="E556" s="661" t="s">
        <v>3912</v>
      </c>
      <c r="F556" s="664"/>
      <c r="G556" s="664"/>
      <c r="H556" s="664"/>
      <c r="I556" s="664"/>
      <c r="J556" s="664">
        <v>2</v>
      </c>
      <c r="K556" s="664">
        <v>78</v>
      </c>
      <c r="L556" s="664"/>
      <c r="M556" s="664">
        <v>39</v>
      </c>
      <c r="N556" s="664"/>
      <c r="O556" s="664"/>
      <c r="P556" s="677"/>
      <c r="Q556" s="665"/>
    </row>
    <row r="557" spans="1:17" ht="14.4" customHeight="1" x14ac:dyDescent="0.3">
      <c r="A557" s="660" t="s">
        <v>4752</v>
      </c>
      <c r="B557" s="661" t="s">
        <v>3874</v>
      </c>
      <c r="C557" s="661" t="s">
        <v>3890</v>
      </c>
      <c r="D557" s="661" t="s">
        <v>3921</v>
      </c>
      <c r="E557" s="661" t="s">
        <v>3922</v>
      </c>
      <c r="F557" s="664"/>
      <c r="G557" s="664"/>
      <c r="H557" s="664"/>
      <c r="I557" s="664"/>
      <c r="J557" s="664">
        <v>1</v>
      </c>
      <c r="K557" s="664">
        <v>689</v>
      </c>
      <c r="L557" s="664"/>
      <c r="M557" s="664">
        <v>689</v>
      </c>
      <c r="N557" s="664"/>
      <c r="O557" s="664"/>
      <c r="P557" s="677"/>
      <c r="Q557" s="665"/>
    </row>
    <row r="558" spans="1:17" ht="14.4" customHeight="1" x14ac:dyDescent="0.3">
      <c r="A558" s="660" t="s">
        <v>4752</v>
      </c>
      <c r="B558" s="661" t="s">
        <v>3874</v>
      </c>
      <c r="C558" s="661" t="s">
        <v>3890</v>
      </c>
      <c r="D558" s="661" t="s">
        <v>3923</v>
      </c>
      <c r="E558" s="661" t="s">
        <v>3924</v>
      </c>
      <c r="F558" s="664">
        <v>2</v>
      </c>
      <c r="G558" s="664">
        <v>464</v>
      </c>
      <c r="H558" s="664">
        <v>1</v>
      </c>
      <c r="I558" s="664">
        <v>232</v>
      </c>
      <c r="J558" s="664">
        <v>3</v>
      </c>
      <c r="K558" s="664">
        <v>696</v>
      </c>
      <c r="L558" s="664">
        <v>1.5</v>
      </c>
      <c r="M558" s="664">
        <v>232</v>
      </c>
      <c r="N558" s="664"/>
      <c r="O558" s="664"/>
      <c r="P558" s="677"/>
      <c r="Q558" s="665"/>
    </row>
    <row r="559" spans="1:17" ht="14.4" customHeight="1" x14ac:dyDescent="0.3">
      <c r="A559" s="660" t="s">
        <v>4752</v>
      </c>
      <c r="B559" s="661" t="s">
        <v>3874</v>
      </c>
      <c r="C559" s="661" t="s">
        <v>3890</v>
      </c>
      <c r="D559" s="661" t="s">
        <v>3925</v>
      </c>
      <c r="E559" s="661" t="s">
        <v>3926</v>
      </c>
      <c r="F559" s="664"/>
      <c r="G559" s="664"/>
      <c r="H559" s="664"/>
      <c r="I559" s="664"/>
      <c r="J559" s="664">
        <v>2</v>
      </c>
      <c r="K559" s="664">
        <v>232</v>
      </c>
      <c r="L559" s="664"/>
      <c r="M559" s="664">
        <v>116</v>
      </c>
      <c r="N559" s="664">
        <v>2</v>
      </c>
      <c r="O559" s="664">
        <v>236</v>
      </c>
      <c r="P559" s="677"/>
      <c r="Q559" s="665">
        <v>118</v>
      </c>
    </row>
    <row r="560" spans="1:17" ht="14.4" customHeight="1" x14ac:dyDescent="0.3">
      <c r="A560" s="660" t="s">
        <v>4752</v>
      </c>
      <c r="B560" s="661" t="s">
        <v>3874</v>
      </c>
      <c r="C560" s="661" t="s">
        <v>3890</v>
      </c>
      <c r="D560" s="661" t="s">
        <v>3953</v>
      </c>
      <c r="E560" s="661" t="s">
        <v>3954</v>
      </c>
      <c r="F560" s="664"/>
      <c r="G560" s="664"/>
      <c r="H560" s="664"/>
      <c r="I560" s="664"/>
      <c r="J560" s="664">
        <v>1</v>
      </c>
      <c r="K560" s="664">
        <v>81</v>
      </c>
      <c r="L560" s="664"/>
      <c r="M560" s="664">
        <v>81</v>
      </c>
      <c r="N560" s="664"/>
      <c r="O560" s="664"/>
      <c r="P560" s="677"/>
      <c r="Q560" s="665"/>
    </row>
    <row r="561" spans="1:17" ht="14.4" customHeight="1" x14ac:dyDescent="0.3">
      <c r="A561" s="660" t="s">
        <v>4752</v>
      </c>
      <c r="B561" s="661" t="s">
        <v>3874</v>
      </c>
      <c r="C561" s="661" t="s">
        <v>3890</v>
      </c>
      <c r="D561" s="661" t="s">
        <v>3973</v>
      </c>
      <c r="E561" s="661" t="s">
        <v>3974</v>
      </c>
      <c r="F561" s="664"/>
      <c r="G561" s="664"/>
      <c r="H561" s="664"/>
      <c r="I561" s="664"/>
      <c r="J561" s="664">
        <v>1</v>
      </c>
      <c r="K561" s="664">
        <v>112</v>
      </c>
      <c r="L561" s="664"/>
      <c r="M561" s="664">
        <v>112</v>
      </c>
      <c r="N561" s="664"/>
      <c r="O561" s="664"/>
      <c r="P561" s="677"/>
      <c r="Q561" s="665"/>
    </row>
    <row r="562" spans="1:17" ht="14.4" customHeight="1" x14ac:dyDescent="0.3">
      <c r="A562" s="660" t="s">
        <v>4753</v>
      </c>
      <c r="B562" s="661" t="s">
        <v>3874</v>
      </c>
      <c r="C562" s="661" t="s">
        <v>3890</v>
      </c>
      <c r="D562" s="661" t="s">
        <v>3897</v>
      </c>
      <c r="E562" s="661" t="s">
        <v>3898</v>
      </c>
      <c r="F562" s="664">
        <v>1</v>
      </c>
      <c r="G562" s="664">
        <v>34</v>
      </c>
      <c r="H562" s="664">
        <v>1</v>
      </c>
      <c r="I562" s="664">
        <v>34</v>
      </c>
      <c r="J562" s="664"/>
      <c r="K562" s="664"/>
      <c r="L562" s="664"/>
      <c r="M562" s="664"/>
      <c r="N562" s="664"/>
      <c r="O562" s="664"/>
      <c r="P562" s="677"/>
      <c r="Q562" s="665"/>
    </row>
    <row r="563" spans="1:17" ht="14.4" customHeight="1" x14ac:dyDescent="0.3">
      <c r="A563" s="660" t="s">
        <v>4753</v>
      </c>
      <c r="B563" s="661" t="s">
        <v>3874</v>
      </c>
      <c r="C563" s="661" t="s">
        <v>3890</v>
      </c>
      <c r="D563" s="661" t="s">
        <v>3923</v>
      </c>
      <c r="E563" s="661" t="s">
        <v>3924</v>
      </c>
      <c r="F563" s="664">
        <v>1</v>
      </c>
      <c r="G563" s="664">
        <v>232</v>
      </c>
      <c r="H563" s="664">
        <v>1</v>
      </c>
      <c r="I563" s="664">
        <v>232</v>
      </c>
      <c r="J563" s="664"/>
      <c r="K563" s="664"/>
      <c r="L563" s="664"/>
      <c r="M563" s="664"/>
      <c r="N563" s="664">
        <v>1</v>
      </c>
      <c r="O563" s="664">
        <v>235</v>
      </c>
      <c r="P563" s="677">
        <v>1.0129310344827587</v>
      </c>
      <c r="Q563" s="665">
        <v>235</v>
      </c>
    </row>
    <row r="564" spans="1:17" ht="14.4" customHeight="1" x14ac:dyDescent="0.3">
      <c r="A564" s="660" t="s">
        <v>4753</v>
      </c>
      <c r="B564" s="661" t="s">
        <v>3874</v>
      </c>
      <c r="C564" s="661" t="s">
        <v>3890</v>
      </c>
      <c r="D564" s="661" t="s">
        <v>3925</v>
      </c>
      <c r="E564" s="661" t="s">
        <v>3926</v>
      </c>
      <c r="F564" s="664">
        <v>1</v>
      </c>
      <c r="G564" s="664">
        <v>116</v>
      </c>
      <c r="H564" s="664">
        <v>1</v>
      </c>
      <c r="I564" s="664">
        <v>116</v>
      </c>
      <c r="J564" s="664"/>
      <c r="K564" s="664"/>
      <c r="L564" s="664"/>
      <c r="M564" s="664"/>
      <c r="N564" s="664">
        <v>1</v>
      </c>
      <c r="O564" s="664">
        <v>118</v>
      </c>
      <c r="P564" s="677">
        <v>1.0172413793103448</v>
      </c>
      <c r="Q564" s="665">
        <v>118</v>
      </c>
    </row>
    <row r="565" spans="1:17" ht="14.4" customHeight="1" x14ac:dyDescent="0.3">
      <c r="A565" s="660" t="s">
        <v>4754</v>
      </c>
      <c r="B565" s="661" t="s">
        <v>3874</v>
      </c>
      <c r="C565" s="661" t="s">
        <v>3890</v>
      </c>
      <c r="D565" s="661" t="s">
        <v>3923</v>
      </c>
      <c r="E565" s="661" t="s">
        <v>3924</v>
      </c>
      <c r="F565" s="664">
        <v>2</v>
      </c>
      <c r="G565" s="664">
        <v>464</v>
      </c>
      <c r="H565" s="664">
        <v>1</v>
      </c>
      <c r="I565" s="664">
        <v>232</v>
      </c>
      <c r="J565" s="664"/>
      <c r="K565" s="664"/>
      <c r="L565" s="664"/>
      <c r="M565" s="664"/>
      <c r="N565" s="664"/>
      <c r="O565" s="664"/>
      <c r="P565" s="677"/>
      <c r="Q565" s="665"/>
    </row>
    <row r="566" spans="1:17" ht="14.4" customHeight="1" x14ac:dyDescent="0.3">
      <c r="A566" s="660" t="s">
        <v>4754</v>
      </c>
      <c r="B566" s="661" t="s">
        <v>3874</v>
      </c>
      <c r="C566" s="661" t="s">
        <v>3890</v>
      </c>
      <c r="D566" s="661" t="s">
        <v>3925</v>
      </c>
      <c r="E566" s="661" t="s">
        <v>3926</v>
      </c>
      <c r="F566" s="664">
        <v>2</v>
      </c>
      <c r="G566" s="664">
        <v>232</v>
      </c>
      <c r="H566" s="664">
        <v>1</v>
      </c>
      <c r="I566" s="664">
        <v>116</v>
      </c>
      <c r="J566" s="664">
        <v>2</v>
      </c>
      <c r="K566" s="664">
        <v>232</v>
      </c>
      <c r="L566" s="664">
        <v>1</v>
      </c>
      <c r="M566" s="664">
        <v>116</v>
      </c>
      <c r="N566" s="664"/>
      <c r="O566" s="664"/>
      <c r="P566" s="677"/>
      <c r="Q566" s="665"/>
    </row>
    <row r="567" spans="1:17" ht="14.4" customHeight="1" x14ac:dyDescent="0.3">
      <c r="A567" s="660" t="s">
        <v>4754</v>
      </c>
      <c r="B567" s="661" t="s">
        <v>3874</v>
      </c>
      <c r="C567" s="661" t="s">
        <v>3890</v>
      </c>
      <c r="D567" s="661" t="s">
        <v>3971</v>
      </c>
      <c r="E567" s="661" t="s">
        <v>3972</v>
      </c>
      <c r="F567" s="664">
        <v>1</v>
      </c>
      <c r="G567" s="664">
        <v>344</v>
      </c>
      <c r="H567" s="664">
        <v>1</v>
      </c>
      <c r="I567" s="664">
        <v>344</v>
      </c>
      <c r="J567" s="664"/>
      <c r="K567" s="664"/>
      <c r="L567" s="664"/>
      <c r="M567" s="664"/>
      <c r="N567" s="664"/>
      <c r="O567" s="664"/>
      <c r="P567" s="677"/>
      <c r="Q567" s="665"/>
    </row>
    <row r="568" spans="1:17" ht="14.4" customHeight="1" x14ac:dyDescent="0.3">
      <c r="A568" s="660" t="s">
        <v>4755</v>
      </c>
      <c r="B568" s="661" t="s">
        <v>3874</v>
      </c>
      <c r="C568" s="661" t="s">
        <v>3890</v>
      </c>
      <c r="D568" s="661" t="s">
        <v>3897</v>
      </c>
      <c r="E568" s="661" t="s">
        <v>3898</v>
      </c>
      <c r="F568" s="664">
        <v>1</v>
      </c>
      <c r="G568" s="664">
        <v>34</v>
      </c>
      <c r="H568" s="664">
        <v>1</v>
      </c>
      <c r="I568" s="664">
        <v>34</v>
      </c>
      <c r="J568" s="664">
        <v>5</v>
      </c>
      <c r="K568" s="664">
        <v>170</v>
      </c>
      <c r="L568" s="664">
        <v>5</v>
      </c>
      <c r="M568" s="664">
        <v>34</v>
      </c>
      <c r="N568" s="664"/>
      <c r="O568" s="664"/>
      <c r="P568" s="677"/>
      <c r="Q568" s="665"/>
    </row>
    <row r="569" spans="1:17" ht="14.4" customHeight="1" x14ac:dyDescent="0.3">
      <c r="A569" s="660" t="s">
        <v>4755</v>
      </c>
      <c r="B569" s="661" t="s">
        <v>3874</v>
      </c>
      <c r="C569" s="661" t="s">
        <v>3890</v>
      </c>
      <c r="D569" s="661" t="s">
        <v>3907</v>
      </c>
      <c r="E569" s="661" t="s">
        <v>3908</v>
      </c>
      <c r="F569" s="664"/>
      <c r="G569" s="664"/>
      <c r="H569" s="664"/>
      <c r="I569" s="664"/>
      <c r="J569" s="664">
        <v>1</v>
      </c>
      <c r="K569" s="664">
        <v>611</v>
      </c>
      <c r="L569" s="664"/>
      <c r="M569" s="664">
        <v>611</v>
      </c>
      <c r="N569" s="664"/>
      <c r="O569" s="664"/>
      <c r="P569" s="677"/>
      <c r="Q569" s="665"/>
    </row>
    <row r="570" spans="1:17" ht="14.4" customHeight="1" x14ac:dyDescent="0.3">
      <c r="A570" s="660" t="s">
        <v>4755</v>
      </c>
      <c r="B570" s="661" t="s">
        <v>3874</v>
      </c>
      <c r="C570" s="661" t="s">
        <v>3890</v>
      </c>
      <c r="D570" s="661" t="s">
        <v>3911</v>
      </c>
      <c r="E570" s="661" t="s">
        <v>3912</v>
      </c>
      <c r="F570" s="664"/>
      <c r="G570" s="664"/>
      <c r="H570" s="664"/>
      <c r="I570" s="664"/>
      <c r="J570" s="664">
        <v>1</v>
      </c>
      <c r="K570" s="664">
        <v>39</v>
      </c>
      <c r="L570" s="664"/>
      <c r="M570" s="664">
        <v>39</v>
      </c>
      <c r="N570" s="664">
        <v>1</v>
      </c>
      <c r="O570" s="664">
        <v>39</v>
      </c>
      <c r="P570" s="677"/>
      <c r="Q570" s="665">
        <v>39</v>
      </c>
    </row>
    <row r="571" spans="1:17" ht="14.4" customHeight="1" x14ac:dyDescent="0.3">
      <c r="A571" s="660" t="s">
        <v>4755</v>
      </c>
      <c r="B571" s="661" t="s">
        <v>3874</v>
      </c>
      <c r="C571" s="661" t="s">
        <v>3890</v>
      </c>
      <c r="D571" s="661" t="s">
        <v>3923</v>
      </c>
      <c r="E571" s="661" t="s">
        <v>3924</v>
      </c>
      <c r="F571" s="664">
        <v>5</v>
      </c>
      <c r="G571" s="664">
        <v>1160</v>
      </c>
      <c r="H571" s="664">
        <v>1</v>
      </c>
      <c r="I571" s="664">
        <v>232</v>
      </c>
      <c r="J571" s="664">
        <v>6</v>
      </c>
      <c r="K571" s="664">
        <v>1392</v>
      </c>
      <c r="L571" s="664">
        <v>1.2</v>
      </c>
      <c r="M571" s="664">
        <v>232</v>
      </c>
      <c r="N571" s="664">
        <v>4</v>
      </c>
      <c r="O571" s="664">
        <v>940</v>
      </c>
      <c r="P571" s="677">
        <v>0.81034482758620685</v>
      </c>
      <c r="Q571" s="665">
        <v>235</v>
      </c>
    </row>
    <row r="572" spans="1:17" ht="14.4" customHeight="1" x14ac:dyDescent="0.3">
      <c r="A572" s="660" t="s">
        <v>4755</v>
      </c>
      <c r="B572" s="661" t="s">
        <v>3874</v>
      </c>
      <c r="C572" s="661" t="s">
        <v>3890</v>
      </c>
      <c r="D572" s="661" t="s">
        <v>3925</v>
      </c>
      <c r="E572" s="661" t="s">
        <v>3926</v>
      </c>
      <c r="F572" s="664">
        <v>4</v>
      </c>
      <c r="G572" s="664">
        <v>464</v>
      </c>
      <c r="H572" s="664">
        <v>1</v>
      </c>
      <c r="I572" s="664">
        <v>116</v>
      </c>
      <c r="J572" s="664">
        <v>6</v>
      </c>
      <c r="K572" s="664">
        <v>696</v>
      </c>
      <c r="L572" s="664">
        <v>1.5</v>
      </c>
      <c r="M572" s="664">
        <v>116</v>
      </c>
      <c r="N572" s="664">
        <v>3</v>
      </c>
      <c r="O572" s="664">
        <v>354</v>
      </c>
      <c r="P572" s="677">
        <v>0.76293103448275867</v>
      </c>
      <c r="Q572" s="665">
        <v>118</v>
      </c>
    </row>
    <row r="573" spans="1:17" ht="14.4" customHeight="1" x14ac:dyDescent="0.3">
      <c r="A573" s="660" t="s">
        <v>4755</v>
      </c>
      <c r="B573" s="661" t="s">
        <v>3874</v>
      </c>
      <c r="C573" s="661" t="s">
        <v>3890</v>
      </c>
      <c r="D573" s="661" t="s">
        <v>3945</v>
      </c>
      <c r="E573" s="661" t="s">
        <v>3946</v>
      </c>
      <c r="F573" s="664"/>
      <c r="G573" s="664"/>
      <c r="H573" s="664"/>
      <c r="I573" s="664"/>
      <c r="J573" s="664">
        <v>1</v>
      </c>
      <c r="K573" s="664">
        <v>0</v>
      </c>
      <c r="L573" s="664"/>
      <c r="M573" s="664">
        <v>0</v>
      </c>
      <c r="N573" s="664">
        <v>5</v>
      </c>
      <c r="O573" s="664">
        <v>0</v>
      </c>
      <c r="P573" s="677"/>
      <c r="Q573" s="665">
        <v>0</v>
      </c>
    </row>
    <row r="574" spans="1:17" ht="14.4" customHeight="1" x14ac:dyDescent="0.3">
      <c r="A574" s="660" t="s">
        <v>4755</v>
      </c>
      <c r="B574" s="661" t="s">
        <v>3874</v>
      </c>
      <c r="C574" s="661" t="s">
        <v>3890</v>
      </c>
      <c r="D574" s="661" t="s">
        <v>3947</v>
      </c>
      <c r="E574" s="661" t="s">
        <v>3948</v>
      </c>
      <c r="F574" s="664"/>
      <c r="G574" s="664"/>
      <c r="H574" s="664"/>
      <c r="I574" s="664"/>
      <c r="J574" s="664"/>
      <c r="K574" s="664"/>
      <c r="L574" s="664"/>
      <c r="M574" s="664"/>
      <c r="N574" s="664">
        <v>1</v>
      </c>
      <c r="O574" s="664">
        <v>956</v>
      </c>
      <c r="P574" s="677"/>
      <c r="Q574" s="665">
        <v>956</v>
      </c>
    </row>
    <row r="575" spans="1:17" ht="14.4" customHeight="1" x14ac:dyDescent="0.3">
      <c r="A575" s="660" t="s">
        <v>4755</v>
      </c>
      <c r="B575" s="661" t="s">
        <v>3874</v>
      </c>
      <c r="C575" s="661" t="s">
        <v>3890</v>
      </c>
      <c r="D575" s="661" t="s">
        <v>3949</v>
      </c>
      <c r="E575" s="661" t="s">
        <v>3950</v>
      </c>
      <c r="F575" s="664">
        <v>1</v>
      </c>
      <c r="G575" s="664">
        <v>165</v>
      </c>
      <c r="H575" s="664">
        <v>1</v>
      </c>
      <c r="I575" s="664">
        <v>165</v>
      </c>
      <c r="J575" s="664">
        <v>1</v>
      </c>
      <c r="K575" s="664">
        <v>165</v>
      </c>
      <c r="L575" s="664">
        <v>1</v>
      </c>
      <c r="M575" s="664">
        <v>165</v>
      </c>
      <c r="N575" s="664">
        <v>1</v>
      </c>
      <c r="O575" s="664">
        <v>169</v>
      </c>
      <c r="P575" s="677">
        <v>1.0242424242424242</v>
      </c>
      <c r="Q575" s="665">
        <v>169</v>
      </c>
    </row>
    <row r="576" spans="1:17" ht="14.4" customHeight="1" x14ac:dyDescent="0.3">
      <c r="A576" s="660" t="s">
        <v>4755</v>
      </c>
      <c r="B576" s="661" t="s">
        <v>3874</v>
      </c>
      <c r="C576" s="661" t="s">
        <v>3890</v>
      </c>
      <c r="D576" s="661" t="s">
        <v>3953</v>
      </c>
      <c r="E576" s="661" t="s">
        <v>3954</v>
      </c>
      <c r="F576" s="664"/>
      <c r="G576" s="664"/>
      <c r="H576" s="664"/>
      <c r="I576" s="664"/>
      <c r="J576" s="664">
        <v>1</v>
      </c>
      <c r="K576" s="664">
        <v>81</v>
      </c>
      <c r="L576" s="664"/>
      <c r="M576" s="664">
        <v>81</v>
      </c>
      <c r="N576" s="664"/>
      <c r="O576" s="664"/>
      <c r="P576" s="677"/>
      <c r="Q576" s="665"/>
    </row>
    <row r="577" spans="1:17" ht="14.4" customHeight="1" x14ac:dyDescent="0.3">
      <c r="A577" s="660" t="s">
        <v>4755</v>
      </c>
      <c r="B577" s="661" t="s">
        <v>3874</v>
      </c>
      <c r="C577" s="661" t="s">
        <v>3890</v>
      </c>
      <c r="D577" s="661" t="s">
        <v>3975</v>
      </c>
      <c r="E577" s="661" t="s">
        <v>3976</v>
      </c>
      <c r="F577" s="664"/>
      <c r="G577" s="664"/>
      <c r="H577" s="664"/>
      <c r="I577" s="664"/>
      <c r="J577" s="664">
        <v>1</v>
      </c>
      <c r="K577" s="664">
        <v>177</v>
      </c>
      <c r="L577" s="664"/>
      <c r="M577" s="664">
        <v>177</v>
      </c>
      <c r="N577" s="664"/>
      <c r="O577" s="664"/>
      <c r="P577" s="677"/>
      <c r="Q577" s="665"/>
    </row>
    <row r="578" spans="1:17" ht="14.4" customHeight="1" x14ac:dyDescent="0.3">
      <c r="A578" s="660" t="s">
        <v>4756</v>
      </c>
      <c r="B578" s="661" t="s">
        <v>3874</v>
      </c>
      <c r="C578" s="661" t="s">
        <v>3890</v>
      </c>
      <c r="D578" s="661" t="s">
        <v>3897</v>
      </c>
      <c r="E578" s="661" t="s">
        <v>3898</v>
      </c>
      <c r="F578" s="664"/>
      <c r="G578" s="664"/>
      <c r="H578" s="664"/>
      <c r="I578" s="664"/>
      <c r="J578" s="664">
        <v>2</v>
      </c>
      <c r="K578" s="664">
        <v>68</v>
      </c>
      <c r="L578" s="664"/>
      <c r="M578" s="664">
        <v>34</v>
      </c>
      <c r="N578" s="664"/>
      <c r="O578" s="664"/>
      <c r="P578" s="677"/>
      <c r="Q578" s="665"/>
    </row>
    <row r="579" spans="1:17" ht="14.4" customHeight="1" x14ac:dyDescent="0.3">
      <c r="A579" s="660" t="s">
        <v>4756</v>
      </c>
      <c r="B579" s="661" t="s">
        <v>3874</v>
      </c>
      <c r="C579" s="661" t="s">
        <v>3890</v>
      </c>
      <c r="D579" s="661" t="s">
        <v>3907</v>
      </c>
      <c r="E579" s="661" t="s">
        <v>3908</v>
      </c>
      <c r="F579" s="664">
        <v>2</v>
      </c>
      <c r="G579" s="664">
        <v>1222</v>
      </c>
      <c r="H579" s="664">
        <v>1</v>
      </c>
      <c r="I579" s="664">
        <v>611</v>
      </c>
      <c r="J579" s="664">
        <v>1</v>
      </c>
      <c r="K579" s="664">
        <v>611</v>
      </c>
      <c r="L579" s="664">
        <v>0.5</v>
      </c>
      <c r="M579" s="664">
        <v>611</v>
      </c>
      <c r="N579" s="664">
        <v>1</v>
      </c>
      <c r="O579" s="664">
        <v>617</v>
      </c>
      <c r="P579" s="677">
        <v>0.5049099836333879</v>
      </c>
      <c r="Q579" s="665">
        <v>617</v>
      </c>
    </row>
    <row r="580" spans="1:17" ht="14.4" customHeight="1" x14ac:dyDescent="0.3">
      <c r="A580" s="660" t="s">
        <v>4756</v>
      </c>
      <c r="B580" s="661" t="s">
        <v>3874</v>
      </c>
      <c r="C580" s="661" t="s">
        <v>3890</v>
      </c>
      <c r="D580" s="661" t="s">
        <v>3909</v>
      </c>
      <c r="E580" s="661" t="s">
        <v>3910</v>
      </c>
      <c r="F580" s="664"/>
      <c r="G580" s="664"/>
      <c r="H580" s="664"/>
      <c r="I580" s="664"/>
      <c r="J580" s="664"/>
      <c r="K580" s="664"/>
      <c r="L580" s="664"/>
      <c r="M580" s="664"/>
      <c r="N580" s="664">
        <v>1</v>
      </c>
      <c r="O580" s="664">
        <v>388</v>
      </c>
      <c r="P580" s="677"/>
      <c r="Q580" s="665">
        <v>388</v>
      </c>
    </row>
    <row r="581" spans="1:17" ht="14.4" customHeight="1" x14ac:dyDescent="0.3">
      <c r="A581" s="660" t="s">
        <v>4756</v>
      </c>
      <c r="B581" s="661" t="s">
        <v>3874</v>
      </c>
      <c r="C581" s="661" t="s">
        <v>3890</v>
      </c>
      <c r="D581" s="661" t="s">
        <v>3911</v>
      </c>
      <c r="E581" s="661" t="s">
        <v>3912</v>
      </c>
      <c r="F581" s="664">
        <v>4</v>
      </c>
      <c r="G581" s="664">
        <v>156</v>
      </c>
      <c r="H581" s="664">
        <v>1</v>
      </c>
      <c r="I581" s="664">
        <v>39</v>
      </c>
      <c r="J581" s="664">
        <v>2</v>
      </c>
      <c r="K581" s="664">
        <v>78</v>
      </c>
      <c r="L581" s="664">
        <v>0.5</v>
      </c>
      <c r="M581" s="664">
        <v>39</v>
      </c>
      <c r="N581" s="664">
        <v>2</v>
      </c>
      <c r="O581" s="664">
        <v>78</v>
      </c>
      <c r="P581" s="677">
        <v>0.5</v>
      </c>
      <c r="Q581" s="665">
        <v>39</v>
      </c>
    </row>
    <row r="582" spans="1:17" ht="14.4" customHeight="1" x14ac:dyDescent="0.3">
      <c r="A582" s="660" t="s">
        <v>4756</v>
      </c>
      <c r="B582" s="661" t="s">
        <v>3874</v>
      </c>
      <c r="C582" s="661" t="s">
        <v>3890</v>
      </c>
      <c r="D582" s="661" t="s">
        <v>3921</v>
      </c>
      <c r="E582" s="661" t="s">
        <v>3922</v>
      </c>
      <c r="F582" s="664">
        <v>2</v>
      </c>
      <c r="G582" s="664">
        <v>1378</v>
      </c>
      <c r="H582" s="664">
        <v>1</v>
      </c>
      <c r="I582" s="664">
        <v>689</v>
      </c>
      <c r="J582" s="664">
        <v>1</v>
      </c>
      <c r="K582" s="664">
        <v>689</v>
      </c>
      <c r="L582" s="664">
        <v>0.5</v>
      </c>
      <c r="M582" s="664">
        <v>689</v>
      </c>
      <c r="N582" s="664">
        <v>1</v>
      </c>
      <c r="O582" s="664">
        <v>695</v>
      </c>
      <c r="P582" s="677">
        <v>0.50435413642960814</v>
      </c>
      <c r="Q582" s="665">
        <v>695</v>
      </c>
    </row>
    <row r="583" spans="1:17" ht="14.4" customHeight="1" x14ac:dyDescent="0.3">
      <c r="A583" s="660" t="s">
        <v>4756</v>
      </c>
      <c r="B583" s="661" t="s">
        <v>3874</v>
      </c>
      <c r="C583" s="661" t="s">
        <v>3890</v>
      </c>
      <c r="D583" s="661" t="s">
        <v>3923</v>
      </c>
      <c r="E583" s="661" t="s">
        <v>3924</v>
      </c>
      <c r="F583" s="664"/>
      <c r="G583" s="664"/>
      <c r="H583" s="664"/>
      <c r="I583" s="664"/>
      <c r="J583" s="664">
        <v>1</v>
      </c>
      <c r="K583" s="664">
        <v>232</v>
      </c>
      <c r="L583" s="664"/>
      <c r="M583" s="664">
        <v>232</v>
      </c>
      <c r="N583" s="664">
        <v>2</v>
      </c>
      <c r="O583" s="664">
        <v>470</v>
      </c>
      <c r="P583" s="677"/>
      <c r="Q583" s="665">
        <v>235</v>
      </c>
    </row>
    <row r="584" spans="1:17" ht="14.4" customHeight="1" x14ac:dyDescent="0.3">
      <c r="A584" s="660" t="s">
        <v>4756</v>
      </c>
      <c r="B584" s="661" t="s">
        <v>3874</v>
      </c>
      <c r="C584" s="661" t="s">
        <v>3890</v>
      </c>
      <c r="D584" s="661" t="s">
        <v>3925</v>
      </c>
      <c r="E584" s="661" t="s">
        <v>3926</v>
      </c>
      <c r="F584" s="664">
        <v>2</v>
      </c>
      <c r="G584" s="664">
        <v>232</v>
      </c>
      <c r="H584" s="664">
        <v>1</v>
      </c>
      <c r="I584" s="664">
        <v>116</v>
      </c>
      <c r="J584" s="664"/>
      <c r="K584" s="664"/>
      <c r="L584" s="664"/>
      <c r="M584" s="664"/>
      <c r="N584" s="664"/>
      <c r="O584" s="664"/>
      <c r="P584" s="677"/>
      <c r="Q584" s="665"/>
    </row>
    <row r="585" spans="1:17" ht="14.4" customHeight="1" x14ac:dyDescent="0.3">
      <c r="A585" s="660" t="s">
        <v>4756</v>
      </c>
      <c r="B585" s="661" t="s">
        <v>3874</v>
      </c>
      <c r="C585" s="661" t="s">
        <v>3890</v>
      </c>
      <c r="D585" s="661" t="s">
        <v>3953</v>
      </c>
      <c r="E585" s="661" t="s">
        <v>3954</v>
      </c>
      <c r="F585" s="664">
        <v>2</v>
      </c>
      <c r="G585" s="664">
        <v>162</v>
      </c>
      <c r="H585" s="664">
        <v>1</v>
      </c>
      <c r="I585" s="664">
        <v>81</v>
      </c>
      <c r="J585" s="664">
        <v>1</v>
      </c>
      <c r="K585" s="664">
        <v>81</v>
      </c>
      <c r="L585" s="664">
        <v>0.5</v>
      </c>
      <c r="M585" s="664">
        <v>81</v>
      </c>
      <c r="N585" s="664">
        <v>1</v>
      </c>
      <c r="O585" s="664">
        <v>82</v>
      </c>
      <c r="P585" s="677">
        <v>0.50617283950617287</v>
      </c>
      <c r="Q585" s="665">
        <v>82</v>
      </c>
    </row>
    <row r="586" spans="1:17" ht="14.4" customHeight="1" x14ac:dyDescent="0.3">
      <c r="A586" s="660" t="s">
        <v>4757</v>
      </c>
      <c r="B586" s="661" t="s">
        <v>3874</v>
      </c>
      <c r="C586" s="661" t="s">
        <v>3890</v>
      </c>
      <c r="D586" s="661" t="s">
        <v>3923</v>
      </c>
      <c r="E586" s="661" t="s">
        <v>3924</v>
      </c>
      <c r="F586" s="664"/>
      <c r="G586" s="664"/>
      <c r="H586" s="664"/>
      <c r="I586" s="664"/>
      <c r="J586" s="664">
        <v>1</v>
      </c>
      <c r="K586" s="664">
        <v>232</v>
      </c>
      <c r="L586" s="664"/>
      <c r="M586" s="664">
        <v>232</v>
      </c>
      <c r="N586" s="664">
        <v>1</v>
      </c>
      <c r="O586" s="664">
        <v>235</v>
      </c>
      <c r="P586" s="677"/>
      <c r="Q586" s="665">
        <v>235</v>
      </c>
    </row>
    <row r="587" spans="1:17" ht="14.4" customHeight="1" x14ac:dyDescent="0.3">
      <c r="A587" s="660" t="s">
        <v>4757</v>
      </c>
      <c r="B587" s="661" t="s">
        <v>3874</v>
      </c>
      <c r="C587" s="661" t="s">
        <v>3890</v>
      </c>
      <c r="D587" s="661" t="s">
        <v>3945</v>
      </c>
      <c r="E587" s="661" t="s">
        <v>3946</v>
      </c>
      <c r="F587" s="664"/>
      <c r="G587" s="664"/>
      <c r="H587" s="664"/>
      <c r="I587" s="664"/>
      <c r="J587" s="664"/>
      <c r="K587" s="664"/>
      <c r="L587" s="664"/>
      <c r="M587" s="664"/>
      <c r="N587" s="664">
        <v>1</v>
      </c>
      <c r="O587" s="664">
        <v>0</v>
      </c>
      <c r="P587" s="677"/>
      <c r="Q587" s="665">
        <v>0</v>
      </c>
    </row>
    <row r="588" spans="1:17" ht="14.4" customHeight="1" x14ac:dyDescent="0.3">
      <c r="A588" s="660" t="s">
        <v>4758</v>
      </c>
      <c r="B588" s="661" t="s">
        <v>3874</v>
      </c>
      <c r="C588" s="661" t="s">
        <v>3890</v>
      </c>
      <c r="D588" s="661" t="s">
        <v>3897</v>
      </c>
      <c r="E588" s="661" t="s">
        <v>3898</v>
      </c>
      <c r="F588" s="664">
        <v>1</v>
      </c>
      <c r="G588" s="664">
        <v>34</v>
      </c>
      <c r="H588" s="664">
        <v>1</v>
      </c>
      <c r="I588" s="664">
        <v>34</v>
      </c>
      <c r="J588" s="664">
        <v>1</v>
      </c>
      <c r="K588" s="664">
        <v>34</v>
      </c>
      <c r="L588" s="664">
        <v>1</v>
      </c>
      <c r="M588" s="664">
        <v>34</v>
      </c>
      <c r="N588" s="664">
        <v>1</v>
      </c>
      <c r="O588" s="664">
        <v>35</v>
      </c>
      <c r="P588" s="677">
        <v>1.0294117647058822</v>
      </c>
      <c r="Q588" s="665">
        <v>35</v>
      </c>
    </row>
    <row r="589" spans="1:17" ht="14.4" customHeight="1" x14ac:dyDescent="0.3">
      <c r="A589" s="660" t="s">
        <v>4758</v>
      </c>
      <c r="B589" s="661" t="s">
        <v>3874</v>
      </c>
      <c r="C589" s="661" t="s">
        <v>3890</v>
      </c>
      <c r="D589" s="661" t="s">
        <v>3905</v>
      </c>
      <c r="E589" s="661" t="s">
        <v>3906</v>
      </c>
      <c r="F589" s="664">
        <v>1</v>
      </c>
      <c r="G589" s="664">
        <v>83</v>
      </c>
      <c r="H589" s="664">
        <v>1</v>
      </c>
      <c r="I589" s="664">
        <v>83</v>
      </c>
      <c r="J589" s="664"/>
      <c r="K589" s="664"/>
      <c r="L589" s="664"/>
      <c r="M589" s="664"/>
      <c r="N589" s="664"/>
      <c r="O589" s="664"/>
      <c r="P589" s="677"/>
      <c r="Q589" s="665"/>
    </row>
    <row r="590" spans="1:17" ht="14.4" customHeight="1" x14ac:dyDescent="0.3">
      <c r="A590" s="660" t="s">
        <v>4758</v>
      </c>
      <c r="B590" s="661" t="s">
        <v>3874</v>
      </c>
      <c r="C590" s="661" t="s">
        <v>3890</v>
      </c>
      <c r="D590" s="661" t="s">
        <v>3907</v>
      </c>
      <c r="E590" s="661" t="s">
        <v>3908</v>
      </c>
      <c r="F590" s="664">
        <v>1</v>
      </c>
      <c r="G590" s="664">
        <v>611</v>
      </c>
      <c r="H590" s="664">
        <v>1</v>
      </c>
      <c r="I590" s="664">
        <v>611</v>
      </c>
      <c r="J590" s="664"/>
      <c r="K590" s="664"/>
      <c r="L590" s="664"/>
      <c r="M590" s="664"/>
      <c r="N590" s="664"/>
      <c r="O590" s="664"/>
      <c r="P590" s="677"/>
      <c r="Q590" s="665"/>
    </row>
    <row r="591" spans="1:17" ht="14.4" customHeight="1" x14ac:dyDescent="0.3">
      <c r="A591" s="660" t="s">
        <v>4758</v>
      </c>
      <c r="B591" s="661" t="s">
        <v>3874</v>
      </c>
      <c r="C591" s="661" t="s">
        <v>3890</v>
      </c>
      <c r="D591" s="661" t="s">
        <v>3909</v>
      </c>
      <c r="E591" s="661" t="s">
        <v>3910</v>
      </c>
      <c r="F591" s="664">
        <v>1</v>
      </c>
      <c r="G591" s="664">
        <v>386</v>
      </c>
      <c r="H591" s="664">
        <v>1</v>
      </c>
      <c r="I591" s="664">
        <v>386</v>
      </c>
      <c r="J591" s="664"/>
      <c r="K591" s="664"/>
      <c r="L591" s="664"/>
      <c r="M591" s="664"/>
      <c r="N591" s="664"/>
      <c r="O591" s="664"/>
      <c r="P591" s="677"/>
      <c r="Q591" s="665"/>
    </row>
    <row r="592" spans="1:17" ht="14.4" customHeight="1" x14ac:dyDescent="0.3">
      <c r="A592" s="660" t="s">
        <v>4758</v>
      </c>
      <c r="B592" s="661" t="s">
        <v>3874</v>
      </c>
      <c r="C592" s="661" t="s">
        <v>3890</v>
      </c>
      <c r="D592" s="661" t="s">
        <v>3911</v>
      </c>
      <c r="E592" s="661" t="s">
        <v>3912</v>
      </c>
      <c r="F592" s="664">
        <v>1</v>
      </c>
      <c r="G592" s="664">
        <v>39</v>
      </c>
      <c r="H592" s="664">
        <v>1</v>
      </c>
      <c r="I592" s="664">
        <v>39</v>
      </c>
      <c r="J592" s="664"/>
      <c r="K592" s="664"/>
      <c r="L592" s="664"/>
      <c r="M592" s="664"/>
      <c r="N592" s="664"/>
      <c r="O592" s="664"/>
      <c r="P592" s="677"/>
      <c r="Q592" s="665"/>
    </row>
    <row r="593" spans="1:17" ht="14.4" customHeight="1" x14ac:dyDescent="0.3">
      <c r="A593" s="660" t="s">
        <v>4758</v>
      </c>
      <c r="B593" s="661" t="s">
        <v>3874</v>
      </c>
      <c r="C593" s="661" t="s">
        <v>3890</v>
      </c>
      <c r="D593" s="661" t="s">
        <v>3923</v>
      </c>
      <c r="E593" s="661" t="s">
        <v>3924</v>
      </c>
      <c r="F593" s="664">
        <v>4</v>
      </c>
      <c r="G593" s="664">
        <v>928</v>
      </c>
      <c r="H593" s="664">
        <v>1</v>
      </c>
      <c r="I593" s="664">
        <v>232</v>
      </c>
      <c r="J593" s="664">
        <v>5</v>
      </c>
      <c r="K593" s="664">
        <v>1160</v>
      </c>
      <c r="L593" s="664">
        <v>1.25</v>
      </c>
      <c r="M593" s="664">
        <v>232</v>
      </c>
      <c r="N593" s="664"/>
      <c r="O593" s="664"/>
      <c r="P593" s="677"/>
      <c r="Q593" s="665"/>
    </row>
    <row r="594" spans="1:17" ht="14.4" customHeight="1" x14ac:dyDescent="0.3">
      <c r="A594" s="660" t="s">
        <v>4758</v>
      </c>
      <c r="B594" s="661" t="s">
        <v>3874</v>
      </c>
      <c r="C594" s="661" t="s">
        <v>3890</v>
      </c>
      <c r="D594" s="661" t="s">
        <v>3925</v>
      </c>
      <c r="E594" s="661" t="s">
        <v>3926</v>
      </c>
      <c r="F594" s="664">
        <v>2</v>
      </c>
      <c r="G594" s="664">
        <v>232</v>
      </c>
      <c r="H594" s="664">
        <v>1</v>
      </c>
      <c r="I594" s="664">
        <v>116</v>
      </c>
      <c r="J594" s="664">
        <v>1</v>
      </c>
      <c r="K594" s="664">
        <v>116</v>
      </c>
      <c r="L594" s="664">
        <v>0.5</v>
      </c>
      <c r="M594" s="664">
        <v>116</v>
      </c>
      <c r="N594" s="664">
        <v>2</v>
      </c>
      <c r="O594" s="664">
        <v>236</v>
      </c>
      <c r="P594" s="677">
        <v>1.0172413793103448</v>
      </c>
      <c r="Q594" s="665">
        <v>118</v>
      </c>
    </row>
    <row r="595" spans="1:17" ht="14.4" customHeight="1" x14ac:dyDescent="0.3">
      <c r="A595" s="660" t="s">
        <v>4758</v>
      </c>
      <c r="B595" s="661" t="s">
        <v>3874</v>
      </c>
      <c r="C595" s="661" t="s">
        <v>3890</v>
      </c>
      <c r="D595" s="661" t="s">
        <v>3953</v>
      </c>
      <c r="E595" s="661" t="s">
        <v>3954</v>
      </c>
      <c r="F595" s="664"/>
      <c r="G595" s="664"/>
      <c r="H595" s="664"/>
      <c r="I595" s="664"/>
      <c r="J595" s="664"/>
      <c r="K595" s="664"/>
      <c r="L595" s="664"/>
      <c r="M595" s="664"/>
      <c r="N595" s="664">
        <v>1</v>
      </c>
      <c r="O595" s="664">
        <v>82</v>
      </c>
      <c r="P595" s="677"/>
      <c r="Q595" s="665">
        <v>82</v>
      </c>
    </row>
    <row r="596" spans="1:17" ht="14.4" customHeight="1" x14ac:dyDescent="0.3">
      <c r="A596" s="660" t="s">
        <v>4758</v>
      </c>
      <c r="B596" s="661" t="s">
        <v>3874</v>
      </c>
      <c r="C596" s="661" t="s">
        <v>3890</v>
      </c>
      <c r="D596" s="661" t="s">
        <v>3983</v>
      </c>
      <c r="E596" s="661" t="s">
        <v>3984</v>
      </c>
      <c r="F596" s="664"/>
      <c r="G596" s="664"/>
      <c r="H596" s="664"/>
      <c r="I596" s="664"/>
      <c r="J596" s="664"/>
      <c r="K596" s="664"/>
      <c r="L596" s="664"/>
      <c r="M596" s="664"/>
      <c r="N596" s="664">
        <v>1</v>
      </c>
      <c r="O596" s="664">
        <v>116</v>
      </c>
      <c r="P596" s="677"/>
      <c r="Q596" s="665">
        <v>116</v>
      </c>
    </row>
    <row r="597" spans="1:17" ht="14.4" customHeight="1" x14ac:dyDescent="0.3">
      <c r="A597" s="660" t="s">
        <v>4759</v>
      </c>
      <c r="B597" s="661" t="s">
        <v>3874</v>
      </c>
      <c r="C597" s="661" t="s">
        <v>3890</v>
      </c>
      <c r="D597" s="661" t="s">
        <v>3907</v>
      </c>
      <c r="E597" s="661" t="s">
        <v>3908</v>
      </c>
      <c r="F597" s="664"/>
      <c r="G597" s="664"/>
      <c r="H597" s="664"/>
      <c r="I597" s="664"/>
      <c r="J597" s="664"/>
      <c r="K597" s="664"/>
      <c r="L597" s="664"/>
      <c r="M597" s="664"/>
      <c r="N597" s="664">
        <v>1</v>
      </c>
      <c r="O597" s="664">
        <v>617</v>
      </c>
      <c r="P597" s="677"/>
      <c r="Q597" s="665">
        <v>617</v>
      </c>
    </row>
    <row r="598" spans="1:17" ht="14.4" customHeight="1" x14ac:dyDescent="0.3">
      <c r="A598" s="660" t="s">
        <v>4759</v>
      </c>
      <c r="B598" s="661" t="s">
        <v>3874</v>
      </c>
      <c r="C598" s="661" t="s">
        <v>3890</v>
      </c>
      <c r="D598" s="661" t="s">
        <v>3911</v>
      </c>
      <c r="E598" s="661" t="s">
        <v>3912</v>
      </c>
      <c r="F598" s="664"/>
      <c r="G598" s="664"/>
      <c r="H598" s="664"/>
      <c r="I598" s="664"/>
      <c r="J598" s="664"/>
      <c r="K598" s="664"/>
      <c r="L598" s="664"/>
      <c r="M598" s="664"/>
      <c r="N598" s="664">
        <v>2</v>
      </c>
      <c r="O598" s="664">
        <v>78</v>
      </c>
      <c r="P598" s="677"/>
      <c r="Q598" s="665">
        <v>39</v>
      </c>
    </row>
    <row r="599" spans="1:17" ht="14.4" customHeight="1" x14ac:dyDescent="0.3">
      <c r="A599" s="660" t="s">
        <v>4759</v>
      </c>
      <c r="B599" s="661" t="s">
        <v>3874</v>
      </c>
      <c r="C599" s="661" t="s">
        <v>3890</v>
      </c>
      <c r="D599" s="661" t="s">
        <v>3921</v>
      </c>
      <c r="E599" s="661" t="s">
        <v>3922</v>
      </c>
      <c r="F599" s="664"/>
      <c r="G599" s="664"/>
      <c r="H599" s="664"/>
      <c r="I599" s="664"/>
      <c r="J599" s="664"/>
      <c r="K599" s="664"/>
      <c r="L599" s="664"/>
      <c r="M599" s="664"/>
      <c r="N599" s="664">
        <v>1</v>
      </c>
      <c r="O599" s="664">
        <v>695</v>
      </c>
      <c r="P599" s="677"/>
      <c r="Q599" s="665">
        <v>695</v>
      </c>
    </row>
    <row r="600" spans="1:17" ht="14.4" customHeight="1" x14ac:dyDescent="0.3">
      <c r="A600" s="660" t="s">
        <v>4759</v>
      </c>
      <c r="B600" s="661" t="s">
        <v>3874</v>
      </c>
      <c r="C600" s="661" t="s">
        <v>3890</v>
      </c>
      <c r="D600" s="661" t="s">
        <v>3923</v>
      </c>
      <c r="E600" s="661" t="s">
        <v>3924</v>
      </c>
      <c r="F600" s="664"/>
      <c r="G600" s="664"/>
      <c r="H600" s="664"/>
      <c r="I600" s="664"/>
      <c r="J600" s="664"/>
      <c r="K600" s="664"/>
      <c r="L600" s="664"/>
      <c r="M600" s="664"/>
      <c r="N600" s="664">
        <v>3</v>
      </c>
      <c r="O600" s="664">
        <v>705</v>
      </c>
      <c r="P600" s="677"/>
      <c r="Q600" s="665">
        <v>235</v>
      </c>
    </row>
    <row r="601" spans="1:17" ht="14.4" customHeight="1" x14ac:dyDescent="0.3">
      <c r="A601" s="660" t="s">
        <v>4759</v>
      </c>
      <c r="B601" s="661" t="s">
        <v>3874</v>
      </c>
      <c r="C601" s="661" t="s">
        <v>3890</v>
      </c>
      <c r="D601" s="661" t="s">
        <v>3925</v>
      </c>
      <c r="E601" s="661" t="s">
        <v>3926</v>
      </c>
      <c r="F601" s="664"/>
      <c r="G601" s="664"/>
      <c r="H601" s="664"/>
      <c r="I601" s="664"/>
      <c r="J601" s="664"/>
      <c r="K601" s="664"/>
      <c r="L601" s="664"/>
      <c r="M601" s="664"/>
      <c r="N601" s="664">
        <v>2</v>
      </c>
      <c r="O601" s="664">
        <v>236</v>
      </c>
      <c r="P601" s="677"/>
      <c r="Q601" s="665">
        <v>118</v>
      </c>
    </row>
    <row r="602" spans="1:17" ht="14.4" customHeight="1" x14ac:dyDescent="0.3">
      <c r="A602" s="660" t="s">
        <v>4759</v>
      </c>
      <c r="B602" s="661" t="s">
        <v>3874</v>
      </c>
      <c r="C602" s="661" t="s">
        <v>3890</v>
      </c>
      <c r="D602" s="661" t="s">
        <v>3945</v>
      </c>
      <c r="E602" s="661" t="s">
        <v>3946</v>
      </c>
      <c r="F602" s="664"/>
      <c r="G602" s="664"/>
      <c r="H602" s="664"/>
      <c r="I602" s="664"/>
      <c r="J602" s="664"/>
      <c r="K602" s="664"/>
      <c r="L602" s="664"/>
      <c r="M602" s="664"/>
      <c r="N602" s="664">
        <v>3</v>
      </c>
      <c r="O602" s="664">
        <v>0</v>
      </c>
      <c r="P602" s="677"/>
      <c r="Q602" s="665">
        <v>0</v>
      </c>
    </row>
    <row r="603" spans="1:17" ht="14.4" customHeight="1" x14ac:dyDescent="0.3">
      <c r="A603" s="660" t="s">
        <v>4759</v>
      </c>
      <c r="B603" s="661" t="s">
        <v>3874</v>
      </c>
      <c r="C603" s="661" t="s">
        <v>3890</v>
      </c>
      <c r="D603" s="661" t="s">
        <v>3953</v>
      </c>
      <c r="E603" s="661" t="s">
        <v>3954</v>
      </c>
      <c r="F603" s="664"/>
      <c r="G603" s="664"/>
      <c r="H603" s="664"/>
      <c r="I603" s="664"/>
      <c r="J603" s="664"/>
      <c r="K603" s="664"/>
      <c r="L603" s="664"/>
      <c r="M603" s="664"/>
      <c r="N603" s="664">
        <v>1</v>
      </c>
      <c r="O603" s="664">
        <v>82</v>
      </c>
      <c r="P603" s="677"/>
      <c r="Q603" s="665">
        <v>82</v>
      </c>
    </row>
    <row r="604" spans="1:17" ht="14.4" customHeight="1" x14ac:dyDescent="0.3">
      <c r="A604" s="660" t="s">
        <v>4760</v>
      </c>
      <c r="B604" s="661" t="s">
        <v>3874</v>
      </c>
      <c r="C604" s="661" t="s">
        <v>3875</v>
      </c>
      <c r="D604" s="661" t="s">
        <v>3876</v>
      </c>
      <c r="E604" s="661" t="s">
        <v>3877</v>
      </c>
      <c r="F604" s="664"/>
      <c r="G604" s="664"/>
      <c r="H604" s="664"/>
      <c r="I604" s="664"/>
      <c r="J604" s="664">
        <v>0.1</v>
      </c>
      <c r="K604" s="664">
        <v>15.79</v>
      </c>
      <c r="L604" s="664"/>
      <c r="M604" s="664">
        <v>157.89999999999998</v>
      </c>
      <c r="N604" s="664"/>
      <c r="O604" s="664"/>
      <c r="P604" s="677"/>
      <c r="Q604" s="665"/>
    </row>
    <row r="605" spans="1:17" ht="14.4" customHeight="1" x14ac:dyDescent="0.3">
      <c r="A605" s="660" t="s">
        <v>4760</v>
      </c>
      <c r="B605" s="661" t="s">
        <v>3874</v>
      </c>
      <c r="C605" s="661" t="s">
        <v>3890</v>
      </c>
      <c r="D605" s="661" t="s">
        <v>3897</v>
      </c>
      <c r="E605" s="661" t="s">
        <v>3898</v>
      </c>
      <c r="F605" s="664"/>
      <c r="G605" s="664"/>
      <c r="H605" s="664"/>
      <c r="I605" s="664"/>
      <c r="J605" s="664">
        <v>4</v>
      </c>
      <c r="K605" s="664">
        <v>136</v>
      </c>
      <c r="L605" s="664"/>
      <c r="M605" s="664">
        <v>34</v>
      </c>
      <c r="N605" s="664">
        <v>4</v>
      </c>
      <c r="O605" s="664">
        <v>140</v>
      </c>
      <c r="P605" s="677"/>
      <c r="Q605" s="665">
        <v>35</v>
      </c>
    </row>
    <row r="606" spans="1:17" ht="14.4" customHeight="1" x14ac:dyDescent="0.3">
      <c r="A606" s="660" t="s">
        <v>4760</v>
      </c>
      <c r="B606" s="661" t="s">
        <v>3874</v>
      </c>
      <c r="C606" s="661" t="s">
        <v>3890</v>
      </c>
      <c r="D606" s="661" t="s">
        <v>3923</v>
      </c>
      <c r="E606" s="661" t="s">
        <v>3924</v>
      </c>
      <c r="F606" s="664">
        <v>3</v>
      </c>
      <c r="G606" s="664">
        <v>696</v>
      </c>
      <c r="H606" s="664">
        <v>1</v>
      </c>
      <c r="I606" s="664">
        <v>232</v>
      </c>
      <c r="J606" s="664">
        <v>3</v>
      </c>
      <c r="K606" s="664">
        <v>696</v>
      </c>
      <c r="L606" s="664">
        <v>1</v>
      </c>
      <c r="M606" s="664">
        <v>232</v>
      </c>
      <c r="N606" s="664">
        <v>2</v>
      </c>
      <c r="O606" s="664">
        <v>470</v>
      </c>
      <c r="P606" s="677">
        <v>0.67528735632183912</v>
      </c>
      <c r="Q606" s="665">
        <v>235</v>
      </c>
    </row>
    <row r="607" spans="1:17" ht="14.4" customHeight="1" x14ac:dyDescent="0.3">
      <c r="A607" s="660" t="s">
        <v>4760</v>
      </c>
      <c r="B607" s="661" t="s">
        <v>3874</v>
      </c>
      <c r="C607" s="661" t="s">
        <v>3890</v>
      </c>
      <c r="D607" s="661" t="s">
        <v>3925</v>
      </c>
      <c r="E607" s="661" t="s">
        <v>3926</v>
      </c>
      <c r="F607" s="664"/>
      <c r="G607" s="664"/>
      <c r="H607" s="664"/>
      <c r="I607" s="664"/>
      <c r="J607" s="664">
        <v>2</v>
      </c>
      <c r="K607" s="664">
        <v>232</v>
      </c>
      <c r="L607" s="664"/>
      <c r="M607" s="664">
        <v>116</v>
      </c>
      <c r="N607" s="664">
        <v>1</v>
      </c>
      <c r="O607" s="664">
        <v>118</v>
      </c>
      <c r="P607" s="677"/>
      <c r="Q607" s="665">
        <v>118</v>
      </c>
    </row>
    <row r="608" spans="1:17" ht="14.4" customHeight="1" x14ac:dyDescent="0.3">
      <c r="A608" s="660" t="s">
        <v>4760</v>
      </c>
      <c r="B608" s="661" t="s">
        <v>3874</v>
      </c>
      <c r="C608" s="661" t="s">
        <v>3890</v>
      </c>
      <c r="D608" s="661" t="s">
        <v>3945</v>
      </c>
      <c r="E608" s="661" t="s">
        <v>3946</v>
      </c>
      <c r="F608" s="664"/>
      <c r="G608" s="664"/>
      <c r="H608" s="664"/>
      <c r="I608" s="664"/>
      <c r="J608" s="664">
        <v>1</v>
      </c>
      <c r="K608" s="664">
        <v>0</v>
      </c>
      <c r="L608" s="664"/>
      <c r="M608" s="664">
        <v>0</v>
      </c>
      <c r="N608" s="664">
        <v>1</v>
      </c>
      <c r="O608" s="664">
        <v>0</v>
      </c>
      <c r="P608" s="677"/>
      <c r="Q608" s="665">
        <v>0</v>
      </c>
    </row>
    <row r="609" spans="1:17" ht="14.4" customHeight="1" x14ac:dyDescent="0.3">
      <c r="A609" s="660" t="s">
        <v>4760</v>
      </c>
      <c r="B609" s="661" t="s">
        <v>3874</v>
      </c>
      <c r="C609" s="661" t="s">
        <v>3890</v>
      </c>
      <c r="D609" s="661" t="s">
        <v>3953</v>
      </c>
      <c r="E609" s="661" t="s">
        <v>3954</v>
      </c>
      <c r="F609" s="664"/>
      <c r="G609" s="664"/>
      <c r="H609" s="664"/>
      <c r="I609" s="664"/>
      <c r="J609" s="664">
        <v>2</v>
      </c>
      <c r="K609" s="664">
        <v>162</v>
      </c>
      <c r="L609" s="664"/>
      <c r="M609" s="664">
        <v>81</v>
      </c>
      <c r="N609" s="664">
        <v>3</v>
      </c>
      <c r="O609" s="664">
        <v>246</v>
      </c>
      <c r="P609" s="677"/>
      <c r="Q609" s="665">
        <v>82</v>
      </c>
    </row>
    <row r="610" spans="1:17" ht="14.4" customHeight="1" x14ac:dyDescent="0.3">
      <c r="A610" s="660" t="s">
        <v>4760</v>
      </c>
      <c r="B610" s="661" t="s">
        <v>3874</v>
      </c>
      <c r="C610" s="661" t="s">
        <v>3890</v>
      </c>
      <c r="D610" s="661" t="s">
        <v>3967</v>
      </c>
      <c r="E610" s="661" t="s">
        <v>3968</v>
      </c>
      <c r="F610" s="664"/>
      <c r="G610" s="664"/>
      <c r="H610" s="664"/>
      <c r="I610" s="664"/>
      <c r="J610" s="664">
        <v>2</v>
      </c>
      <c r="K610" s="664">
        <v>2086</v>
      </c>
      <c r="L610" s="664"/>
      <c r="M610" s="664">
        <v>1043</v>
      </c>
      <c r="N610" s="664">
        <v>3</v>
      </c>
      <c r="O610" s="664">
        <v>3150</v>
      </c>
      <c r="P610" s="677"/>
      <c r="Q610" s="665">
        <v>1050</v>
      </c>
    </row>
    <row r="611" spans="1:17" ht="14.4" customHeight="1" x14ac:dyDescent="0.3">
      <c r="A611" s="660" t="s">
        <v>4761</v>
      </c>
      <c r="B611" s="661" t="s">
        <v>3874</v>
      </c>
      <c r="C611" s="661" t="s">
        <v>3890</v>
      </c>
      <c r="D611" s="661" t="s">
        <v>3923</v>
      </c>
      <c r="E611" s="661" t="s">
        <v>3924</v>
      </c>
      <c r="F611" s="664">
        <v>1</v>
      </c>
      <c r="G611" s="664">
        <v>232</v>
      </c>
      <c r="H611" s="664">
        <v>1</v>
      </c>
      <c r="I611" s="664">
        <v>232</v>
      </c>
      <c r="J611" s="664">
        <v>3</v>
      </c>
      <c r="K611" s="664">
        <v>696</v>
      </c>
      <c r="L611" s="664">
        <v>3</v>
      </c>
      <c r="M611" s="664">
        <v>232</v>
      </c>
      <c r="N611" s="664">
        <v>1</v>
      </c>
      <c r="O611" s="664">
        <v>235</v>
      </c>
      <c r="P611" s="677">
        <v>1.0129310344827587</v>
      </c>
      <c r="Q611" s="665">
        <v>235</v>
      </c>
    </row>
    <row r="612" spans="1:17" ht="14.4" customHeight="1" x14ac:dyDescent="0.3">
      <c r="A612" s="660" t="s">
        <v>4761</v>
      </c>
      <c r="B612" s="661" t="s">
        <v>3874</v>
      </c>
      <c r="C612" s="661" t="s">
        <v>3890</v>
      </c>
      <c r="D612" s="661" t="s">
        <v>3925</v>
      </c>
      <c r="E612" s="661" t="s">
        <v>3926</v>
      </c>
      <c r="F612" s="664"/>
      <c r="G612" s="664"/>
      <c r="H612" s="664"/>
      <c r="I612" s="664"/>
      <c r="J612" s="664"/>
      <c r="K612" s="664"/>
      <c r="L612" s="664"/>
      <c r="M612" s="664"/>
      <c r="N612" s="664">
        <v>1</v>
      </c>
      <c r="O612" s="664">
        <v>118</v>
      </c>
      <c r="P612" s="677"/>
      <c r="Q612" s="665">
        <v>118</v>
      </c>
    </row>
    <row r="613" spans="1:17" ht="14.4" customHeight="1" x14ac:dyDescent="0.3">
      <c r="A613" s="660" t="s">
        <v>4761</v>
      </c>
      <c r="B613" s="661" t="s">
        <v>3874</v>
      </c>
      <c r="C613" s="661" t="s">
        <v>3890</v>
      </c>
      <c r="D613" s="661" t="s">
        <v>3945</v>
      </c>
      <c r="E613" s="661" t="s">
        <v>3946</v>
      </c>
      <c r="F613" s="664"/>
      <c r="G613" s="664"/>
      <c r="H613" s="664"/>
      <c r="I613" s="664"/>
      <c r="J613" s="664"/>
      <c r="K613" s="664"/>
      <c r="L613" s="664"/>
      <c r="M613" s="664"/>
      <c r="N613" s="664">
        <v>1</v>
      </c>
      <c r="O613" s="664">
        <v>0</v>
      </c>
      <c r="P613" s="677"/>
      <c r="Q613" s="665">
        <v>0</v>
      </c>
    </row>
    <row r="614" spans="1:17" ht="14.4" customHeight="1" x14ac:dyDescent="0.3">
      <c r="A614" s="660" t="s">
        <v>4762</v>
      </c>
      <c r="B614" s="661" t="s">
        <v>3874</v>
      </c>
      <c r="C614" s="661" t="s">
        <v>3890</v>
      </c>
      <c r="D614" s="661" t="s">
        <v>3901</v>
      </c>
      <c r="E614" s="661" t="s">
        <v>3902</v>
      </c>
      <c r="F614" s="664"/>
      <c r="G614" s="664"/>
      <c r="H614" s="664"/>
      <c r="I614" s="664"/>
      <c r="J614" s="664">
        <v>1</v>
      </c>
      <c r="K614" s="664">
        <v>5</v>
      </c>
      <c r="L614" s="664"/>
      <c r="M614" s="664">
        <v>5</v>
      </c>
      <c r="N614" s="664"/>
      <c r="O614" s="664"/>
      <c r="P614" s="677"/>
      <c r="Q614" s="665"/>
    </row>
    <row r="615" spans="1:17" ht="14.4" customHeight="1" x14ac:dyDescent="0.3">
      <c r="A615" s="660" t="s">
        <v>4762</v>
      </c>
      <c r="B615" s="661" t="s">
        <v>3874</v>
      </c>
      <c r="C615" s="661" t="s">
        <v>3890</v>
      </c>
      <c r="D615" s="661" t="s">
        <v>3907</v>
      </c>
      <c r="E615" s="661" t="s">
        <v>3908</v>
      </c>
      <c r="F615" s="664">
        <v>1</v>
      </c>
      <c r="G615" s="664">
        <v>611</v>
      </c>
      <c r="H615" s="664">
        <v>1</v>
      </c>
      <c r="I615" s="664">
        <v>611</v>
      </c>
      <c r="J615" s="664">
        <v>1</v>
      </c>
      <c r="K615" s="664">
        <v>611</v>
      </c>
      <c r="L615" s="664">
        <v>1</v>
      </c>
      <c r="M615" s="664">
        <v>611</v>
      </c>
      <c r="N615" s="664"/>
      <c r="O615" s="664"/>
      <c r="P615" s="677"/>
      <c r="Q615" s="665"/>
    </row>
    <row r="616" spans="1:17" ht="14.4" customHeight="1" x14ac:dyDescent="0.3">
      <c r="A616" s="660" t="s">
        <v>4762</v>
      </c>
      <c r="B616" s="661" t="s">
        <v>3874</v>
      </c>
      <c r="C616" s="661" t="s">
        <v>3890</v>
      </c>
      <c r="D616" s="661" t="s">
        <v>3911</v>
      </c>
      <c r="E616" s="661" t="s">
        <v>3912</v>
      </c>
      <c r="F616" s="664">
        <v>4</v>
      </c>
      <c r="G616" s="664">
        <v>156</v>
      </c>
      <c r="H616" s="664">
        <v>1</v>
      </c>
      <c r="I616" s="664">
        <v>39</v>
      </c>
      <c r="J616" s="664">
        <v>3</v>
      </c>
      <c r="K616" s="664">
        <v>117</v>
      </c>
      <c r="L616" s="664">
        <v>0.75</v>
      </c>
      <c r="M616" s="664">
        <v>39</v>
      </c>
      <c r="N616" s="664">
        <v>2</v>
      </c>
      <c r="O616" s="664">
        <v>78</v>
      </c>
      <c r="P616" s="677">
        <v>0.5</v>
      </c>
      <c r="Q616" s="665">
        <v>39</v>
      </c>
    </row>
    <row r="617" spans="1:17" ht="14.4" customHeight="1" x14ac:dyDescent="0.3">
      <c r="A617" s="660" t="s">
        <v>4762</v>
      </c>
      <c r="B617" s="661" t="s">
        <v>3874</v>
      </c>
      <c r="C617" s="661" t="s">
        <v>3890</v>
      </c>
      <c r="D617" s="661" t="s">
        <v>3921</v>
      </c>
      <c r="E617" s="661" t="s">
        <v>3922</v>
      </c>
      <c r="F617" s="664">
        <v>1</v>
      </c>
      <c r="G617" s="664">
        <v>689</v>
      </c>
      <c r="H617" s="664">
        <v>1</v>
      </c>
      <c r="I617" s="664">
        <v>689</v>
      </c>
      <c r="J617" s="664">
        <v>1</v>
      </c>
      <c r="K617" s="664">
        <v>689</v>
      </c>
      <c r="L617" s="664">
        <v>1</v>
      </c>
      <c r="M617" s="664">
        <v>689</v>
      </c>
      <c r="N617" s="664"/>
      <c r="O617" s="664"/>
      <c r="P617" s="677"/>
      <c r="Q617" s="665"/>
    </row>
    <row r="618" spans="1:17" ht="14.4" customHeight="1" x14ac:dyDescent="0.3">
      <c r="A618" s="660" t="s">
        <v>4762</v>
      </c>
      <c r="B618" s="661" t="s">
        <v>3874</v>
      </c>
      <c r="C618" s="661" t="s">
        <v>3890</v>
      </c>
      <c r="D618" s="661" t="s">
        <v>3923</v>
      </c>
      <c r="E618" s="661" t="s">
        <v>3924</v>
      </c>
      <c r="F618" s="664">
        <v>254</v>
      </c>
      <c r="G618" s="664">
        <v>58928</v>
      </c>
      <c r="H618" s="664">
        <v>1</v>
      </c>
      <c r="I618" s="664">
        <v>232</v>
      </c>
      <c r="J618" s="664">
        <v>222</v>
      </c>
      <c r="K618" s="664">
        <v>51504</v>
      </c>
      <c r="L618" s="664">
        <v>0.87401574803149606</v>
      </c>
      <c r="M618" s="664">
        <v>232</v>
      </c>
      <c r="N618" s="664">
        <v>244</v>
      </c>
      <c r="O618" s="664">
        <v>57340</v>
      </c>
      <c r="P618" s="677">
        <v>0.97305185989682319</v>
      </c>
      <c r="Q618" s="665">
        <v>235</v>
      </c>
    </row>
    <row r="619" spans="1:17" ht="14.4" customHeight="1" x14ac:dyDescent="0.3">
      <c r="A619" s="660" t="s">
        <v>4762</v>
      </c>
      <c r="B619" s="661" t="s">
        <v>3874</v>
      </c>
      <c r="C619" s="661" t="s">
        <v>3890</v>
      </c>
      <c r="D619" s="661" t="s">
        <v>3925</v>
      </c>
      <c r="E619" s="661" t="s">
        <v>3926</v>
      </c>
      <c r="F619" s="664">
        <v>1</v>
      </c>
      <c r="G619" s="664">
        <v>116</v>
      </c>
      <c r="H619" s="664">
        <v>1</v>
      </c>
      <c r="I619" s="664">
        <v>116</v>
      </c>
      <c r="J619" s="664">
        <v>1</v>
      </c>
      <c r="K619" s="664">
        <v>116</v>
      </c>
      <c r="L619" s="664">
        <v>1</v>
      </c>
      <c r="M619" s="664">
        <v>116</v>
      </c>
      <c r="N619" s="664"/>
      <c r="O619" s="664"/>
      <c r="P619" s="677"/>
      <c r="Q619" s="665"/>
    </row>
    <row r="620" spans="1:17" ht="14.4" customHeight="1" x14ac:dyDescent="0.3">
      <c r="A620" s="660" t="s">
        <v>4762</v>
      </c>
      <c r="B620" s="661" t="s">
        <v>3874</v>
      </c>
      <c r="C620" s="661" t="s">
        <v>3890</v>
      </c>
      <c r="D620" s="661" t="s">
        <v>3945</v>
      </c>
      <c r="E620" s="661" t="s">
        <v>3946</v>
      </c>
      <c r="F620" s="664"/>
      <c r="G620" s="664"/>
      <c r="H620" s="664"/>
      <c r="I620" s="664"/>
      <c r="J620" s="664"/>
      <c r="K620" s="664"/>
      <c r="L620" s="664"/>
      <c r="M620" s="664"/>
      <c r="N620" s="664">
        <v>105</v>
      </c>
      <c r="O620" s="664">
        <v>0</v>
      </c>
      <c r="P620" s="677"/>
      <c r="Q620" s="665">
        <v>0</v>
      </c>
    </row>
    <row r="621" spans="1:17" ht="14.4" customHeight="1" x14ac:dyDescent="0.3">
      <c r="A621" s="660" t="s">
        <v>4762</v>
      </c>
      <c r="B621" s="661" t="s">
        <v>3874</v>
      </c>
      <c r="C621" s="661" t="s">
        <v>3890</v>
      </c>
      <c r="D621" s="661" t="s">
        <v>3947</v>
      </c>
      <c r="E621" s="661" t="s">
        <v>3948</v>
      </c>
      <c r="F621" s="664"/>
      <c r="G621" s="664"/>
      <c r="H621" s="664"/>
      <c r="I621" s="664"/>
      <c r="J621" s="664"/>
      <c r="K621" s="664"/>
      <c r="L621" s="664"/>
      <c r="M621" s="664"/>
      <c r="N621" s="664">
        <v>1</v>
      </c>
      <c r="O621" s="664">
        <v>956</v>
      </c>
      <c r="P621" s="677"/>
      <c r="Q621" s="665">
        <v>956</v>
      </c>
    </row>
    <row r="622" spans="1:17" ht="14.4" customHeight="1" x14ac:dyDescent="0.3">
      <c r="A622" s="660" t="s">
        <v>4762</v>
      </c>
      <c r="B622" s="661" t="s">
        <v>3874</v>
      </c>
      <c r="C622" s="661" t="s">
        <v>3890</v>
      </c>
      <c r="D622" s="661" t="s">
        <v>3949</v>
      </c>
      <c r="E622" s="661" t="s">
        <v>3950</v>
      </c>
      <c r="F622" s="664"/>
      <c r="G622" s="664"/>
      <c r="H622" s="664"/>
      <c r="I622" s="664"/>
      <c r="J622" s="664"/>
      <c r="K622" s="664"/>
      <c r="L622" s="664"/>
      <c r="M622" s="664"/>
      <c r="N622" s="664">
        <v>1</v>
      </c>
      <c r="O622" s="664">
        <v>169</v>
      </c>
      <c r="P622" s="677"/>
      <c r="Q622" s="665">
        <v>169</v>
      </c>
    </row>
    <row r="623" spans="1:17" ht="14.4" customHeight="1" thickBot="1" x14ac:dyDescent="0.35">
      <c r="A623" s="666" t="s">
        <v>4762</v>
      </c>
      <c r="B623" s="667" t="s">
        <v>4019</v>
      </c>
      <c r="C623" s="667" t="s">
        <v>3890</v>
      </c>
      <c r="D623" s="667" t="s">
        <v>4370</v>
      </c>
      <c r="E623" s="667" t="s">
        <v>4371</v>
      </c>
      <c r="F623" s="670">
        <v>1</v>
      </c>
      <c r="G623" s="670">
        <v>0</v>
      </c>
      <c r="H623" s="670"/>
      <c r="I623" s="670">
        <v>0</v>
      </c>
      <c r="J623" s="670"/>
      <c r="K623" s="670"/>
      <c r="L623" s="670"/>
      <c r="M623" s="670"/>
      <c r="N623" s="670"/>
      <c r="O623" s="670"/>
      <c r="P623" s="678"/>
      <c r="Q623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7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8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79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411.36900000000003</v>
      </c>
      <c r="C5" s="114">
        <v>412.83499999999998</v>
      </c>
      <c r="D5" s="114">
        <v>398.71499999999997</v>
      </c>
      <c r="E5" s="131">
        <v>0.96923929610641524</v>
      </c>
      <c r="F5" s="132">
        <v>199</v>
      </c>
      <c r="G5" s="114">
        <v>204</v>
      </c>
      <c r="H5" s="114">
        <v>188</v>
      </c>
      <c r="I5" s="133">
        <v>0.94472361809045224</v>
      </c>
      <c r="J5" s="123"/>
      <c r="K5" s="123"/>
      <c r="L5" s="7">
        <f>D5-B5</f>
        <v>-12.654000000000053</v>
      </c>
      <c r="M5" s="8">
        <f>H5-F5</f>
        <v>-11</v>
      </c>
    </row>
    <row r="6" spans="1:13" ht="14.4" hidden="1" customHeight="1" outlineLevel="1" x14ac:dyDescent="0.3">
      <c r="A6" s="119" t="s">
        <v>170</v>
      </c>
      <c r="B6" s="122">
        <v>67.953999999999994</v>
      </c>
      <c r="C6" s="113">
        <v>64.379000000000005</v>
      </c>
      <c r="D6" s="113">
        <v>58.847999999999999</v>
      </c>
      <c r="E6" s="134">
        <v>0.86599758660270187</v>
      </c>
      <c r="F6" s="135">
        <v>51</v>
      </c>
      <c r="G6" s="113">
        <v>45</v>
      </c>
      <c r="H6" s="113">
        <v>35</v>
      </c>
      <c r="I6" s="136">
        <v>0.68627450980392157</v>
      </c>
      <c r="J6" s="123"/>
      <c r="K6" s="123"/>
      <c r="L6" s="5">
        <f t="shared" ref="L6:L11" si="0">D6-B6</f>
        <v>-9.1059999999999945</v>
      </c>
      <c r="M6" s="6">
        <f t="shared" ref="M6:M13" si="1">H6-F6</f>
        <v>-16</v>
      </c>
    </row>
    <row r="7" spans="1:13" ht="14.4" hidden="1" customHeight="1" outlineLevel="1" x14ac:dyDescent="0.3">
      <c r="A7" s="119" t="s">
        <v>171</v>
      </c>
      <c r="B7" s="122">
        <v>219.322</v>
      </c>
      <c r="C7" s="113">
        <v>202.738</v>
      </c>
      <c r="D7" s="113">
        <v>189.82499999999999</v>
      </c>
      <c r="E7" s="134">
        <v>0.86550824814656069</v>
      </c>
      <c r="F7" s="135">
        <v>156</v>
      </c>
      <c r="G7" s="113">
        <v>143</v>
      </c>
      <c r="H7" s="113">
        <v>120</v>
      </c>
      <c r="I7" s="136">
        <v>0.76923076923076927</v>
      </c>
      <c r="J7" s="123"/>
      <c r="K7" s="123"/>
      <c r="L7" s="5">
        <f t="shared" si="0"/>
        <v>-29.497000000000014</v>
      </c>
      <c r="M7" s="6">
        <f t="shared" si="1"/>
        <v>-36</v>
      </c>
    </row>
    <row r="8" spans="1:13" ht="14.4" hidden="1" customHeight="1" outlineLevel="1" x14ac:dyDescent="0.3">
      <c r="A8" s="119" t="s">
        <v>172</v>
      </c>
      <c r="B8" s="122">
        <v>14.891</v>
      </c>
      <c r="C8" s="113">
        <v>23.614999999999998</v>
      </c>
      <c r="D8" s="113">
        <v>30.937999999999999</v>
      </c>
      <c r="E8" s="134">
        <v>2.0776307836948491</v>
      </c>
      <c r="F8" s="135">
        <v>14</v>
      </c>
      <c r="G8" s="113">
        <v>14</v>
      </c>
      <c r="H8" s="113">
        <v>24</v>
      </c>
      <c r="I8" s="136">
        <v>1.7142857142857142</v>
      </c>
      <c r="J8" s="123"/>
      <c r="K8" s="123"/>
      <c r="L8" s="5">
        <f t="shared" si="0"/>
        <v>16.046999999999997</v>
      </c>
      <c r="M8" s="6">
        <f t="shared" si="1"/>
        <v>10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576</v>
      </c>
      <c r="F9" s="135">
        <v>0</v>
      </c>
      <c r="G9" s="113">
        <v>0</v>
      </c>
      <c r="H9" s="113">
        <v>0</v>
      </c>
      <c r="I9" s="136" t="s">
        <v>576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93.489000000000004</v>
      </c>
      <c r="C10" s="113">
        <v>107.02500000000001</v>
      </c>
      <c r="D10" s="113">
        <v>101.176</v>
      </c>
      <c r="E10" s="134">
        <v>1.0822235771053279</v>
      </c>
      <c r="F10" s="135">
        <v>66</v>
      </c>
      <c r="G10" s="113">
        <v>64</v>
      </c>
      <c r="H10" s="113">
        <v>55</v>
      </c>
      <c r="I10" s="136">
        <v>0.83333333333333337</v>
      </c>
      <c r="J10" s="123"/>
      <c r="K10" s="123"/>
      <c r="L10" s="5">
        <f t="shared" si="0"/>
        <v>7.6869999999999976</v>
      </c>
      <c r="M10" s="6">
        <f t="shared" si="1"/>
        <v>-11</v>
      </c>
    </row>
    <row r="11" spans="1:13" ht="14.4" hidden="1" customHeight="1" outlineLevel="1" x14ac:dyDescent="0.3">
      <c r="A11" s="119" t="s">
        <v>175</v>
      </c>
      <c r="B11" s="122">
        <v>21.084</v>
      </c>
      <c r="C11" s="113">
        <v>28.452999999999999</v>
      </c>
      <c r="D11" s="113">
        <v>32.35</v>
      </c>
      <c r="E11" s="134">
        <v>1.5343388351356479</v>
      </c>
      <c r="F11" s="135">
        <v>4</v>
      </c>
      <c r="G11" s="113">
        <v>8</v>
      </c>
      <c r="H11" s="113">
        <v>15</v>
      </c>
      <c r="I11" s="136">
        <v>3.75</v>
      </c>
      <c r="J11" s="123"/>
      <c r="K11" s="123"/>
      <c r="L11" s="5">
        <f t="shared" si="0"/>
        <v>11.266000000000002</v>
      </c>
      <c r="M11" s="6">
        <f t="shared" si="1"/>
        <v>11</v>
      </c>
    </row>
    <row r="12" spans="1:13" ht="14.4" hidden="1" customHeight="1" outlineLevel="1" thickBot="1" x14ac:dyDescent="0.35">
      <c r="A12" s="244" t="s">
        <v>213</v>
      </c>
      <c r="B12" s="245">
        <v>2.1819999999999999</v>
      </c>
      <c r="C12" s="246">
        <v>6.1680000000000001</v>
      </c>
      <c r="D12" s="246">
        <v>5.319</v>
      </c>
      <c r="E12" s="247"/>
      <c r="F12" s="248">
        <v>3</v>
      </c>
      <c r="G12" s="246">
        <v>3</v>
      </c>
      <c r="H12" s="246">
        <v>5</v>
      </c>
      <c r="I12" s="249"/>
      <c r="J12" s="123"/>
      <c r="K12" s="123"/>
      <c r="L12" s="250">
        <f>D12-B12</f>
        <v>3.137</v>
      </c>
      <c r="M12" s="251">
        <f>H12-F12</f>
        <v>2</v>
      </c>
    </row>
    <row r="13" spans="1:13" ht="14.4" customHeight="1" collapsed="1" thickBot="1" x14ac:dyDescent="0.35">
      <c r="A13" s="120" t="s">
        <v>3</v>
      </c>
      <c r="B13" s="115">
        <f>SUM(B5:B12)</f>
        <v>830.29099999999994</v>
      </c>
      <c r="C13" s="116">
        <f>SUM(C5:C12)</f>
        <v>845.21299999999997</v>
      </c>
      <c r="D13" s="116">
        <f>SUM(D5:D12)</f>
        <v>817.17099999999994</v>
      </c>
      <c r="E13" s="137">
        <f>IF(OR(D13=0,B13=0),0,D13/B13)</f>
        <v>0.98419831119450896</v>
      </c>
      <c r="F13" s="138">
        <f>SUM(F5:F12)</f>
        <v>493</v>
      </c>
      <c r="G13" s="116">
        <f>SUM(G5:G12)</f>
        <v>481</v>
      </c>
      <c r="H13" s="116">
        <f>SUM(H5:H12)</f>
        <v>442</v>
      </c>
      <c r="I13" s="139">
        <f>IF(OR(H13=0,F13=0),0,H13/F13)</f>
        <v>0.89655172413793105</v>
      </c>
      <c r="J13" s="123"/>
      <c r="K13" s="123"/>
      <c r="L13" s="129">
        <f>D13-B13</f>
        <v>-13.120000000000005</v>
      </c>
      <c r="M13" s="140">
        <f t="shared" si="1"/>
        <v>-51</v>
      </c>
    </row>
    <row r="14" spans="1:13" ht="14.4" customHeight="1" x14ac:dyDescent="0.3">
      <c r="A14" s="141"/>
      <c r="B14" s="580"/>
      <c r="C14" s="580"/>
      <c r="D14" s="580"/>
      <c r="E14" s="580"/>
      <c r="F14" s="580"/>
      <c r="G14" s="580"/>
      <c r="H14" s="580"/>
      <c r="I14" s="580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86" t="s">
        <v>209</v>
      </c>
      <c r="B16" s="588" t="s">
        <v>71</v>
      </c>
      <c r="C16" s="589"/>
      <c r="D16" s="589"/>
      <c r="E16" s="590"/>
      <c r="F16" s="588" t="s">
        <v>293</v>
      </c>
      <c r="G16" s="589"/>
      <c r="H16" s="589"/>
      <c r="I16" s="590"/>
      <c r="J16" s="571" t="s">
        <v>180</v>
      </c>
      <c r="K16" s="572"/>
      <c r="L16" s="158"/>
      <c r="M16" s="158"/>
    </row>
    <row r="17" spans="1:13" ht="14.4" customHeight="1" thickBot="1" x14ac:dyDescent="0.35">
      <c r="A17" s="587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73" t="s">
        <v>181</v>
      </c>
      <c r="K17" s="57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411.36900000000003</v>
      </c>
      <c r="C18" s="114">
        <v>412.83499999999998</v>
      </c>
      <c r="D18" s="114">
        <v>398.71499999999997</v>
      </c>
      <c r="E18" s="131">
        <v>0.96923929610641524</v>
      </c>
      <c r="F18" s="121">
        <v>199</v>
      </c>
      <c r="G18" s="114">
        <v>204</v>
      </c>
      <c r="H18" s="114">
        <v>188</v>
      </c>
      <c r="I18" s="133">
        <v>0.94472361809045224</v>
      </c>
      <c r="J18" s="575">
        <f>0.97*0.976</f>
        <v>0.94672000000000001</v>
      </c>
      <c r="K18" s="576"/>
      <c r="L18" s="147">
        <f>D18-B18</f>
        <v>-12.654000000000053</v>
      </c>
      <c r="M18" s="148">
        <f>H18-F18</f>
        <v>-11</v>
      </c>
    </row>
    <row r="19" spans="1:13" ht="14.4" hidden="1" customHeight="1" outlineLevel="1" x14ac:dyDescent="0.3">
      <c r="A19" s="119" t="s">
        <v>170</v>
      </c>
      <c r="B19" s="122">
        <v>67.953999999999994</v>
      </c>
      <c r="C19" s="113">
        <v>64.379000000000005</v>
      </c>
      <c r="D19" s="113">
        <v>58.847999999999999</v>
      </c>
      <c r="E19" s="134">
        <v>0.86599758660270187</v>
      </c>
      <c r="F19" s="122">
        <v>51</v>
      </c>
      <c r="G19" s="113">
        <v>45</v>
      </c>
      <c r="H19" s="113">
        <v>35</v>
      </c>
      <c r="I19" s="136">
        <v>0.68627450980392157</v>
      </c>
      <c r="J19" s="575">
        <f>0.97*1.096</f>
        <v>1.0631200000000001</v>
      </c>
      <c r="K19" s="576"/>
      <c r="L19" s="149">
        <f t="shared" ref="L19:L26" si="2">D19-B19</f>
        <v>-9.1059999999999945</v>
      </c>
      <c r="M19" s="150">
        <f t="shared" ref="M19:M26" si="3">H19-F19</f>
        <v>-16</v>
      </c>
    </row>
    <row r="20" spans="1:13" ht="14.4" hidden="1" customHeight="1" outlineLevel="1" x14ac:dyDescent="0.3">
      <c r="A20" s="119" t="s">
        <v>171</v>
      </c>
      <c r="B20" s="122">
        <v>219.322</v>
      </c>
      <c r="C20" s="113">
        <v>202.738</v>
      </c>
      <c r="D20" s="113">
        <v>189.82499999999999</v>
      </c>
      <c r="E20" s="134">
        <v>0.86550824814656069</v>
      </c>
      <c r="F20" s="122">
        <v>156</v>
      </c>
      <c r="G20" s="113">
        <v>143</v>
      </c>
      <c r="H20" s="113">
        <v>120</v>
      </c>
      <c r="I20" s="136">
        <v>0.76923076923076927</v>
      </c>
      <c r="J20" s="575">
        <f>0.97*1.047</f>
        <v>1.01559</v>
      </c>
      <c r="K20" s="576"/>
      <c r="L20" s="149">
        <f t="shared" si="2"/>
        <v>-29.497000000000014</v>
      </c>
      <c r="M20" s="150">
        <f t="shared" si="3"/>
        <v>-36</v>
      </c>
    </row>
    <row r="21" spans="1:13" ht="14.4" hidden="1" customHeight="1" outlineLevel="1" x14ac:dyDescent="0.3">
      <c r="A21" s="119" t="s">
        <v>172</v>
      </c>
      <c r="B21" s="122">
        <v>14.891</v>
      </c>
      <c r="C21" s="113">
        <v>23.614999999999998</v>
      </c>
      <c r="D21" s="113">
        <v>30.937999999999999</v>
      </c>
      <c r="E21" s="134">
        <v>2.0776307836948491</v>
      </c>
      <c r="F21" s="122">
        <v>14</v>
      </c>
      <c r="G21" s="113">
        <v>14</v>
      </c>
      <c r="H21" s="113">
        <v>24</v>
      </c>
      <c r="I21" s="136">
        <v>1.7142857142857142</v>
      </c>
      <c r="J21" s="575">
        <f>0.97*1.091</f>
        <v>1.05827</v>
      </c>
      <c r="K21" s="576"/>
      <c r="L21" s="149">
        <f t="shared" si="2"/>
        <v>16.046999999999997</v>
      </c>
      <c r="M21" s="150">
        <f t="shared" si="3"/>
        <v>10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576</v>
      </c>
      <c r="F22" s="122">
        <v>0</v>
      </c>
      <c r="G22" s="113">
        <v>0</v>
      </c>
      <c r="H22" s="113">
        <v>0</v>
      </c>
      <c r="I22" s="136" t="s">
        <v>576</v>
      </c>
      <c r="J22" s="575">
        <f>0.97*1</f>
        <v>0.97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93.489000000000004</v>
      </c>
      <c r="C23" s="113">
        <v>107.02500000000001</v>
      </c>
      <c r="D23" s="113">
        <v>101.176</v>
      </c>
      <c r="E23" s="134">
        <v>1.0822235771053279</v>
      </c>
      <c r="F23" s="122">
        <v>66</v>
      </c>
      <c r="G23" s="113">
        <v>64</v>
      </c>
      <c r="H23" s="113">
        <v>55</v>
      </c>
      <c r="I23" s="136">
        <v>0.83333333333333337</v>
      </c>
      <c r="J23" s="575">
        <f>0.97*1.096</f>
        <v>1.0631200000000001</v>
      </c>
      <c r="K23" s="576"/>
      <c r="L23" s="149">
        <f t="shared" si="2"/>
        <v>7.6869999999999976</v>
      </c>
      <c r="M23" s="150">
        <f t="shared" si="3"/>
        <v>-11</v>
      </c>
    </row>
    <row r="24" spans="1:13" ht="14.4" hidden="1" customHeight="1" outlineLevel="1" x14ac:dyDescent="0.3">
      <c r="A24" s="119" t="s">
        <v>175</v>
      </c>
      <c r="B24" s="122">
        <v>21.084</v>
      </c>
      <c r="C24" s="113">
        <v>28.452999999999999</v>
      </c>
      <c r="D24" s="113">
        <v>32.35</v>
      </c>
      <c r="E24" s="134">
        <v>1.5343388351356479</v>
      </c>
      <c r="F24" s="122">
        <v>4</v>
      </c>
      <c r="G24" s="113">
        <v>8</v>
      </c>
      <c r="H24" s="113">
        <v>15</v>
      </c>
      <c r="I24" s="136">
        <v>3.75</v>
      </c>
      <c r="J24" s="575">
        <f>0.97*0.989</f>
        <v>0.95933000000000002</v>
      </c>
      <c r="K24" s="576"/>
      <c r="L24" s="149">
        <f t="shared" si="2"/>
        <v>11.266000000000002</v>
      </c>
      <c r="M24" s="150">
        <f t="shared" si="3"/>
        <v>11</v>
      </c>
    </row>
    <row r="25" spans="1:13" ht="14.4" hidden="1" customHeight="1" outlineLevel="1" thickBot="1" x14ac:dyDescent="0.35">
      <c r="A25" s="244" t="s">
        <v>213</v>
      </c>
      <c r="B25" s="245">
        <v>2.1819999999999999</v>
      </c>
      <c r="C25" s="246">
        <v>6.1680000000000001</v>
      </c>
      <c r="D25" s="246">
        <v>5.319</v>
      </c>
      <c r="E25" s="247"/>
      <c r="F25" s="245">
        <v>3</v>
      </c>
      <c r="G25" s="246">
        <v>3</v>
      </c>
      <c r="H25" s="246">
        <v>5</v>
      </c>
      <c r="I25" s="249"/>
      <c r="J25" s="365"/>
      <c r="K25" s="366"/>
      <c r="L25" s="252">
        <f>D25-B25</f>
        <v>3.137</v>
      </c>
      <c r="M25" s="253">
        <f>H25-F25</f>
        <v>2</v>
      </c>
    </row>
    <row r="26" spans="1:13" ht="14.4" customHeight="1" collapsed="1" thickBot="1" x14ac:dyDescent="0.35">
      <c r="A26" s="151" t="s">
        <v>3</v>
      </c>
      <c r="B26" s="152">
        <f>SUM(B18:B25)</f>
        <v>830.29099999999994</v>
      </c>
      <c r="C26" s="153">
        <f>SUM(C18:C25)</f>
        <v>845.21299999999997</v>
      </c>
      <c r="D26" s="153">
        <f>SUM(D18:D25)</f>
        <v>817.17099999999994</v>
      </c>
      <c r="E26" s="154">
        <f>IF(OR(D26=0,B26=0),0,D26/B26)</f>
        <v>0.98419831119450896</v>
      </c>
      <c r="F26" s="152">
        <f>SUM(F18:F25)</f>
        <v>493</v>
      </c>
      <c r="G26" s="153">
        <f>SUM(G18:G25)</f>
        <v>481</v>
      </c>
      <c r="H26" s="153">
        <f>SUM(H18:H25)</f>
        <v>442</v>
      </c>
      <c r="I26" s="155">
        <f>IF(OR(H26=0,F26=0),0,H26/F26)</f>
        <v>0.89655172413793105</v>
      </c>
      <c r="J26" s="123"/>
      <c r="K26" s="123"/>
      <c r="L26" s="145">
        <f t="shared" si="2"/>
        <v>-13.120000000000005</v>
      </c>
      <c r="M26" s="156">
        <f t="shared" si="3"/>
        <v>-51</v>
      </c>
    </row>
    <row r="27" spans="1:13" ht="14.4" customHeight="1" x14ac:dyDescent="0.3">
      <c r="A27" s="157"/>
      <c r="B27" s="580" t="s">
        <v>211</v>
      </c>
      <c r="C27" s="591"/>
      <c r="D27" s="591"/>
      <c r="E27" s="591"/>
      <c r="F27" s="580" t="s">
        <v>212</v>
      </c>
      <c r="G27" s="591"/>
      <c r="H27" s="591"/>
      <c r="I27" s="591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81" t="s">
        <v>210</v>
      </c>
      <c r="B29" s="583" t="s">
        <v>71</v>
      </c>
      <c r="C29" s="584"/>
      <c r="D29" s="584"/>
      <c r="E29" s="585"/>
      <c r="F29" s="584" t="s">
        <v>293</v>
      </c>
      <c r="G29" s="584"/>
      <c r="H29" s="584"/>
      <c r="I29" s="585"/>
      <c r="J29" s="158"/>
      <c r="K29" s="158"/>
      <c r="L29" s="158"/>
      <c r="M29" s="159"/>
    </row>
    <row r="30" spans="1:13" ht="14.4" customHeight="1" thickBot="1" x14ac:dyDescent="0.35">
      <c r="A30" s="582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576</v>
      </c>
      <c r="F31" s="132">
        <v>0</v>
      </c>
      <c r="G31" s="114">
        <v>0</v>
      </c>
      <c r="H31" s="114">
        <v>0</v>
      </c>
      <c r="I31" s="133" t="s">
        <v>576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576</v>
      </c>
      <c r="F32" s="135">
        <v>0</v>
      </c>
      <c r="G32" s="113">
        <v>0</v>
      </c>
      <c r="H32" s="113">
        <v>0</v>
      </c>
      <c r="I32" s="136" t="s">
        <v>576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576</v>
      </c>
      <c r="F33" s="135">
        <v>0</v>
      </c>
      <c r="G33" s="113">
        <v>0</v>
      </c>
      <c r="H33" s="113">
        <v>0</v>
      </c>
      <c r="I33" s="136" t="s">
        <v>576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576</v>
      </c>
      <c r="F34" s="135">
        <v>0</v>
      </c>
      <c r="G34" s="113">
        <v>0</v>
      </c>
      <c r="H34" s="113">
        <v>0</v>
      </c>
      <c r="I34" s="136" t="s">
        <v>576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576</v>
      </c>
      <c r="F35" s="135">
        <v>0</v>
      </c>
      <c r="G35" s="113">
        <v>0</v>
      </c>
      <c r="H35" s="113">
        <v>0</v>
      </c>
      <c r="I35" s="136" t="s">
        <v>576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576</v>
      </c>
      <c r="F36" s="135">
        <v>0</v>
      </c>
      <c r="G36" s="113">
        <v>0</v>
      </c>
      <c r="H36" s="113">
        <v>0</v>
      </c>
      <c r="I36" s="136" t="s">
        <v>576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576</v>
      </c>
      <c r="F37" s="135">
        <v>0</v>
      </c>
      <c r="G37" s="113">
        <v>0</v>
      </c>
      <c r="H37" s="113">
        <v>0</v>
      </c>
      <c r="I37" s="136" t="s">
        <v>576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213</v>
      </c>
      <c r="B38" s="245">
        <v>0</v>
      </c>
      <c r="C38" s="246">
        <v>0</v>
      </c>
      <c r="D38" s="246">
        <v>0</v>
      </c>
      <c r="E38" s="247" t="s">
        <v>576</v>
      </c>
      <c r="F38" s="248">
        <v>0</v>
      </c>
      <c r="G38" s="246">
        <v>0</v>
      </c>
      <c r="H38" s="246">
        <v>0</v>
      </c>
      <c r="I38" s="249" t="s">
        <v>576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1295.3900000000001</v>
      </c>
      <c r="C33" s="203">
        <v>1337</v>
      </c>
      <c r="D33" s="84">
        <f>IF(C33="","",C33-B33)</f>
        <v>41.6099999999999</v>
      </c>
      <c r="E33" s="85">
        <f>IF(C33="","",C33/B33)</f>
        <v>1.0321216004446536</v>
      </c>
      <c r="F33" s="86">
        <v>287.05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3362.76</v>
      </c>
      <c r="C34" s="204">
        <v>3439</v>
      </c>
      <c r="D34" s="87">
        <f t="shared" ref="D34:D45" si="0">IF(C34="","",C34-B34)</f>
        <v>76.239999999999782</v>
      </c>
      <c r="E34" s="88">
        <f t="shared" ref="E34:E45" si="1">IF(C34="","",C34/B34)</f>
        <v>1.022671852882751</v>
      </c>
      <c r="F34" s="89">
        <v>724.95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4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5049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7"/>
      <c r="B4" s="838" t="s">
        <v>84</v>
      </c>
      <c r="C4" s="839" t="s">
        <v>72</v>
      </c>
      <c r="D4" s="840" t="s">
        <v>85</v>
      </c>
      <c r="E4" s="838" t="s">
        <v>84</v>
      </c>
      <c r="F4" s="839" t="s">
        <v>72</v>
      </c>
      <c r="G4" s="840" t="s">
        <v>85</v>
      </c>
      <c r="H4" s="838" t="s">
        <v>84</v>
      </c>
      <c r="I4" s="839" t="s">
        <v>72</v>
      </c>
      <c r="J4" s="840" t="s">
        <v>85</v>
      </c>
      <c r="K4" s="841"/>
      <c r="L4" s="842"/>
      <c r="M4" s="842"/>
      <c r="N4" s="842"/>
      <c r="O4" s="843"/>
      <c r="P4" s="844"/>
      <c r="Q4" s="845" t="s">
        <v>73</v>
      </c>
      <c r="R4" s="846" t="s">
        <v>72</v>
      </c>
      <c r="S4" s="847" t="s">
        <v>86</v>
      </c>
      <c r="T4" s="848" t="s">
        <v>87</v>
      </c>
      <c r="U4" s="848" t="s">
        <v>88</v>
      </c>
      <c r="V4" s="849" t="s">
        <v>2</v>
      </c>
      <c r="W4" s="850" t="s">
        <v>89</v>
      </c>
    </row>
    <row r="5" spans="1:23" ht="14.4" customHeight="1" x14ac:dyDescent="0.3">
      <c r="A5" s="881" t="s">
        <v>4764</v>
      </c>
      <c r="B5" s="851"/>
      <c r="C5" s="852"/>
      <c r="D5" s="853"/>
      <c r="E5" s="854"/>
      <c r="F5" s="855"/>
      <c r="G5" s="856"/>
      <c r="H5" s="857">
        <v>1</v>
      </c>
      <c r="I5" s="858">
        <v>7.77</v>
      </c>
      <c r="J5" s="859">
        <v>28</v>
      </c>
      <c r="K5" s="860">
        <v>7.77</v>
      </c>
      <c r="L5" s="861">
        <v>5</v>
      </c>
      <c r="M5" s="861">
        <v>45</v>
      </c>
      <c r="N5" s="862">
        <v>15.05</v>
      </c>
      <c r="O5" s="861" t="s">
        <v>4765</v>
      </c>
      <c r="P5" s="863" t="s">
        <v>4766</v>
      </c>
      <c r="Q5" s="864">
        <f>H5-B5</f>
        <v>1</v>
      </c>
      <c r="R5" s="864">
        <f>I5-C5</f>
        <v>7.77</v>
      </c>
      <c r="S5" s="851">
        <f>IF(H5=0,"",H5*N5)</f>
        <v>15.05</v>
      </c>
      <c r="T5" s="851">
        <f>IF(H5=0,"",H5*J5)</f>
        <v>28</v>
      </c>
      <c r="U5" s="851">
        <f>IF(H5=0,"",T5-S5)</f>
        <v>12.95</v>
      </c>
      <c r="V5" s="865">
        <f>IF(H5=0,"",T5/S5)</f>
        <v>1.8604651162790697</v>
      </c>
      <c r="W5" s="866">
        <v>12.95</v>
      </c>
    </row>
    <row r="6" spans="1:23" ht="14.4" customHeight="1" x14ac:dyDescent="0.3">
      <c r="A6" s="882" t="s">
        <v>4767</v>
      </c>
      <c r="B6" s="821">
        <v>2</v>
      </c>
      <c r="C6" s="822">
        <v>40.68</v>
      </c>
      <c r="D6" s="823">
        <v>46</v>
      </c>
      <c r="E6" s="833"/>
      <c r="F6" s="811"/>
      <c r="G6" s="812"/>
      <c r="H6" s="817"/>
      <c r="I6" s="811"/>
      <c r="J6" s="812"/>
      <c r="K6" s="816">
        <v>20.34</v>
      </c>
      <c r="L6" s="817">
        <v>10</v>
      </c>
      <c r="M6" s="817">
        <v>87</v>
      </c>
      <c r="N6" s="818">
        <v>28.99</v>
      </c>
      <c r="O6" s="817" t="s">
        <v>4765</v>
      </c>
      <c r="P6" s="834" t="s">
        <v>4768</v>
      </c>
      <c r="Q6" s="819">
        <f t="shared" ref="Q6:R69" si="0">H6-B6</f>
        <v>-2</v>
      </c>
      <c r="R6" s="819">
        <f t="shared" si="0"/>
        <v>-40.68</v>
      </c>
      <c r="S6" s="830" t="str">
        <f t="shared" ref="S6:S69" si="1">IF(H6=0,"",H6*N6)</f>
        <v/>
      </c>
      <c r="T6" s="830" t="str">
        <f t="shared" ref="T6:T69" si="2">IF(H6=0,"",H6*J6)</f>
        <v/>
      </c>
      <c r="U6" s="830" t="str">
        <f t="shared" ref="U6:U69" si="3">IF(H6=0,"",T6-S6)</f>
        <v/>
      </c>
      <c r="V6" s="835" t="str">
        <f t="shared" ref="V6:V69" si="4">IF(H6=0,"",T6/S6)</f>
        <v/>
      </c>
      <c r="W6" s="820"/>
    </row>
    <row r="7" spans="1:23" ht="14.4" customHeight="1" x14ac:dyDescent="0.3">
      <c r="A7" s="882" t="s">
        <v>4769</v>
      </c>
      <c r="B7" s="821"/>
      <c r="C7" s="822"/>
      <c r="D7" s="823"/>
      <c r="E7" s="833">
        <v>1</v>
      </c>
      <c r="F7" s="811">
        <v>12.38</v>
      </c>
      <c r="G7" s="812">
        <v>17</v>
      </c>
      <c r="H7" s="817"/>
      <c r="I7" s="811"/>
      <c r="J7" s="812"/>
      <c r="K7" s="816">
        <v>12.38</v>
      </c>
      <c r="L7" s="817">
        <v>7</v>
      </c>
      <c r="M7" s="817">
        <v>61</v>
      </c>
      <c r="N7" s="818">
        <v>20.350000000000001</v>
      </c>
      <c r="O7" s="817" t="s">
        <v>4765</v>
      </c>
      <c r="P7" s="834" t="s">
        <v>4770</v>
      </c>
      <c r="Q7" s="819">
        <f t="shared" si="0"/>
        <v>0</v>
      </c>
      <c r="R7" s="819">
        <f t="shared" si="0"/>
        <v>0</v>
      </c>
      <c r="S7" s="830" t="str">
        <f t="shared" si="1"/>
        <v/>
      </c>
      <c r="T7" s="830" t="str">
        <f t="shared" si="2"/>
        <v/>
      </c>
      <c r="U7" s="830" t="str">
        <f t="shared" si="3"/>
        <v/>
      </c>
      <c r="V7" s="835" t="str">
        <f t="shared" si="4"/>
        <v/>
      </c>
      <c r="W7" s="820"/>
    </row>
    <row r="8" spans="1:23" ht="14.4" customHeight="1" x14ac:dyDescent="0.3">
      <c r="A8" s="883" t="s">
        <v>4771</v>
      </c>
      <c r="B8" s="867">
        <v>5</v>
      </c>
      <c r="C8" s="868">
        <v>63.24</v>
      </c>
      <c r="D8" s="824">
        <v>23</v>
      </c>
      <c r="E8" s="869">
        <v>1</v>
      </c>
      <c r="F8" s="870">
        <v>12.65</v>
      </c>
      <c r="G8" s="825">
        <v>26</v>
      </c>
      <c r="H8" s="871">
        <v>2</v>
      </c>
      <c r="I8" s="870">
        <v>27.77</v>
      </c>
      <c r="J8" s="826">
        <v>62.5</v>
      </c>
      <c r="K8" s="872">
        <v>12.65</v>
      </c>
      <c r="L8" s="871">
        <v>7</v>
      </c>
      <c r="M8" s="871">
        <v>61</v>
      </c>
      <c r="N8" s="873">
        <v>20.38</v>
      </c>
      <c r="O8" s="871" t="s">
        <v>4765</v>
      </c>
      <c r="P8" s="874" t="s">
        <v>4772</v>
      </c>
      <c r="Q8" s="875">
        <f t="shared" si="0"/>
        <v>-3</v>
      </c>
      <c r="R8" s="875">
        <f t="shared" si="0"/>
        <v>-35.47</v>
      </c>
      <c r="S8" s="876">
        <f t="shared" si="1"/>
        <v>40.76</v>
      </c>
      <c r="T8" s="876">
        <f t="shared" si="2"/>
        <v>125</v>
      </c>
      <c r="U8" s="876">
        <f t="shared" si="3"/>
        <v>84.240000000000009</v>
      </c>
      <c r="V8" s="877">
        <f t="shared" si="4"/>
        <v>3.0667320902845927</v>
      </c>
      <c r="W8" s="827">
        <v>84.24</v>
      </c>
    </row>
    <row r="9" spans="1:23" ht="14.4" customHeight="1" x14ac:dyDescent="0.3">
      <c r="A9" s="882" t="s">
        <v>4773</v>
      </c>
      <c r="B9" s="821">
        <v>2</v>
      </c>
      <c r="C9" s="822">
        <v>0.9</v>
      </c>
      <c r="D9" s="823">
        <v>3</v>
      </c>
      <c r="E9" s="833"/>
      <c r="F9" s="811"/>
      <c r="G9" s="812"/>
      <c r="H9" s="817"/>
      <c r="I9" s="811"/>
      <c r="J9" s="812"/>
      <c r="K9" s="816">
        <v>0.45</v>
      </c>
      <c r="L9" s="817">
        <v>1</v>
      </c>
      <c r="M9" s="817">
        <v>9</v>
      </c>
      <c r="N9" s="818">
        <v>3.12</v>
      </c>
      <c r="O9" s="817" t="s">
        <v>4765</v>
      </c>
      <c r="P9" s="834" t="s">
        <v>4774</v>
      </c>
      <c r="Q9" s="819">
        <f t="shared" si="0"/>
        <v>-2</v>
      </c>
      <c r="R9" s="819">
        <f t="shared" si="0"/>
        <v>-0.9</v>
      </c>
      <c r="S9" s="830" t="str">
        <f t="shared" si="1"/>
        <v/>
      </c>
      <c r="T9" s="830" t="str">
        <f t="shared" si="2"/>
        <v/>
      </c>
      <c r="U9" s="830" t="str">
        <f t="shared" si="3"/>
        <v/>
      </c>
      <c r="V9" s="835" t="str">
        <f t="shared" si="4"/>
        <v/>
      </c>
      <c r="W9" s="820"/>
    </row>
    <row r="10" spans="1:23" ht="14.4" customHeight="1" x14ac:dyDescent="0.3">
      <c r="A10" s="882" t="s">
        <v>4775</v>
      </c>
      <c r="B10" s="830">
        <v>1</v>
      </c>
      <c r="C10" s="831">
        <v>1.24</v>
      </c>
      <c r="D10" s="832">
        <v>2</v>
      </c>
      <c r="E10" s="813">
        <v>3</v>
      </c>
      <c r="F10" s="814">
        <v>3.73</v>
      </c>
      <c r="G10" s="828">
        <v>2.7</v>
      </c>
      <c r="H10" s="817">
        <v>1</v>
      </c>
      <c r="I10" s="811">
        <v>1.39</v>
      </c>
      <c r="J10" s="812">
        <v>5</v>
      </c>
      <c r="K10" s="816">
        <v>1.24</v>
      </c>
      <c r="L10" s="817">
        <v>2</v>
      </c>
      <c r="M10" s="817">
        <v>18</v>
      </c>
      <c r="N10" s="818">
        <v>5.94</v>
      </c>
      <c r="O10" s="817" t="s">
        <v>4765</v>
      </c>
      <c r="P10" s="834" t="s">
        <v>4776</v>
      </c>
      <c r="Q10" s="819">
        <f t="shared" si="0"/>
        <v>0</v>
      </c>
      <c r="R10" s="819">
        <f t="shared" si="0"/>
        <v>0.14999999999999991</v>
      </c>
      <c r="S10" s="830">
        <f t="shared" si="1"/>
        <v>5.94</v>
      </c>
      <c r="T10" s="830">
        <f t="shared" si="2"/>
        <v>5</v>
      </c>
      <c r="U10" s="830">
        <f t="shared" si="3"/>
        <v>-0.94000000000000039</v>
      </c>
      <c r="V10" s="835">
        <f t="shared" si="4"/>
        <v>0.84175084175084169</v>
      </c>
      <c r="W10" s="820"/>
    </row>
    <row r="11" spans="1:23" ht="14.4" customHeight="1" x14ac:dyDescent="0.3">
      <c r="A11" s="882" t="s">
        <v>4777</v>
      </c>
      <c r="B11" s="830">
        <v>1</v>
      </c>
      <c r="C11" s="831">
        <v>0.46</v>
      </c>
      <c r="D11" s="832">
        <v>4</v>
      </c>
      <c r="E11" s="813">
        <v>2</v>
      </c>
      <c r="F11" s="814">
        <v>0.93</v>
      </c>
      <c r="G11" s="828">
        <v>3</v>
      </c>
      <c r="H11" s="817"/>
      <c r="I11" s="811"/>
      <c r="J11" s="812"/>
      <c r="K11" s="816">
        <v>0.46</v>
      </c>
      <c r="L11" s="817">
        <v>1</v>
      </c>
      <c r="M11" s="817">
        <v>10</v>
      </c>
      <c r="N11" s="818">
        <v>3.41</v>
      </c>
      <c r="O11" s="817" t="s">
        <v>4765</v>
      </c>
      <c r="P11" s="834" t="s">
        <v>4778</v>
      </c>
      <c r="Q11" s="819">
        <f t="shared" si="0"/>
        <v>-1</v>
      </c>
      <c r="R11" s="819">
        <f t="shared" si="0"/>
        <v>-0.46</v>
      </c>
      <c r="S11" s="830" t="str">
        <f t="shared" si="1"/>
        <v/>
      </c>
      <c r="T11" s="830" t="str">
        <f t="shared" si="2"/>
        <v/>
      </c>
      <c r="U11" s="830" t="str">
        <f t="shared" si="3"/>
        <v/>
      </c>
      <c r="V11" s="835" t="str">
        <f t="shared" si="4"/>
        <v/>
      </c>
      <c r="W11" s="820"/>
    </row>
    <row r="12" spans="1:23" ht="14.4" customHeight="1" x14ac:dyDescent="0.3">
      <c r="A12" s="882" t="s">
        <v>4779</v>
      </c>
      <c r="B12" s="830"/>
      <c r="C12" s="831"/>
      <c r="D12" s="832"/>
      <c r="E12" s="833"/>
      <c r="F12" s="811"/>
      <c r="G12" s="812"/>
      <c r="H12" s="813">
        <v>2</v>
      </c>
      <c r="I12" s="814">
        <v>1.08</v>
      </c>
      <c r="J12" s="828">
        <v>2</v>
      </c>
      <c r="K12" s="816">
        <v>0.54</v>
      </c>
      <c r="L12" s="817">
        <v>2</v>
      </c>
      <c r="M12" s="817">
        <v>16</v>
      </c>
      <c r="N12" s="818">
        <v>5.22</v>
      </c>
      <c r="O12" s="817" t="s">
        <v>4765</v>
      </c>
      <c r="P12" s="834" t="s">
        <v>4780</v>
      </c>
      <c r="Q12" s="819">
        <f t="shared" si="0"/>
        <v>2</v>
      </c>
      <c r="R12" s="819">
        <f t="shared" si="0"/>
        <v>1.08</v>
      </c>
      <c r="S12" s="830">
        <f t="shared" si="1"/>
        <v>10.44</v>
      </c>
      <c r="T12" s="830">
        <f t="shared" si="2"/>
        <v>4</v>
      </c>
      <c r="U12" s="830">
        <f t="shared" si="3"/>
        <v>-6.4399999999999995</v>
      </c>
      <c r="V12" s="835">
        <f t="shared" si="4"/>
        <v>0.38314176245210729</v>
      </c>
      <c r="W12" s="820"/>
    </row>
    <row r="13" spans="1:23" ht="14.4" customHeight="1" x14ac:dyDescent="0.3">
      <c r="A13" s="882" t="s">
        <v>4781</v>
      </c>
      <c r="B13" s="830"/>
      <c r="C13" s="831"/>
      <c r="D13" s="832"/>
      <c r="E13" s="833"/>
      <c r="F13" s="811"/>
      <c r="G13" s="812"/>
      <c r="H13" s="813">
        <v>1</v>
      </c>
      <c r="I13" s="814">
        <v>0.34</v>
      </c>
      <c r="J13" s="815">
        <v>4</v>
      </c>
      <c r="K13" s="816">
        <v>0.34</v>
      </c>
      <c r="L13" s="817">
        <v>1</v>
      </c>
      <c r="M13" s="817">
        <v>11</v>
      </c>
      <c r="N13" s="818">
        <v>3.56</v>
      </c>
      <c r="O13" s="817" t="s">
        <v>4765</v>
      </c>
      <c r="P13" s="834" t="s">
        <v>4782</v>
      </c>
      <c r="Q13" s="819">
        <f t="shared" si="0"/>
        <v>1</v>
      </c>
      <c r="R13" s="819">
        <f t="shared" si="0"/>
        <v>0.34</v>
      </c>
      <c r="S13" s="830">
        <f t="shared" si="1"/>
        <v>3.56</v>
      </c>
      <c r="T13" s="830">
        <f t="shared" si="2"/>
        <v>4</v>
      </c>
      <c r="U13" s="830">
        <f t="shared" si="3"/>
        <v>0.43999999999999995</v>
      </c>
      <c r="V13" s="835">
        <f t="shared" si="4"/>
        <v>1.1235955056179776</v>
      </c>
      <c r="W13" s="820">
        <v>0.44</v>
      </c>
    </row>
    <row r="14" spans="1:23" ht="14.4" customHeight="1" x14ac:dyDescent="0.3">
      <c r="A14" s="882" t="s">
        <v>4783</v>
      </c>
      <c r="B14" s="830">
        <v>8</v>
      </c>
      <c r="C14" s="831">
        <v>26.46</v>
      </c>
      <c r="D14" s="832">
        <v>8.8000000000000007</v>
      </c>
      <c r="E14" s="833">
        <v>3</v>
      </c>
      <c r="F14" s="811">
        <v>11.09</v>
      </c>
      <c r="G14" s="812">
        <v>19.3</v>
      </c>
      <c r="H14" s="813">
        <v>9</v>
      </c>
      <c r="I14" s="814">
        <v>29.76</v>
      </c>
      <c r="J14" s="828">
        <v>7.9</v>
      </c>
      <c r="K14" s="816">
        <v>3.31</v>
      </c>
      <c r="L14" s="817">
        <v>3</v>
      </c>
      <c r="M14" s="817">
        <v>30</v>
      </c>
      <c r="N14" s="818">
        <v>10.119999999999999</v>
      </c>
      <c r="O14" s="817" t="s">
        <v>4765</v>
      </c>
      <c r="P14" s="834" t="s">
        <v>4784</v>
      </c>
      <c r="Q14" s="819">
        <f t="shared" si="0"/>
        <v>1</v>
      </c>
      <c r="R14" s="819">
        <f t="shared" si="0"/>
        <v>3.3000000000000007</v>
      </c>
      <c r="S14" s="830">
        <f t="shared" si="1"/>
        <v>91.08</v>
      </c>
      <c r="T14" s="830">
        <f t="shared" si="2"/>
        <v>71.100000000000009</v>
      </c>
      <c r="U14" s="830">
        <f t="shared" si="3"/>
        <v>-19.97999999999999</v>
      </c>
      <c r="V14" s="835">
        <f t="shared" si="4"/>
        <v>0.78063241106719383</v>
      </c>
      <c r="W14" s="820">
        <v>1.88</v>
      </c>
    </row>
    <row r="15" spans="1:23" ht="14.4" customHeight="1" x14ac:dyDescent="0.3">
      <c r="A15" s="883" t="s">
        <v>4785</v>
      </c>
      <c r="B15" s="876">
        <v>3</v>
      </c>
      <c r="C15" s="878">
        <v>12.38</v>
      </c>
      <c r="D15" s="836">
        <v>16</v>
      </c>
      <c r="E15" s="869">
        <v>3</v>
      </c>
      <c r="F15" s="870">
        <v>11.47</v>
      </c>
      <c r="G15" s="825">
        <v>8</v>
      </c>
      <c r="H15" s="879">
        <v>6</v>
      </c>
      <c r="I15" s="880">
        <v>24.76</v>
      </c>
      <c r="J15" s="829">
        <v>11</v>
      </c>
      <c r="K15" s="872">
        <v>4.13</v>
      </c>
      <c r="L15" s="871">
        <v>4</v>
      </c>
      <c r="M15" s="871">
        <v>37</v>
      </c>
      <c r="N15" s="873">
        <v>12.44</v>
      </c>
      <c r="O15" s="871" t="s">
        <v>4765</v>
      </c>
      <c r="P15" s="874" t="s">
        <v>4786</v>
      </c>
      <c r="Q15" s="875">
        <f t="shared" si="0"/>
        <v>3</v>
      </c>
      <c r="R15" s="875">
        <f t="shared" si="0"/>
        <v>12.38</v>
      </c>
      <c r="S15" s="876">
        <f t="shared" si="1"/>
        <v>74.64</v>
      </c>
      <c r="T15" s="876">
        <f t="shared" si="2"/>
        <v>66</v>
      </c>
      <c r="U15" s="876">
        <f t="shared" si="3"/>
        <v>-8.64</v>
      </c>
      <c r="V15" s="877">
        <f t="shared" si="4"/>
        <v>0.88424437299035374</v>
      </c>
      <c r="W15" s="827">
        <v>5.68</v>
      </c>
    </row>
    <row r="16" spans="1:23" ht="14.4" customHeight="1" x14ac:dyDescent="0.3">
      <c r="A16" s="883" t="s">
        <v>4787</v>
      </c>
      <c r="B16" s="876">
        <v>2</v>
      </c>
      <c r="C16" s="878">
        <v>10.9</v>
      </c>
      <c r="D16" s="836">
        <v>13</v>
      </c>
      <c r="E16" s="869">
        <v>7</v>
      </c>
      <c r="F16" s="870">
        <v>38.33</v>
      </c>
      <c r="G16" s="825">
        <v>10.7</v>
      </c>
      <c r="H16" s="879">
        <v>1</v>
      </c>
      <c r="I16" s="880">
        <v>5.45</v>
      </c>
      <c r="J16" s="829">
        <v>9</v>
      </c>
      <c r="K16" s="872">
        <v>5.45</v>
      </c>
      <c r="L16" s="871">
        <v>5</v>
      </c>
      <c r="M16" s="871">
        <v>48</v>
      </c>
      <c r="N16" s="873">
        <v>16.04</v>
      </c>
      <c r="O16" s="871" t="s">
        <v>4765</v>
      </c>
      <c r="P16" s="874" t="s">
        <v>4788</v>
      </c>
      <c r="Q16" s="875">
        <f t="shared" si="0"/>
        <v>-1</v>
      </c>
      <c r="R16" s="875">
        <f t="shared" si="0"/>
        <v>-5.45</v>
      </c>
      <c r="S16" s="876">
        <f t="shared" si="1"/>
        <v>16.04</v>
      </c>
      <c r="T16" s="876">
        <f t="shared" si="2"/>
        <v>9</v>
      </c>
      <c r="U16" s="876">
        <f t="shared" si="3"/>
        <v>-7.0399999999999991</v>
      </c>
      <c r="V16" s="877">
        <f t="shared" si="4"/>
        <v>0.56109725685785539</v>
      </c>
      <c r="W16" s="827"/>
    </row>
    <row r="17" spans="1:23" ht="14.4" customHeight="1" x14ac:dyDescent="0.3">
      <c r="A17" s="882" t="s">
        <v>4789</v>
      </c>
      <c r="B17" s="830"/>
      <c r="C17" s="831"/>
      <c r="D17" s="832"/>
      <c r="E17" s="833"/>
      <c r="F17" s="811"/>
      <c r="G17" s="812"/>
      <c r="H17" s="813">
        <v>2</v>
      </c>
      <c r="I17" s="814">
        <v>4.96</v>
      </c>
      <c r="J17" s="828">
        <v>4</v>
      </c>
      <c r="K17" s="816">
        <v>2.88</v>
      </c>
      <c r="L17" s="817">
        <v>3</v>
      </c>
      <c r="M17" s="817">
        <v>28</v>
      </c>
      <c r="N17" s="818">
        <v>9.3000000000000007</v>
      </c>
      <c r="O17" s="817" t="s">
        <v>4765</v>
      </c>
      <c r="P17" s="834" t="s">
        <v>4790</v>
      </c>
      <c r="Q17" s="819">
        <f t="shared" si="0"/>
        <v>2</v>
      </c>
      <c r="R17" s="819">
        <f t="shared" si="0"/>
        <v>4.96</v>
      </c>
      <c r="S17" s="830">
        <f t="shared" si="1"/>
        <v>18.600000000000001</v>
      </c>
      <c r="T17" s="830">
        <f t="shared" si="2"/>
        <v>8</v>
      </c>
      <c r="U17" s="830">
        <f t="shared" si="3"/>
        <v>-10.600000000000001</v>
      </c>
      <c r="V17" s="835">
        <f t="shared" si="4"/>
        <v>0.43010752688172038</v>
      </c>
      <c r="W17" s="820"/>
    </row>
    <row r="18" spans="1:23" ht="14.4" customHeight="1" x14ac:dyDescent="0.3">
      <c r="A18" s="882" t="s">
        <v>4791</v>
      </c>
      <c r="B18" s="830">
        <v>2</v>
      </c>
      <c r="C18" s="831">
        <v>1.72</v>
      </c>
      <c r="D18" s="832">
        <v>9</v>
      </c>
      <c r="E18" s="833"/>
      <c r="F18" s="811"/>
      <c r="G18" s="812"/>
      <c r="H18" s="813">
        <v>2</v>
      </c>
      <c r="I18" s="814">
        <v>1.68</v>
      </c>
      <c r="J18" s="815">
        <v>7.5</v>
      </c>
      <c r="K18" s="816">
        <v>0.84</v>
      </c>
      <c r="L18" s="817">
        <v>2</v>
      </c>
      <c r="M18" s="817">
        <v>17</v>
      </c>
      <c r="N18" s="818">
        <v>5.66</v>
      </c>
      <c r="O18" s="817" t="s">
        <v>4765</v>
      </c>
      <c r="P18" s="834" t="s">
        <v>4792</v>
      </c>
      <c r="Q18" s="819">
        <f t="shared" si="0"/>
        <v>0</v>
      </c>
      <c r="R18" s="819">
        <f t="shared" si="0"/>
        <v>-4.0000000000000036E-2</v>
      </c>
      <c r="S18" s="830">
        <f t="shared" si="1"/>
        <v>11.32</v>
      </c>
      <c r="T18" s="830">
        <f t="shared" si="2"/>
        <v>15</v>
      </c>
      <c r="U18" s="830">
        <f t="shared" si="3"/>
        <v>3.6799999999999997</v>
      </c>
      <c r="V18" s="835">
        <f t="shared" si="4"/>
        <v>1.3250883392226147</v>
      </c>
      <c r="W18" s="820">
        <v>4.34</v>
      </c>
    </row>
    <row r="19" spans="1:23" ht="14.4" customHeight="1" x14ac:dyDescent="0.3">
      <c r="A19" s="882" t="s">
        <v>4793</v>
      </c>
      <c r="B19" s="830"/>
      <c r="C19" s="831"/>
      <c r="D19" s="832"/>
      <c r="E19" s="813">
        <v>1</v>
      </c>
      <c r="F19" s="814">
        <v>0.49</v>
      </c>
      <c r="G19" s="828">
        <v>9</v>
      </c>
      <c r="H19" s="817"/>
      <c r="I19" s="811"/>
      <c r="J19" s="812"/>
      <c r="K19" s="816">
        <v>0.49</v>
      </c>
      <c r="L19" s="817">
        <v>2</v>
      </c>
      <c r="M19" s="817">
        <v>18</v>
      </c>
      <c r="N19" s="818">
        <v>5.92</v>
      </c>
      <c r="O19" s="817" t="s">
        <v>4765</v>
      </c>
      <c r="P19" s="834" t="s">
        <v>4794</v>
      </c>
      <c r="Q19" s="819">
        <f t="shared" si="0"/>
        <v>0</v>
      </c>
      <c r="R19" s="819">
        <f t="shared" si="0"/>
        <v>0</v>
      </c>
      <c r="S19" s="830" t="str">
        <f t="shared" si="1"/>
        <v/>
      </c>
      <c r="T19" s="830" t="str">
        <f t="shared" si="2"/>
        <v/>
      </c>
      <c r="U19" s="830" t="str">
        <f t="shared" si="3"/>
        <v/>
      </c>
      <c r="V19" s="835" t="str">
        <f t="shared" si="4"/>
        <v/>
      </c>
      <c r="W19" s="820"/>
    </row>
    <row r="20" spans="1:23" ht="14.4" customHeight="1" x14ac:dyDescent="0.3">
      <c r="A20" s="882" t="s">
        <v>4795</v>
      </c>
      <c r="B20" s="830"/>
      <c r="C20" s="831"/>
      <c r="D20" s="832"/>
      <c r="E20" s="833"/>
      <c r="F20" s="811"/>
      <c r="G20" s="812"/>
      <c r="H20" s="813">
        <v>1</v>
      </c>
      <c r="I20" s="814">
        <v>2.23</v>
      </c>
      <c r="J20" s="815">
        <v>22</v>
      </c>
      <c r="K20" s="816">
        <v>0.73</v>
      </c>
      <c r="L20" s="817">
        <v>3</v>
      </c>
      <c r="M20" s="817">
        <v>29</v>
      </c>
      <c r="N20" s="818">
        <v>9.83</v>
      </c>
      <c r="O20" s="817" t="s">
        <v>4765</v>
      </c>
      <c r="P20" s="834" t="s">
        <v>4796</v>
      </c>
      <c r="Q20" s="819">
        <f t="shared" si="0"/>
        <v>1</v>
      </c>
      <c r="R20" s="819">
        <f t="shared" si="0"/>
        <v>2.23</v>
      </c>
      <c r="S20" s="830">
        <f t="shared" si="1"/>
        <v>9.83</v>
      </c>
      <c r="T20" s="830">
        <f t="shared" si="2"/>
        <v>22</v>
      </c>
      <c r="U20" s="830">
        <f t="shared" si="3"/>
        <v>12.17</v>
      </c>
      <c r="V20" s="835">
        <f t="shared" si="4"/>
        <v>2.2380467955239065</v>
      </c>
      <c r="W20" s="820">
        <v>12.17</v>
      </c>
    </row>
    <row r="21" spans="1:23" ht="14.4" customHeight="1" x14ac:dyDescent="0.3">
      <c r="A21" s="882" t="s">
        <v>4797</v>
      </c>
      <c r="B21" s="830"/>
      <c r="C21" s="831"/>
      <c r="D21" s="832"/>
      <c r="E21" s="813">
        <v>1</v>
      </c>
      <c r="F21" s="814">
        <v>1.22</v>
      </c>
      <c r="G21" s="828">
        <v>4</v>
      </c>
      <c r="H21" s="817"/>
      <c r="I21" s="811"/>
      <c r="J21" s="812"/>
      <c r="K21" s="816">
        <v>1.06</v>
      </c>
      <c r="L21" s="817">
        <v>4</v>
      </c>
      <c r="M21" s="817">
        <v>34</v>
      </c>
      <c r="N21" s="818">
        <v>11.35</v>
      </c>
      <c r="O21" s="817" t="s">
        <v>4765</v>
      </c>
      <c r="P21" s="834" t="s">
        <v>4798</v>
      </c>
      <c r="Q21" s="819">
        <f t="shared" si="0"/>
        <v>0</v>
      </c>
      <c r="R21" s="819">
        <f t="shared" si="0"/>
        <v>0</v>
      </c>
      <c r="S21" s="830" t="str">
        <f t="shared" si="1"/>
        <v/>
      </c>
      <c r="T21" s="830" t="str">
        <f t="shared" si="2"/>
        <v/>
      </c>
      <c r="U21" s="830" t="str">
        <f t="shared" si="3"/>
        <v/>
      </c>
      <c r="V21" s="835" t="str">
        <f t="shared" si="4"/>
        <v/>
      </c>
      <c r="W21" s="820"/>
    </row>
    <row r="22" spans="1:23" ht="14.4" customHeight="1" x14ac:dyDescent="0.3">
      <c r="A22" s="882" t="s">
        <v>4799</v>
      </c>
      <c r="B22" s="821">
        <v>1</v>
      </c>
      <c r="C22" s="822">
        <v>0.82</v>
      </c>
      <c r="D22" s="823">
        <v>9</v>
      </c>
      <c r="E22" s="833"/>
      <c r="F22" s="811"/>
      <c r="G22" s="812"/>
      <c r="H22" s="817"/>
      <c r="I22" s="811"/>
      <c r="J22" s="812"/>
      <c r="K22" s="816">
        <v>0.82</v>
      </c>
      <c r="L22" s="817">
        <v>3</v>
      </c>
      <c r="M22" s="817">
        <v>25</v>
      </c>
      <c r="N22" s="818">
        <v>8.42</v>
      </c>
      <c r="O22" s="817" t="s">
        <v>4765</v>
      </c>
      <c r="P22" s="834" t="s">
        <v>4800</v>
      </c>
      <c r="Q22" s="819">
        <f t="shared" si="0"/>
        <v>-1</v>
      </c>
      <c r="R22" s="819">
        <f t="shared" si="0"/>
        <v>-0.82</v>
      </c>
      <c r="S22" s="830" t="str">
        <f t="shared" si="1"/>
        <v/>
      </c>
      <c r="T22" s="830" t="str">
        <f t="shared" si="2"/>
        <v/>
      </c>
      <c r="U22" s="830" t="str">
        <f t="shared" si="3"/>
        <v/>
      </c>
      <c r="V22" s="835" t="str">
        <f t="shared" si="4"/>
        <v/>
      </c>
      <c r="W22" s="820"/>
    </row>
    <row r="23" spans="1:23" ht="14.4" customHeight="1" x14ac:dyDescent="0.3">
      <c r="A23" s="882" t="s">
        <v>4801</v>
      </c>
      <c r="B23" s="830"/>
      <c r="C23" s="831"/>
      <c r="D23" s="832"/>
      <c r="E23" s="813">
        <v>1</v>
      </c>
      <c r="F23" s="814">
        <v>2.86</v>
      </c>
      <c r="G23" s="828">
        <v>13</v>
      </c>
      <c r="H23" s="817"/>
      <c r="I23" s="811"/>
      <c r="J23" s="812"/>
      <c r="K23" s="816">
        <v>2.86</v>
      </c>
      <c r="L23" s="817">
        <v>4</v>
      </c>
      <c r="M23" s="817">
        <v>36</v>
      </c>
      <c r="N23" s="818">
        <v>12.12</v>
      </c>
      <c r="O23" s="817" t="s">
        <v>4765</v>
      </c>
      <c r="P23" s="834" t="s">
        <v>4802</v>
      </c>
      <c r="Q23" s="819">
        <f t="shared" si="0"/>
        <v>0</v>
      </c>
      <c r="R23" s="819">
        <f t="shared" si="0"/>
        <v>0</v>
      </c>
      <c r="S23" s="830" t="str">
        <f t="shared" si="1"/>
        <v/>
      </c>
      <c r="T23" s="830" t="str">
        <f t="shared" si="2"/>
        <v/>
      </c>
      <c r="U23" s="830" t="str">
        <f t="shared" si="3"/>
        <v/>
      </c>
      <c r="V23" s="835" t="str">
        <f t="shared" si="4"/>
        <v/>
      </c>
      <c r="W23" s="820"/>
    </row>
    <row r="24" spans="1:23" ht="14.4" customHeight="1" x14ac:dyDescent="0.3">
      <c r="A24" s="882" t="s">
        <v>4803</v>
      </c>
      <c r="B24" s="830"/>
      <c r="C24" s="831"/>
      <c r="D24" s="832"/>
      <c r="E24" s="833"/>
      <c r="F24" s="811"/>
      <c r="G24" s="812"/>
      <c r="H24" s="813">
        <v>1</v>
      </c>
      <c r="I24" s="814">
        <v>0.85</v>
      </c>
      <c r="J24" s="828">
        <v>5</v>
      </c>
      <c r="K24" s="816">
        <v>0.85</v>
      </c>
      <c r="L24" s="817">
        <v>3</v>
      </c>
      <c r="M24" s="817">
        <v>26</v>
      </c>
      <c r="N24" s="818">
        <v>8.67</v>
      </c>
      <c r="O24" s="817" t="s">
        <v>4765</v>
      </c>
      <c r="P24" s="834" t="s">
        <v>4804</v>
      </c>
      <c r="Q24" s="819">
        <f t="shared" si="0"/>
        <v>1</v>
      </c>
      <c r="R24" s="819">
        <f t="shared" si="0"/>
        <v>0.85</v>
      </c>
      <c r="S24" s="830">
        <f t="shared" si="1"/>
        <v>8.67</v>
      </c>
      <c r="T24" s="830">
        <f t="shared" si="2"/>
        <v>5</v>
      </c>
      <c r="U24" s="830">
        <f t="shared" si="3"/>
        <v>-3.67</v>
      </c>
      <c r="V24" s="835">
        <f t="shared" si="4"/>
        <v>0.57670126874279126</v>
      </c>
      <c r="W24" s="820"/>
    </row>
    <row r="25" spans="1:23" ht="14.4" customHeight="1" x14ac:dyDescent="0.3">
      <c r="A25" s="883" t="s">
        <v>4805</v>
      </c>
      <c r="B25" s="876"/>
      <c r="C25" s="878"/>
      <c r="D25" s="836"/>
      <c r="E25" s="869">
        <v>1</v>
      </c>
      <c r="F25" s="870">
        <v>1.01</v>
      </c>
      <c r="G25" s="825">
        <v>4</v>
      </c>
      <c r="H25" s="879"/>
      <c r="I25" s="880"/>
      <c r="J25" s="829"/>
      <c r="K25" s="872">
        <v>1.24</v>
      </c>
      <c r="L25" s="871">
        <v>5</v>
      </c>
      <c r="M25" s="871">
        <v>42</v>
      </c>
      <c r="N25" s="873">
        <v>13.99</v>
      </c>
      <c r="O25" s="871" t="s">
        <v>4765</v>
      </c>
      <c r="P25" s="874" t="s">
        <v>4806</v>
      </c>
      <c r="Q25" s="875">
        <f t="shared" si="0"/>
        <v>0</v>
      </c>
      <c r="R25" s="875">
        <f t="shared" si="0"/>
        <v>0</v>
      </c>
      <c r="S25" s="876" t="str">
        <f t="shared" si="1"/>
        <v/>
      </c>
      <c r="T25" s="876" t="str">
        <f t="shared" si="2"/>
        <v/>
      </c>
      <c r="U25" s="876" t="str">
        <f t="shared" si="3"/>
        <v/>
      </c>
      <c r="V25" s="877" t="str">
        <f t="shared" si="4"/>
        <v/>
      </c>
      <c r="W25" s="827"/>
    </row>
    <row r="26" spans="1:23" ht="14.4" customHeight="1" x14ac:dyDescent="0.3">
      <c r="A26" s="882" t="s">
        <v>4807</v>
      </c>
      <c r="B26" s="830">
        <v>28</v>
      </c>
      <c r="C26" s="831">
        <v>95.14</v>
      </c>
      <c r="D26" s="832">
        <v>11.9</v>
      </c>
      <c r="E26" s="833">
        <v>19</v>
      </c>
      <c r="F26" s="811">
        <v>63.65</v>
      </c>
      <c r="G26" s="812">
        <v>11.2</v>
      </c>
      <c r="H26" s="813">
        <v>29</v>
      </c>
      <c r="I26" s="814">
        <v>94.57</v>
      </c>
      <c r="J26" s="828">
        <v>10.5</v>
      </c>
      <c r="K26" s="816">
        <v>3.29</v>
      </c>
      <c r="L26" s="817">
        <v>4</v>
      </c>
      <c r="M26" s="817">
        <v>36</v>
      </c>
      <c r="N26" s="818">
        <v>12.04</v>
      </c>
      <c r="O26" s="817" t="s">
        <v>4765</v>
      </c>
      <c r="P26" s="834" t="s">
        <v>4808</v>
      </c>
      <c r="Q26" s="819">
        <f t="shared" si="0"/>
        <v>1</v>
      </c>
      <c r="R26" s="819">
        <f t="shared" si="0"/>
        <v>-0.57000000000000739</v>
      </c>
      <c r="S26" s="830">
        <f t="shared" si="1"/>
        <v>349.15999999999997</v>
      </c>
      <c r="T26" s="830">
        <f t="shared" si="2"/>
        <v>304.5</v>
      </c>
      <c r="U26" s="830">
        <f t="shared" si="3"/>
        <v>-44.659999999999968</v>
      </c>
      <c r="V26" s="835">
        <f t="shared" si="4"/>
        <v>0.87209302325581406</v>
      </c>
      <c r="W26" s="820">
        <v>14.8</v>
      </c>
    </row>
    <row r="27" spans="1:23" ht="14.4" customHeight="1" x14ac:dyDescent="0.3">
      <c r="A27" s="883" t="s">
        <v>4809</v>
      </c>
      <c r="B27" s="876">
        <v>17</v>
      </c>
      <c r="C27" s="878">
        <v>78.7</v>
      </c>
      <c r="D27" s="836">
        <v>18.5</v>
      </c>
      <c r="E27" s="869">
        <v>15</v>
      </c>
      <c r="F27" s="870">
        <v>62.01</v>
      </c>
      <c r="G27" s="825">
        <v>11.2</v>
      </c>
      <c r="H27" s="879">
        <v>13</v>
      </c>
      <c r="I27" s="880">
        <v>53.11</v>
      </c>
      <c r="J27" s="829">
        <v>14.8</v>
      </c>
      <c r="K27" s="872">
        <v>4.09</v>
      </c>
      <c r="L27" s="871">
        <v>5</v>
      </c>
      <c r="M27" s="871">
        <v>46</v>
      </c>
      <c r="N27" s="873">
        <v>15.3</v>
      </c>
      <c r="O27" s="871" t="s">
        <v>4765</v>
      </c>
      <c r="P27" s="874" t="s">
        <v>4810</v>
      </c>
      <c r="Q27" s="875">
        <f t="shared" si="0"/>
        <v>-4</v>
      </c>
      <c r="R27" s="875">
        <f t="shared" si="0"/>
        <v>-25.590000000000003</v>
      </c>
      <c r="S27" s="876">
        <f t="shared" si="1"/>
        <v>198.9</v>
      </c>
      <c r="T27" s="876">
        <f t="shared" si="2"/>
        <v>192.4</v>
      </c>
      <c r="U27" s="876">
        <f t="shared" si="3"/>
        <v>-6.5</v>
      </c>
      <c r="V27" s="877">
        <f t="shared" si="4"/>
        <v>0.9673202614379085</v>
      </c>
      <c r="W27" s="827">
        <v>27.8</v>
      </c>
    </row>
    <row r="28" spans="1:23" ht="14.4" customHeight="1" x14ac:dyDescent="0.3">
      <c r="A28" s="883" t="s">
        <v>4811</v>
      </c>
      <c r="B28" s="876">
        <v>3</v>
      </c>
      <c r="C28" s="878">
        <v>19.149999999999999</v>
      </c>
      <c r="D28" s="836">
        <v>24</v>
      </c>
      <c r="E28" s="869">
        <v>8</v>
      </c>
      <c r="F28" s="870">
        <v>51.16</v>
      </c>
      <c r="G28" s="825">
        <v>17.3</v>
      </c>
      <c r="H28" s="879">
        <v>11</v>
      </c>
      <c r="I28" s="880">
        <v>79.709999999999994</v>
      </c>
      <c r="J28" s="826">
        <v>29.6</v>
      </c>
      <c r="K28" s="872">
        <v>6.37</v>
      </c>
      <c r="L28" s="871">
        <v>7</v>
      </c>
      <c r="M28" s="871">
        <v>61</v>
      </c>
      <c r="N28" s="873">
        <v>20.329999999999998</v>
      </c>
      <c r="O28" s="871" t="s">
        <v>4765</v>
      </c>
      <c r="P28" s="874" t="s">
        <v>4812</v>
      </c>
      <c r="Q28" s="875">
        <f t="shared" si="0"/>
        <v>8</v>
      </c>
      <c r="R28" s="875">
        <f t="shared" si="0"/>
        <v>60.559999999999995</v>
      </c>
      <c r="S28" s="876">
        <f t="shared" si="1"/>
        <v>223.63</v>
      </c>
      <c r="T28" s="876">
        <f t="shared" si="2"/>
        <v>325.60000000000002</v>
      </c>
      <c r="U28" s="876">
        <f t="shared" si="3"/>
        <v>101.97000000000003</v>
      </c>
      <c r="V28" s="877">
        <f t="shared" si="4"/>
        <v>1.4559763895720612</v>
      </c>
      <c r="W28" s="827">
        <v>138.35</v>
      </c>
    </row>
    <row r="29" spans="1:23" ht="14.4" customHeight="1" x14ac:dyDescent="0.3">
      <c r="A29" s="882" t="s">
        <v>4813</v>
      </c>
      <c r="B29" s="830">
        <v>2</v>
      </c>
      <c r="C29" s="831">
        <v>6.03</v>
      </c>
      <c r="D29" s="832">
        <v>7</v>
      </c>
      <c r="E29" s="813">
        <v>3</v>
      </c>
      <c r="F29" s="814">
        <v>9.0399999999999991</v>
      </c>
      <c r="G29" s="828">
        <v>10.7</v>
      </c>
      <c r="H29" s="817"/>
      <c r="I29" s="811"/>
      <c r="J29" s="812"/>
      <c r="K29" s="816">
        <v>3.01</v>
      </c>
      <c r="L29" s="817">
        <v>4</v>
      </c>
      <c r="M29" s="817">
        <v>33</v>
      </c>
      <c r="N29" s="818">
        <v>11</v>
      </c>
      <c r="O29" s="817" t="s">
        <v>4765</v>
      </c>
      <c r="P29" s="834" t="s">
        <v>4814</v>
      </c>
      <c r="Q29" s="819">
        <f t="shared" si="0"/>
        <v>-2</v>
      </c>
      <c r="R29" s="819">
        <f t="shared" si="0"/>
        <v>-6.03</v>
      </c>
      <c r="S29" s="830" t="str">
        <f t="shared" si="1"/>
        <v/>
      </c>
      <c r="T29" s="830" t="str">
        <f t="shared" si="2"/>
        <v/>
      </c>
      <c r="U29" s="830" t="str">
        <f t="shared" si="3"/>
        <v/>
      </c>
      <c r="V29" s="835" t="str">
        <f t="shared" si="4"/>
        <v/>
      </c>
      <c r="W29" s="820"/>
    </row>
    <row r="30" spans="1:23" ht="14.4" customHeight="1" x14ac:dyDescent="0.3">
      <c r="A30" s="883" t="s">
        <v>4815</v>
      </c>
      <c r="B30" s="876">
        <v>1</v>
      </c>
      <c r="C30" s="878">
        <v>4.93</v>
      </c>
      <c r="D30" s="836">
        <v>28</v>
      </c>
      <c r="E30" s="879">
        <v>4</v>
      </c>
      <c r="F30" s="880">
        <v>18.66</v>
      </c>
      <c r="G30" s="829">
        <v>12.8</v>
      </c>
      <c r="H30" s="871">
        <v>1</v>
      </c>
      <c r="I30" s="870">
        <v>2.37</v>
      </c>
      <c r="J30" s="825">
        <v>2</v>
      </c>
      <c r="K30" s="872">
        <v>4.6500000000000004</v>
      </c>
      <c r="L30" s="871">
        <v>5</v>
      </c>
      <c r="M30" s="871">
        <v>44</v>
      </c>
      <c r="N30" s="873">
        <v>14.65</v>
      </c>
      <c r="O30" s="871" t="s">
        <v>4765</v>
      </c>
      <c r="P30" s="874" t="s">
        <v>4816</v>
      </c>
      <c r="Q30" s="875">
        <f t="shared" si="0"/>
        <v>0</v>
      </c>
      <c r="R30" s="875">
        <f t="shared" si="0"/>
        <v>-2.5599999999999996</v>
      </c>
      <c r="S30" s="876">
        <f t="shared" si="1"/>
        <v>14.65</v>
      </c>
      <c r="T30" s="876">
        <f t="shared" si="2"/>
        <v>2</v>
      </c>
      <c r="U30" s="876">
        <f t="shared" si="3"/>
        <v>-12.65</v>
      </c>
      <c r="V30" s="877">
        <f t="shared" si="4"/>
        <v>0.13651877133105803</v>
      </c>
      <c r="W30" s="827"/>
    </row>
    <row r="31" spans="1:23" ht="14.4" customHeight="1" x14ac:dyDescent="0.3">
      <c r="A31" s="883" t="s">
        <v>4817</v>
      </c>
      <c r="B31" s="876"/>
      <c r="C31" s="878"/>
      <c r="D31" s="836"/>
      <c r="E31" s="879">
        <v>3</v>
      </c>
      <c r="F31" s="880">
        <v>15.96</v>
      </c>
      <c r="G31" s="829">
        <v>12.7</v>
      </c>
      <c r="H31" s="871">
        <v>5</v>
      </c>
      <c r="I31" s="870">
        <v>24.41</v>
      </c>
      <c r="J31" s="825">
        <v>12.6</v>
      </c>
      <c r="K31" s="872">
        <v>5.3</v>
      </c>
      <c r="L31" s="871">
        <v>5</v>
      </c>
      <c r="M31" s="871">
        <v>46</v>
      </c>
      <c r="N31" s="873">
        <v>15.17</v>
      </c>
      <c r="O31" s="871" t="s">
        <v>4765</v>
      </c>
      <c r="P31" s="874" t="s">
        <v>4818</v>
      </c>
      <c r="Q31" s="875">
        <f t="shared" si="0"/>
        <v>5</v>
      </c>
      <c r="R31" s="875">
        <f t="shared" si="0"/>
        <v>24.41</v>
      </c>
      <c r="S31" s="876">
        <f t="shared" si="1"/>
        <v>75.849999999999994</v>
      </c>
      <c r="T31" s="876">
        <f t="shared" si="2"/>
        <v>63</v>
      </c>
      <c r="U31" s="876">
        <f t="shared" si="3"/>
        <v>-12.849999999999994</v>
      </c>
      <c r="V31" s="877">
        <f t="shared" si="4"/>
        <v>0.83058668424522086</v>
      </c>
      <c r="W31" s="827">
        <v>3.66</v>
      </c>
    </row>
    <row r="32" spans="1:23" ht="14.4" customHeight="1" x14ac:dyDescent="0.3">
      <c r="A32" s="882" t="s">
        <v>4819</v>
      </c>
      <c r="B32" s="830">
        <v>5</v>
      </c>
      <c r="C32" s="831">
        <v>8.24</v>
      </c>
      <c r="D32" s="832">
        <v>8.4</v>
      </c>
      <c r="E32" s="833">
        <v>7</v>
      </c>
      <c r="F32" s="811">
        <v>12.07</v>
      </c>
      <c r="G32" s="812">
        <v>9.6999999999999993</v>
      </c>
      <c r="H32" s="813">
        <v>11</v>
      </c>
      <c r="I32" s="814">
        <v>18.059999999999999</v>
      </c>
      <c r="J32" s="828">
        <v>6.9</v>
      </c>
      <c r="K32" s="816">
        <v>1.64</v>
      </c>
      <c r="L32" s="817">
        <v>3</v>
      </c>
      <c r="M32" s="817">
        <v>26</v>
      </c>
      <c r="N32" s="818">
        <v>8.7200000000000006</v>
      </c>
      <c r="O32" s="817" t="s">
        <v>4765</v>
      </c>
      <c r="P32" s="834" t="s">
        <v>4820</v>
      </c>
      <c r="Q32" s="819">
        <f t="shared" si="0"/>
        <v>6</v>
      </c>
      <c r="R32" s="819">
        <f t="shared" si="0"/>
        <v>9.8199999999999985</v>
      </c>
      <c r="S32" s="830">
        <f t="shared" si="1"/>
        <v>95.92</v>
      </c>
      <c r="T32" s="830">
        <f t="shared" si="2"/>
        <v>75.900000000000006</v>
      </c>
      <c r="U32" s="830">
        <f t="shared" si="3"/>
        <v>-20.019999999999996</v>
      </c>
      <c r="V32" s="835">
        <f t="shared" si="4"/>
        <v>0.79128440366972486</v>
      </c>
      <c r="W32" s="820">
        <v>1.84</v>
      </c>
    </row>
    <row r="33" spans="1:23" ht="14.4" customHeight="1" x14ac:dyDescent="0.3">
      <c r="A33" s="883" t="s">
        <v>4821</v>
      </c>
      <c r="B33" s="876">
        <v>1</v>
      </c>
      <c r="C33" s="878">
        <v>2.75</v>
      </c>
      <c r="D33" s="836">
        <v>23</v>
      </c>
      <c r="E33" s="869">
        <v>2</v>
      </c>
      <c r="F33" s="870">
        <v>5.69</v>
      </c>
      <c r="G33" s="825">
        <v>16</v>
      </c>
      <c r="H33" s="879">
        <v>4</v>
      </c>
      <c r="I33" s="880">
        <v>10.220000000000001</v>
      </c>
      <c r="J33" s="829">
        <v>11.8</v>
      </c>
      <c r="K33" s="872">
        <v>2.5499999999999998</v>
      </c>
      <c r="L33" s="871">
        <v>4</v>
      </c>
      <c r="M33" s="871">
        <v>35</v>
      </c>
      <c r="N33" s="873">
        <v>11.81</v>
      </c>
      <c r="O33" s="871" t="s">
        <v>4765</v>
      </c>
      <c r="P33" s="874" t="s">
        <v>4822</v>
      </c>
      <c r="Q33" s="875">
        <f t="shared" si="0"/>
        <v>3</v>
      </c>
      <c r="R33" s="875">
        <f t="shared" si="0"/>
        <v>7.4700000000000006</v>
      </c>
      <c r="S33" s="876">
        <f t="shared" si="1"/>
        <v>47.24</v>
      </c>
      <c r="T33" s="876">
        <f t="shared" si="2"/>
        <v>47.2</v>
      </c>
      <c r="U33" s="876">
        <f t="shared" si="3"/>
        <v>-3.9999999999999147E-2</v>
      </c>
      <c r="V33" s="877">
        <f t="shared" si="4"/>
        <v>0.99915325994919557</v>
      </c>
      <c r="W33" s="827">
        <v>5.38</v>
      </c>
    </row>
    <row r="34" spans="1:23" ht="14.4" customHeight="1" x14ac:dyDescent="0.3">
      <c r="A34" s="883" t="s">
        <v>4823</v>
      </c>
      <c r="B34" s="876"/>
      <c r="C34" s="878"/>
      <c r="D34" s="836"/>
      <c r="E34" s="869">
        <v>1</v>
      </c>
      <c r="F34" s="870">
        <v>4.2</v>
      </c>
      <c r="G34" s="825">
        <v>9</v>
      </c>
      <c r="H34" s="879">
        <v>2</v>
      </c>
      <c r="I34" s="880">
        <v>8.4</v>
      </c>
      <c r="J34" s="829">
        <v>13.5</v>
      </c>
      <c r="K34" s="872">
        <v>4.2</v>
      </c>
      <c r="L34" s="871">
        <v>5</v>
      </c>
      <c r="M34" s="871">
        <v>45</v>
      </c>
      <c r="N34" s="873">
        <v>15.14</v>
      </c>
      <c r="O34" s="871" t="s">
        <v>4765</v>
      </c>
      <c r="P34" s="874" t="s">
        <v>4824</v>
      </c>
      <c r="Q34" s="875">
        <f t="shared" si="0"/>
        <v>2</v>
      </c>
      <c r="R34" s="875">
        <f t="shared" si="0"/>
        <v>8.4</v>
      </c>
      <c r="S34" s="876">
        <f t="shared" si="1"/>
        <v>30.28</v>
      </c>
      <c r="T34" s="876">
        <f t="shared" si="2"/>
        <v>27</v>
      </c>
      <c r="U34" s="876">
        <f t="shared" si="3"/>
        <v>-3.2800000000000011</v>
      </c>
      <c r="V34" s="877">
        <f t="shared" si="4"/>
        <v>0.89167767503302509</v>
      </c>
      <c r="W34" s="827"/>
    </row>
    <row r="35" spans="1:23" ht="14.4" customHeight="1" x14ac:dyDescent="0.3">
      <c r="A35" s="882" t="s">
        <v>4825</v>
      </c>
      <c r="B35" s="821">
        <v>2</v>
      </c>
      <c r="C35" s="822">
        <v>2.0699999999999998</v>
      </c>
      <c r="D35" s="823">
        <v>4</v>
      </c>
      <c r="E35" s="833">
        <v>1</v>
      </c>
      <c r="F35" s="811">
        <v>1.04</v>
      </c>
      <c r="G35" s="812">
        <v>4</v>
      </c>
      <c r="H35" s="817">
        <v>1</v>
      </c>
      <c r="I35" s="811">
        <v>1.04</v>
      </c>
      <c r="J35" s="815">
        <v>9</v>
      </c>
      <c r="K35" s="816">
        <v>1.04</v>
      </c>
      <c r="L35" s="817">
        <v>2</v>
      </c>
      <c r="M35" s="817">
        <v>14</v>
      </c>
      <c r="N35" s="818">
        <v>4.5599999999999996</v>
      </c>
      <c r="O35" s="817" t="s">
        <v>4765</v>
      </c>
      <c r="P35" s="834" t="s">
        <v>4826</v>
      </c>
      <c r="Q35" s="819">
        <f t="shared" si="0"/>
        <v>-1</v>
      </c>
      <c r="R35" s="819">
        <f t="shared" si="0"/>
        <v>-1.0299999999999998</v>
      </c>
      <c r="S35" s="830">
        <f t="shared" si="1"/>
        <v>4.5599999999999996</v>
      </c>
      <c r="T35" s="830">
        <f t="shared" si="2"/>
        <v>9</v>
      </c>
      <c r="U35" s="830">
        <f t="shared" si="3"/>
        <v>4.4400000000000004</v>
      </c>
      <c r="V35" s="835">
        <f t="shared" si="4"/>
        <v>1.9736842105263159</v>
      </c>
      <c r="W35" s="820">
        <v>4.4400000000000004</v>
      </c>
    </row>
    <row r="36" spans="1:23" ht="14.4" customHeight="1" x14ac:dyDescent="0.3">
      <c r="A36" s="882" t="s">
        <v>4827</v>
      </c>
      <c r="B36" s="830">
        <v>15</v>
      </c>
      <c r="C36" s="831">
        <v>14.68</v>
      </c>
      <c r="D36" s="832">
        <v>4.8</v>
      </c>
      <c r="E36" s="813">
        <v>22</v>
      </c>
      <c r="F36" s="814">
        <v>21.53</v>
      </c>
      <c r="G36" s="828">
        <v>5.4</v>
      </c>
      <c r="H36" s="817">
        <v>16</v>
      </c>
      <c r="I36" s="811">
        <v>15.66</v>
      </c>
      <c r="J36" s="812">
        <v>4.9000000000000004</v>
      </c>
      <c r="K36" s="816">
        <v>0.98</v>
      </c>
      <c r="L36" s="817">
        <v>2</v>
      </c>
      <c r="M36" s="817">
        <v>16</v>
      </c>
      <c r="N36" s="818">
        <v>5.45</v>
      </c>
      <c r="O36" s="817" t="s">
        <v>4765</v>
      </c>
      <c r="P36" s="834" t="s">
        <v>4828</v>
      </c>
      <c r="Q36" s="819">
        <f t="shared" si="0"/>
        <v>1</v>
      </c>
      <c r="R36" s="819">
        <f t="shared" si="0"/>
        <v>0.98000000000000043</v>
      </c>
      <c r="S36" s="830">
        <f t="shared" si="1"/>
        <v>87.2</v>
      </c>
      <c r="T36" s="830">
        <f t="shared" si="2"/>
        <v>78.400000000000006</v>
      </c>
      <c r="U36" s="830">
        <f t="shared" si="3"/>
        <v>-8.7999999999999972</v>
      </c>
      <c r="V36" s="835">
        <f t="shared" si="4"/>
        <v>0.8990825688073395</v>
      </c>
      <c r="W36" s="820">
        <v>4.6500000000000004</v>
      </c>
    </row>
    <row r="37" spans="1:23" ht="14.4" customHeight="1" x14ac:dyDescent="0.3">
      <c r="A37" s="883" t="s">
        <v>4829</v>
      </c>
      <c r="B37" s="876">
        <v>3</v>
      </c>
      <c r="C37" s="878">
        <v>3.81</v>
      </c>
      <c r="D37" s="836">
        <v>9.3000000000000007</v>
      </c>
      <c r="E37" s="879">
        <v>1</v>
      </c>
      <c r="F37" s="880">
        <v>1.27</v>
      </c>
      <c r="G37" s="829">
        <v>9</v>
      </c>
      <c r="H37" s="871"/>
      <c r="I37" s="870"/>
      <c r="J37" s="825"/>
      <c r="K37" s="872">
        <v>1.27</v>
      </c>
      <c r="L37" s="871">
        <v>2</v>
      </c>
      <c r="M37" s="871">
        <v>22</v>
      </c>
      <c r="N37" s="873">
        <v>7.29</v>
      </c>
      <c r="O37" s="871" t="s">
        <v>4765</v>
      </c>
      <c r="P37" s="874" t="s">
        <v>4830</v>
      </c>
      <c r="Q37" s="875">
        <f t="shared" si="0"/>
        <v>-3</v>
      </c>
      <c r="R37" s="875">
        <f t="shared" si="0"/>
        <v>-3.81</v>
      </c>
      <c r="S37" s="876" t="str">
        <f t="shared" si="1"/>
        <v/>
      </c>
      <c r="T37" s="876" t="str">
        <f t="shared" si="2"/>
        <v/>
      </c>
      <c r="U37" s="876" t="str">
        <f t="shared" si="3"/>
        <v/>
      </c>
      <c r="V37" s="877" t="str">
        <f t="shared" si="4"/>
        <v/>
      </c>
      <c r="W37" s="827"/>
    </row>
    <row r="38" spans="1:23" ht="14.4" customHeight="1" x14ac:dyDescent="0.3">
      <c r="A38" s="883" t="s">
        <v>4831</v>
      </c>
      <c r="B38" s="876">
        <v>2</v>
      </c>
      <c r="C38" s="878">
        <v>3.27</v>
      </c>
      <c r="D38" s="836">
        <v>8.5</v>
      </c>
      <c r="E38" s="879">
        <v>2</v>
      </c>
      <c r="F38" s="880">
        <v>3.27</v>
      </c>
      <c r="G38" s="829">
        <v>10</v>
      </c>
      <c r="H38" s="871"/>
      <c r="I38" s="870"/>
      <c r="J38" s="825"/>
      <c r="K38" s="872">
        <v>1.63</v>
      </c>
      <c r="L38" s="871">
        <v>3</v>
      </c>
      <c r="M38" s="871">
        <v>25</v>
      </c>
      <c r="N38" s="873">
        <v>8.2200000000000006</v>
      </c>
      <c r="O38" s="871" t="s">
        <v>4765</v>
      </c>
      <c r="P38" s="874" t="s">
        <v>4832</v>
      </c>
      <c r="Q38" s="875">
        <f t="shared" si="0"/>
        <v>-2</v>
      </c>
      <c r="R38" s="875">
        <f t="shared" si="0"/>
        <v>-3.27</v>
      </c>
      <c r="S38" s="876" t="str">
        <f t="shared" si="1"/>
        <v/>
      </c>
      <c r="T38" s="876" t="str">
        <f t="shared" si="2"/>
        <v/>
      </c>
      <c r="U38" s="876" t="str">
        <f t="shared" si="3"/>
        <v/>
      </c>
      <c r="V38" s="877" t="str">
        <f t="shared" si="4"/>
        <v/>
      </c>
      <c r="W38" s="827"/>
    </row>
    <row r="39" spans="1:23" ht="14.4" customHeight="1" x14ac:dyDescent="0.3">
      <c r="A39" s="882" t="s">
        <v>4833</v>
      </c>
      <c r="B39" s="821">
        <v>1</v>
      </c>
      <c r="C39" s="822">
        <v>1.1399999999999999</v>
      </c>
      <c r="D39" s="823">
        <v>4</v>
      </c>
      <c r="E39" s="833"/>
      <c r="F39" s="811"/>
      <c r="G39" s="812"/>
      <c r="H39" s="817"/>
      <c r="I39" s="811"/>
      <c r="J39" s="812"/>
      <c r="K39" s="816">
        <v>1.1399999999999999</v>
      </c>
      <c r="L39" s="817">
        <v>1</v>
      </c>
      <c r="M39" s="817">
        <v>13</v>
      </c>
      <c r="N39" s="818">
        <v>4.24</v>
      </c>
      <c r="O39" s="817" t="s">
        <v>4765</v>
      </c>
      <c r="P39" s="834" t="s">
        <v>4834</v>
      </c>
      <c r="Q39" s="819">
        <f t="shared" si="0"/>
        <v>-1</v>
      </c>
      <c r="R39" s="819">
        <f t="shared" si="0"/>
        <v>-1.1399999999999999</v>
      </c>
      <c r="S39" s="830" t="str">
        <f t="shared" si="1"/>
        <v/>
      </c>
      <c r="T39" s="830" t="str">
        <f t="shared" si="2"/>
        <v/>
      </c>
      <c r="U39" s="830" t="str">
        <f t="shared" si="3"/>
        <v/>
      </c>
      <c r="V39" s="835" t="str">
        <f t="shared" si="4"/>
        <v/>
      </c>
      <c r="W39" s="820"/>
    </row>
    <row r="40" spans="1:23" ht="14.4" customHeight="1" x14ac:dyDescent="0.3">
      <c r="A40" s="882" t="s">
        <v>4835</v>
      </c>
      <c r="B40" s="830">
        <v>7</v>
      </c>
      <c r="C40" s="831">
        <v>14.17</v>
      </c>
      <c r="D40" s="832">
        <v>7.6</v>
      </c>
      <c r="E40" s="833">
        <v>6</v>
      </c>
      <c r="F40" s="811">
        <v>12.15</v>
      </c>
      <c r="G40" s="812">
        <v>6.8</v>
      </c>
      <c r="H40" s="813">
        <v>7</v>
      </c>
      <c r="I40" s="814">
        <v>14.45</v>
      </c>
      <c r="J40" s="815">
        <v>9.6</v>
      </c>
      <c r="K40" s="816">
        <v>2.02</v>
      </c>
      <c r="L40" s="817">
        <v>2</v>
      </c>
      <c r="M40" s="817">
        <v>19</v>
      </c>
      <c r="N40" s="818">
        <v>6.26</v>
      </c>
      <c r="O40" s="817" t="s">
        <v>4765</v>
      </c>
      <c r="P40" s="834" t="s">
        <v>4836</v>
      </c>
      <c r="Q40" s="819">
        <f t="shared" si="0"/>
        <v>0</v>
      </c>
      <c r="R40" s="819">
        <f t="shared" si="0"/>
        <v>0.27999999999999936</v>
      </c>
      <c r="S40" s="830">
        <f t="shared" si="1"/>
        <v>43.82</v>
      </c>
      <c r="T40" s="830">
        <f t="shared" si="2"/>
        <v>67.2</v>
      </c>
      <c r="U40" s="830">
        <f t="shared" si="3"/>
        <v>23.380000000000003</v>
      </c>
      <c r="V40" s="835">
        <f t="shared" si="4"/>
        <v>1.5335463258785944</v>
      </c>
      <c r="W40" s="820">
        <v>23.18</v>
      </c>
    </row>
    <row r="41" spans="1:23" ht="14.4" customHeight="1" x14ac:dyDescent="0.3">
      <c r="A41" s="883" t="s">
        <v>4837</v>
      </c>
      <c r="B41" s="876">
        <v>1</v>
      </c>
      <c r="C41" s="878">
        <v>2.54</v>
      </c>
      <c r="D41" s="836">
        <v>8</v>
      </c>
      <c r="E41" s="869">
        <v>1</v>
      </c>
      <c r="F41" s="870">
        <v>2.54</v>
      </c>
      <c r="G41" s="825">
        <v>7</v>
      </c>
      <c r="H41" s="879"/>
      <c r="I41" s="880"/>
      <c r="J41" s="829"/>
      <c r="K41" s="872">
        <v>2.54</v>
      </c>
      <c r="L41" s="871">
        <v>3</v>
      </c>
      <c r="M41" s="871">
        <v>25</v>
      </c>
      <c r="N41" s="873">
        <v>8.23</v>
      </c>
      <c r="O41" s="871" t="s">
        <v>4765</v>
      </c>
      <c r="P41" s="874" t="s">
        <v>4838</v>
      </c>
      <c r="Q41" s="875">
        <f t="shared" si="0"/>
        <v>-1</v>
      </c>
      <c r="R41" s="875">
        <f t="shared" si="0"/>
        <v>-2.54</v>
      </c>
      <c r="S41" s="876" t="str">
        <f t="shared" si="1"/>
        <v/>
      </c>
      <c r="T41" s="876" t="str">
        <f t="shared" si="2"/>
        <v/>
      </c>
      <c r="U41" s="876" t="str">
        <f t="shared" si="3"/>
        <v/>
      </c>
      <c r="V41" s="877" t="str">
        <f t="shared" si="4"/>
        <v/>
      </c>
      <c r="W41" s="827"/>
    </row>
    <row r="42" spans="1:23" ht="14.4" customHeight="1" x14ac:dyDescent="0.3">
      <c r="A42" s="883" t="s">
        <v>4839</v>
      </c>
      <c r="B42" s="876">
        <v>1</v>
      </c>
      <c r="C42" s="878">
        <v>3.57</v>
      </c>
      <c r="D42" s="836">
        <v>10</v>
      </c>
      <c r="E42" s="869"/>
      <c r="F42" s="870"/>
      <c r="G42" s="825"/>
      <c r="H42" s="879">
        <v>2</v>
      </c>
      <c r="I42" s="880">
        <v>9.74</v>
      </c>
      <c r="J42" s="826">
        <v>22.5</v>
      </c>
      <c r="K42" s="872">
        <v>3.57</v>
      </c>
      <c r="L42" s="871">
        <v>3</v>
      </c>
      <c r="M42" s="871">
        <v>25</v>
      </c>
      <c r="N42" s="873">
        <v>8.49</v>
      </c>
      <c r="O42" s="871" t="s">
        <v>4765</v>
      </c>
      <c r="P42" s="874" t="s">
        <v>4840</v>
      </c>
      <c r="Q42" s="875">
        <f t="shared" si="0"/>
        <v>1</v>
      </c>
      <c r="R42" s="875">
        <f t="shared" si="0"/>
        <v>6.17</v>
      </c>
      <c r="S42" s="876">
        <f t="shared" si="1"/>
        <v>16.98</v>
      </c>
      <c r="T42" s="876">
        <f t="shared" si="2"/>
        <v>45</v>
      </c>
      <c r="U42" s="876">
        <f t="shared" si="3"/>
        <v>28.02</v>
      </c>
      <c r="V42" s="877">
        <f t="shared" si="4"/>
        <v>2.6501766784452294</v>
      </c>
      <c r="W42" s="827">
        <v>28.51</v>
      </c>
    </row>
    <row r="43" spans="1:23" ht="14.4" customHeight="1" x14ac:dyDescent="0.3">
      <c r="A43" s="882" t="s">
        <v>4841</v>
      </c>
      <c r="B43" s="821">
        <v>65</v>
      </c>
      <c r="C43" s="822">
        <v>44.41</v>
      </c>
      <c r="D43" s="823">
        <v>5.0999999999999996</v>
      </c>
      <c r="E43" s="833">
        <v>52</v>
      </c>
      <c r="F43" s="811">
        <v>35.17</v>
      </c>
      <c r="G43" s="812">
        <v>5.2</v>
      </c>
      <c r="H43" s="817">
        <v>51</v>
      </c>
      <c r="I43" s="811">
        <v>34.64</v>
      </c>
      <c r="J43" s="815">
        <v>4.5999999999999996</v>
      </c>
      <c r="K43" s="816">
        <v>0.66</v>
      </c>
      <c r="L43" s="817">
        <v>1</v>
      </c>
      <c r="M43" s="817">
        <v>13</v>
      </c>
      <c r="N43" s="818">
        <v>4.5</v>
      </c>
      <c r="O43" s="817" t="s">
        <v>4765</v>
      </c>
      <c r="P43" s="834" t="s">
        <v>4842</v>
      </c>
      <c r="Q43" s="819">
        <f t="shared" si="0"/>
        <v>-14</v>
      </c>
      <c r="R43" s="819">
        <f t="shared" si="0"/>
        <v>-9.769999999999996</v>
      </c>
      <c r="S43" s="830">
        <f t="shared" si="1"/>
        <v>229.5</v>
      </c>
      <c r="T43" s="830">
        <f t="shared" si="2"/>
        <v>234.6</v>
      </c>
      <c r="U43" s="830">
        <f t="shared" si="3"/>
        <v>5.0999999999999943</v>
      </c>
      <c r="V43" s="835">
        <f t="shared" si="4"/>
        <v>1.0222222222222221</v>
      </c>
      <c r="W43" s="820">
        <v>27</v>
      </c>
    </row>
    <row r="44" spans="1:23" ht="14.4" customHeight="1" x14ac:dyDescent="0.3">
      <c r="A44" s="883" t="s">
        <v>4843</v>
      </c>
      <c r="B44" s="867">
        <v>3</v>
      </c>
      <c r="C44" s="868">
        <v>2.98</v>
      </c>
      <c r="D44" s="824">
        <v>6</v>
      </c>
      <c r="E44" s="869">
        <v>3</v>
      </c>
      <c r="F44" s="870">
        <v>2.87</v>
      </c>
      <c r="G44" s="825">
        <v>9</v>
      </c>
      <c r="H44" s="871">
        <v>2</v>
      </c>
      <c r="I44" s="870">
        <v>2.06</v>
      </c>
      <c r="J44" s="826">
        <v>9</v>
      </c>
      <c r="K44" s="872">
        <v>0.96</v>
      </c>
      <c r="L44" s="871">
        <v>2</v>
      </c>
      <c r="M44" s="871">
        <v>19</v>
      </c>
      <c r="N44" s="873">
        <v>6.49</v>
      </c>
      <c r="O44" s="871" t="s">
        <v>4765</v>
      </c>
      <c r="P44" s="874" t="s">
        <v>4844</v>
      </c>
      <c r="Q44" s="875">
        <f t="shared" si="0"/>
        <v>-1</v>
      </c>
      <c r="R44" s="875">
        <f t="shared" si="0"/>
        <v>-0.91999999999999993</v>
      </c>
      <c r="S44" s="876">
        <f t="shared" si="1"/>
        <v>12.98</v>
      </c>
      <c r="T44" s="876">
        <f t="shared" si="2"/>
        <v>18</v>
      </c>
      <c r="U44" s="876">
        <f t="shared" si="3"/>
        <v>5.0199999999999996</v>
      </c>
      <c r="V44" s="877">
        <f t="shared" si="4"/>
        <v>1.386748844375963</v>
      </c>
      <c r="W44" s="827">
        <v>7.51</v>
      </c>
    </row>
    <row r="45" spans="1:23" ht="14.4" customHeight="1" x14ac:dyDescent="0.3">
      <c r="A45" s="883" t="s">
        <v>4845</v>
      </c>
      <c r="B45" s="867"/>
      <c r="C45" s="868"/>
      <c r="D45" s="824"/>
      <c r="E45" s="869">
        <v>1</v>
      </c>
      <c r="F45" s="870">
        <v>1.5</v>
      </c>
      <c r="G45" s="825">
        <v>9</v>
      </c>
      <c r="H45" s="871">
        <v>2</v>
      </c>
      <c r="I45" s="870">
        <v>3</v>
      </c>
      <c r="J45" s="825">
        <v>6</v>
      </c>
      <c r="K45" s="872">
        <v>1.5</v>
      </c>
      <c r="L45" s="871">
        <v>3</v>
      </c>
      <c r="M45" s="871">
        <v>26</v>
      </c>
      <c r="N45" s="873">
        <v>8.6</v>
      </c>
      <c r="O45" s="871" t="s">
        <v>4765</v>
      </c>
      <c r="P45" s="874" t="s">
        <v>4846</v>
      </c>
      <c r="Q45" s="875">
        <f t="shared" si="0"/>
        <v>2</v>
      </c>
      <c r="R45" s="875">
        <f t="shared" si="0"/>
        <v>3</v>
      </c>
      <c r="S45" s="876">
        <f t="shared" si="1"/>
        <v>17.2</v>
      </c>
      <c r="T45" s="876">
        <f t="shared" si="2"/>
        <v>12</v>
      </c>
      <c r="U45" s="876">
        <f t="shared" si="3"/>
        <v>-5.1999999999999993</v>
      </c>
      <c r="V45" s="877">
        <f t="shared" si="4"/>
        <v>0.69767441860465118</v>
      </c>
      <c r="W45" s="827"/>
    </row>
    <row r="46" spans="1:23" ht="14.4" customHeight="1" x14ac:dyDescent="0.3">
      <c r="A46" s="882" t="s">
        <v>4847</v>
      </c>
      <c r="B46" s="821">
        <v>27</v>
      </c>
      <c r="C46" s="822">
        <v>14.7</v>
      </c>
      <c r="D46" s="823">
        <v>5.4</v>
      </c>
      <c r="E46" s="833">
        <v>16</v>
      </c>
      <c r="F46" s="811">
        <v>8.86</v>
      </c>
      <c r="G46" s="812">
        <v>5.8</v>
      </c>
      <c r="H46" s="817">
        <v>22</v>
      </c>
      <c r="I46" s="811">
        <v>12.22</v>
      </c>
      <c r="J46" s="815">
        <v>5.4</v>
      </c>
      <c r="K46" s="816">
        <v>0.53</v>
      </c>
      <c r="L46" s="817">
        <v>1</v>
      </c>
      <c r="M46" s="817">
        <v>12</v>
      </c>
      <c r="N46" s="818">
        <v>4.03</v>
      </c>
      <c r="O46" s="817" t="s">
        <v>4765</v>
      </c>
      <c r="P46" s="834" t="s">
        <v>4848</v>
      </c>
      <c r="Q46" s="819">
        <f t="shared" si="0"/>
        <v>-5</v>
      </c>
      <c r="R46" s="819">
        <f t="shared" si="0"/>
        <v>-2.4799999999999986</v>
      </c>
      <c r="S46" s="830">
        <f t="shared" si="1"/>
        <v>88.660000000000011</v>
      </c>
      <c r="T46" s="830">
        <f t="shared" si="2"/>
        <v>118.80000000000001</v>
      </c>
      <c r="U46" s="830">
        <f t="shared" si="3"/>
        <v>30.14</v>
      </c>
      <c r="V46" s="835">
        <f t="shared" si="4"/>
        <v>1.3399503722084367</v>
      </c>
      <c r="W46" s="820">
        <v>32.549999999999997</v>
      </c>
    </row>
    <row r="47" spans="1:23" ht="14.4" customHeight="1" x14ac:dyDescent="0.3">
      <c r="A47" s="883" t="s">
        <v>4849</v>
      </c>
      <c r="B47" s="867">
        <v>2</v>
      </c>
      <c r="C47" s="868">
        <v>1.53</v>
      </c>
      <c r="D47" s="824">
        <v>8.5</v>
      </c>
      <c r="E47" s="869">
        <v>2</v>
      </c>
      <c r="F47" s="870">
        <v>1.47</v>
      </c>
      <c r="G47" s="825">
        <v>7.5</v>
      </c>
      <c r="H47" s="871"/>
      <c r="I47" s="870"/>
      <c r="J47" s="825"/>
      <c r="K47" s="872">
        <v>0.73</v>
      </c>
      <c r="L47" s="871">
        <v>2</v>
      </c>
      <c r="M47" s="871">
        <v>17</v>
      </c>
      <c r="N47" s="873">
        <v>5.5</v>
      </c>
      <c r="O47" s="871" t="s">
        <v>4765</v>
      </c>
      <c r="P47" s="874" t="s">
        <v>4850</v>
      </c>
      <c r="Q47" s="875">
        <f t="shared" si="0"/>
        <v>-2</v>
      </c>
      <c r="R47" s="875">
        <f t="shared" si="0"/>
        <v>-1.53</v>
      </c>
      <c r="S47" s="876" t="str">
        <f t="shared" si="1"/>
        <v/>
      </c>
      <c r="T47" s="876" t="str">
        <f t="shared" si="2"/>
        <v/>
      </c>
      <c r="U47" s="876" t="str">
        <f t="shared" si="3"/>
        <v/>
      </c>
      <c r="V47" s="877" t="str">
        <f t="shared" si="4"/>
        <v/>
      </c>
      <c r="W47" s="827"/>
    </row>
    <row r="48" spans="1:23" ht="14.4" customHeight="1" x14ac:dyDescent="0.3">
      <c r="A48" s="883" t="s">
        <v>4851</v>
      </c>
      <c r="B48" s="867">
        <v>1</v>
      </c>
      <c r="C48" s="868">
        <v>0.95</v>
      </c>
      <c r="D48" s="824">
        <v>14</v>
      </c>
      <c r="E48" s="869"/>
      <c r="F48" s="870"/>
      <c r="G48" s="825"/>
      <c r="H48" s="871"/>
      <c r="I48" s="870"/>
      <c r="J48" s="825"/>
      <c r="K48" s="872">
        <v>0.95</v>
      </c>
      <c r="L48" s="871">
        <v>2</v>
      </c>
      <c r="M48" s="871">
        <v>19</v>
      </c>
      <c r="N48" s="873">
        <v>6.27</v>
      </c>
      <c r="O48" s="871" t="s">
        <v>4765</v>
      </c>
      <c r="P48" s="874" t="s">
        <v>4852</v>
      </c>
      <c r="Q48" s="875">
        <f t="shared" si="0"/>
        <v>-1</v>
      </c>
      <c r="R48" s="875">
        <f t="shared" si="0"/>
        <v>-0.95</v>
      </c>
      <c r="S48" s="876" t="str">
        <f t="shared" si="1"/>
        <v/>
      </c>
      <c r="T48" s="876" t="str">
        <f t="shared" si="2"/>
        <v/>
      </c>
      <c r="U48" s="876" t="str">
        <f t="shared" si="3"/>
        <v/>
      </c>
      <c r="V48" s="877" t="str">
        <f t="shared" si="4"/>
        <v/>
      </c>
      <c r="W48" s="827"/>
    </row>
    <row r="49" spans="1:23" ht="14.4" customHeight="1" x14ac:dyDescent="0.3">
      <c r="A49" s="882" t="s">
        <v>4853</v>
      </c>
      <c r="B49" s="830">
        <v>1</v>
      </c>
      <c r="C49" s="831">
        <v>1</v>
      </c>
      <c r="D49" s="832">
        <v>4</v>
      </c>
      <c r="E49" s="813">
        <v>2</v>
      </c>
      <c r="F49" s="814">
        <v>2.97</v>
      </c>
      <c r="G49" s="828">
        <v>9.5</v>
      </c>
      <c r="H49" s="817">
        <v>2</v>
      </c>
      <c r="I49" s="811">
        <v>1.99</v>
      </c>
      <c r="J49" s="815">
        <v>8</v>
      </c>
      <c r="K49" s="816">
        <v>1</v>
      </c>
      <c r="L49" s="817">
        <v>2</v>
      </c>
      <c r="M49" s="817">
        <v>17</v>
      </c>
      <c r="N49" s="818">
        <v>5.65</v>
      </c>
      <c r="O49" s="817" t="s">
        <v>4765</v>
      </c>
      <c r="P49" s="834" t="s">
        <v>4854</v>
      </c>
      <c r="Q49" s="819">
        <f t="shared" si="0"/>
        <v>1</v>
      </c>
      <c r="R49" s="819">
        <f t="shared" si="0"/>
        <v>0.99</v>
      </c>
      <c r="S49" s="830">
        <f t="shared" si="1"/>
        <v>11.3</v>
      </c>
      <c r="T49" s="830">
        <f t="shared" si="2"/>
        <v>16</v>
      </c>
      <c r="U49" s="830">
        <f t="shared" si="3"/>
        <v>4.6999999999999993</v>
      </c>
      <c r="V49" s="835">
        <f t="shared" si="4"/>
        <v>1.415929203539823</v>
      </c>
      <c r="W49" s="820">
        <v>4.7</v>
      </c>
    </row>
    <row r="50" spans="1:23" ht="14.4" customHeight="1" x14ac:dyDescent="0.3">
      <c r="A50" s="883" t="s">
        <v>4855</v>
      </c>
      <c r="B50" s="876">
        <v>2</v>
      </c>
      <c r="C50" s="878">
        <v>3.44</v>
      </c>
      <c r="D50" s="836">
        <v>7.5</v>
      </c>
      <c r="E50" s="879">
        <v>1</v>
      </c>
      <c r="F50" s="880">
        <v>1.72</v>
      </c>
      <c r="G50" s="829">
        <v>8</v>
      </c>
      <c r="H50" s="871"/>
      <c r="I50" s="870"/>
      <c r="J50" s="825"/>
      <c r="K50" s="872">
        <v>1.72</v>
      </c>
      <c r="L50" s="871">
        <v>3</v>
      </c>
      <c r="M50" s="871">
        <v>28</v>
      </c>
      <c r="N50" s="873">
        <v>9.44</v>
      </c>
      <c r="O50" s="871" t="s">
        <v>4765</v>
      </c>
      <c r="P50" s="874" t="s">
        <v>4856</v>
      </c>
      <c r="Q50" s="875">
        <f t="shared" si="0"/>
        <v>-2</v>
      </c>
      <c r="R50" s="875">
        <f t="shared" si="0"/>
        <v>-3.44</v>
      </c>
      <c r="S50" s="876" t="str">
        <f t="shared" si="1"/>
        <v/>
      </c>
      <c r="T50" s="876" t="str">
        <f t="shared" si="2"/>
        <v/>
      </c>
      <c r="U50" s="876" t="str">
        <f t="shared" si="3"/>
        <v/>
      </c>
      <c r="V50" s="877" t="str">
        <f t="shared" si="4"/>
        <v/>
      </c>
      <c r="W50" s="827"/>
    </row>
    <row r="51" spans="1:23" ht="14.4" customHeight="1" x14ac:dyDescent="0.3">
      <c r="A51" s="883" t="s">
        <v>4857</v>
      </c>
      <c r="B51" s="876"/>
      <c r="C51" s="878"/>
      <c r="D51" s="836"/>
      <c r="E51" s="879">
        <v>1</v>
      </c>
      <c r="F51" s="880">
        <v>3.18</v>
      </c>
      <c r="G51" s="829">
        <v>29</v>
      </c>
      <c r="H51" s="871"/>
      <c r="I51" s="870"/>
      <c r="J51" s="825"/>
      <c r="K51" s="872">
        <v>3.18</v>
      </c>
      <c r="L51" s="871">
        <v>4</v>
      </c>
      <c r="M51" s="871">
        <v>38</v>
      </c>
      <c r="N51" s="873">
        <v>12.65</v>
      </c>
      <c r="O51" s="871" t="s">
        <v>4765</v>
      </c>
      <c r="P51" s="874" t="s">
        <v>4858</v>
      </c>
      <c r="Q51" s="875">
        <f t="shared" si="0"/>
        <v>0</v>
      </c>
      <c r="R51" s="875">
        <f t="shared" si="0"/>
        <v>0</v>
      </c>
      <c r="S51" s="876" t="str">
        <f t="shared" si="1"/>
        <v/>
      </c>
      <c r="T51" s="876" t="str">
        <f t="shared" si="2"/>
        <v/>
      </c>
      <c r="U51" s="876" t="str">
        <f t="shared" si="3"/>
        <v/>
      </c>
      <c r="V51" s="877" t="str">
        <f t="shared" si="4"/>
        <v/>
      </c>
      <c r="W51" s="827"/>
    </row>
    <row r="52" spans="1:23" ht="14.4" customHeight="1" x14ac:dyDescent="0.3">
      <c r="A52" s="882" t="s">
        <v>4859</v>
      </c>
      <c r="B52" s="830"/>
      <c r="C52" s="831"/>
      <c r="D52" s="832"/>
      <c r="E52" s="813">
        <v>2</v>
      </c>
      <c r="F52" s="814">
        <v>2.84</v>
      </c>
      <c r="G52" s="828">
        <v>18.5</v>
      </c>
      <c r="H52" s="817"/>
      <c r="I52" s="811"/>
      <c r="J52" s="812"/>
      <c r="K52" s="816">
        <v>1.1499999999999999</v>
      </c>
      <c r="L52" s="817">
        <v>2</v>
      </c>
      <c r="M52" s="817">
        <v>19</v>
      </c>
      <c r="N52" s="818">
        <v>6.38</v>
      </c>
      <c r="O52" s="817" t="s">
        <v>4765</v>
      </c>
      <c r="P52" s="834" t="s">
        <v>4860</v>
      </c>
      <c r="Q52" s="819">
        <f t="shared" si="0"/>
        <v>0</v>
      </c>
      <c r="R52" s="819">
        <f t="shared" si="0"/>
        <v>0</v>
      </c>
      <c r="S52" s="830" t="str">
        <f t="shared" si="1"/>
        <v/>
      </c>
      <c r="T52" s="830" t="str">
        <f t="shared" si="2"/>
        <v/>
      </c>
      <c r="U52" s="830" t="str">
        <f t="shared" si="3"/>
        <v/>
      </c>
      <c r="V52" s="835" t="str">
        <f t="shared" si="4"/>
        <v/>
      </c>
      <c r="W52" s="820"/>
    </row>
    <row r="53" spans="1:23" ht="14.4" customHeight="1" x14ac:dyDescent="0.3">
      <c r="A53" s="883" t="s">
        <v>4861</v>
      </c>
      <c r="B53" s="876">
        <v>1</v>
      </c>
      <c r="C53" s="878">
        <v>1.66</v>
      </c>
      <c r="D53" s="836">
        <v>5</v>
      </c>
      <c r="E53" s="879">
        <v>1</v>
      </c>
      <c r="F53" s="880">
        <v>1.66</v>
      </c>
      <c r="G53" s="829">
        <v>8</v>
      </c>
      <c r="H53" s="871"/>
      <c r="I53" s="870"/>
      <c r="J53" s="825"/>
      <c r="K53" s="872">
        <v>1.66</v>
      </c>
      <c r="L53" s="871">
        <v>3</v>
      </c>
      <c r="M53" s="871">
        <v>28</v>
      </c>
      <c r="N53" s="873">
        <v>9.27</v>
      </c>
      <c r="O53" s="871" t="s">
        <v>4765</v>
      </c>
      <c r="P53" s="874" t="s">
        <v>4862</v>
      </c>
      <c r="Q53" s="875">
        <f t="shared" si="0"/>
        <v>-1</v>
      </c>
      <c r="R53" s="875">
        <f t="shared" si="0"/>
        <v>-1.66</v>
      </c>
      <c r="S53" s="876" t="str">
        <f t="shared" si="1"/>
        <v/>
      </c>
      <c r="T53" s="876" t="str">
        <f t="shared" si="2"/>
        <v/>
      </c>
      <c r="U53" s="876" t="str">
        <f t="shared" si="3"/>
        <v/>
      </c>
      <c r="V53" s="877" t="str">
        <f t="shared" si="4"/>
        <v/>
      </c>
      <c r="W53" s="827"/>
    </row>
    <row r="54" spans="1:23" ht="14.4" customHeight="1" x14ac:dyDescent="0.3">
      <c r="A54" s="882" t="s">
        <v>4863</v>
      </c>
      <c r="B54" s="821">
        <v>6</v>
      </c>
      <c r="C54" s="822">
        <v>3.77</v>
      </c>
      <c r="D54" s="823">
        <v>3.3</v>
      </c>
      <c r="E54" s="833">
        <v>4</v>
      </c>
      <c r="F54" s="811">
        <v>4.18</v>
      </c>
      <c r="G54" s="812">
        <v>6.8</v>
      </c>
      <c r="H54" s="817">
        <v>5</v>
      </c>
      <c r="I54" s="811">
        <v>2.16</v>
      </c>
      <c r="J54" s="815">
        <v>5.4</v>
      </c>
      <c r="K54" s="816">
        <v>0.42</v>
      </c>
      <c r="L54" s="817">
        <v>2</v>
      </c>
      <c r="M54" s="817">
        <v>15</v>
      </c>
      <c r="N54" s="818">
        <v>4.8899999999999997</v>
      </c>
      <c r="O54" s="817" t="s">
        <v>4765</v>
      </c>
      <c r="P54" s="834" t="s">
        <v>4864</v>
      </c>
      <c r="Q54" s="819">
        <f t="shared" si="0"/>
        <v>-1</v>
      </c>
      <c r="R54" s="819">
        <f t="shared" si="0"/>
        <v>-1.6099999999999999</v>
      </c>
      <c r="S54" s="830">
        <f t="shared" si="1"/>
        <v>24.45</v>
      </c>
      <c r="T54" s="830">
        <f t="shared" si="2"/>
        <v>27</v>
      </c>
      <c r="U54" s="830">
        <f t="shared" si="3"/>
        <v>2.5500000000000007</v>
      </c>
      <c r="V54" s="835">
        <f t="shared" si="4"/>
        <v>1.1042944785276074</v>
      </c>
      <c r="W54" s="820">
        <v>8.33</v>
      </c>
    </row>
    <row r="55" spans="1:23" ht="14.4" customHeight="1" x14ac:dyDescent="0.3">
      <c r="A55" s="883" t="s">
        <v>4865</v>
      </c>
      <c r="B55" s="867">
        <v>2</v>
      </c>
      <c r="C55" s="868">
        <v>1.18</v>
      </c>
      <c r="D55" s="824">
        <v>12.5</v>
      </c>
      <c r="E55" s="869">
        <v>1</v>
      </c>
      <c r="F55" s="870">
        <v>0.55000000000000004</v>
      </c>
      <c r="G55" s="825">
        <v>3</v>
      </c>
      <c r="H55" s="871">
        <v>1</v>
      </c>
      <c r="I55" s="870">
        <v>0.55000000000000004</v>
      </c>
      <c r="J55" s="826">
        <v>8</v>
      </c>
      <c r="K55" s="872">
        <v>0.55000000000000004</v>
      </c>
      <c r="L55" s="871">
        <v>2</v>
      </c>
      <c r="M55" s="871">
        <v>19</v>
      </c>
      <c r="N55" s="873">
        <v>6.24</v>
      </c>
      <c r="O55" s="871" t="s">
        <v>4765</v>
      </c>
      <c r="P55" s="874" t="s">
        <v>4866</v>
      </c>
      <c r="Q55" s="875">
        <f t="shared" si="0"/>
        <v>-1</v>
      </c>
      <c r="R55" s="875">
        <f t="shared" si="0"/>
        <v>-0.62999999999999989</v>
      </c>
      <c r="S55" s="876">
        <f t="shared" si="1"/>
        <v>6.24</v>
      </c>
      <c r="T55" s="876">
        <f t="shared" si="2"/>
        <v>8</v>
      </c>
      <c r="U55" s="876">
        <f t="shared" si="3"/>
        <v>1.7599999999999998</v>
      </c>
      <c r="V55" s="877">
        <f t="shared" si="4"/>
        <v>1.2820512820512819</v>
      </c>
      <c r="W55" s="827">
        <v>1.76</v>
      </c>
    </row>
    <row r="56" spans="1:23" ht="14.4" customHeight="1" x14ac:dyDescent="0.3">
      <c r="A56" s="883" t="s">
        <v>4867</v>
      </c>
      <c r="B56" s="867"/>
      <c r="C56" s="868"/>
      <c r="D56" s="824"/>
      <c r="E56" s="869"/>
      <c r="F56" s="870"/>
      <c r="G56" s="825"/>
      <c r="H56" s="871">
        <v>1</v>
      </c>
      <c r="I56" s="870">
        <v>1.87</v>
      </c>
      <c r="J56" s="826">
        <v>47</v>
      </c>
      <c r="K56" s="872">
        <v>0.76</v>
      </c>
      <c r="L56" s="871">
        <v>3</v>
      </c>
      <c r="M56" s="871">
        <v>26</v>
      </c>
      <c r="N56" s="873">
        <v>8.5399999999999991</v>
      </c>
      <c r="O56" s="871" t="s">
        <v>4765</v>
      </c>
      <c r="P56" s="874" t="s">
        <v>4868</v>
      </c>
      <c r="Q56" s="875">
        <f t="shared" si="0"/>
        <v>1</v>
      </c>
      <c r="R56" s="875">
        <f t="shared" si="0"/>
        <v>1.87</v>
      </c>
      <c r="S56" s="876">
        <f t="shared" si="1"/>
        <v>8.5399999999999991</v>
      </c>
      <c r="T56" s="876">
        <f t="shared" si="2"/>
        <v>47</v>
      </c>
      <c r="U56" s="876">
        <f t="shared" si="3"/>
        <v>38.46</v>
      </c>
      <c r="V56" s="877">
        <f t="shared" si="4"/>
        <v>5.5035128805620612</v>
      </c>
      <c r="W56" s="827">
        <v>38.46</v>
      </c>
    </row>
    <row r="57" spans="1:23" ht="14.4" customHeight="1" x14ac:dyDescent="0.3">
      <c r="A57" s="882" t="s">
        <v>4869</v>
      </c>
      <c r="B57" s="830"/>
      <c r="C57" s="831"/>
      <c r="D57" s="832"/>
      <c r="E57" s="833"/>
      <c r="F57" s="811"/>
      <c r="G57" s="812"/>
      <c r="H57" s="813">
        <v>1</v>
      </c>
      <c r="I57" s="814">
        <v>0.39</v>
      </c>
      <c r="J57" s="828">
        <v>2</v>
      </c>
      <c r="K57" s="816">
        <v>0.39</v>
      </c>
      <c r="L57" s="817">
        <v>2</v>
      </c>
      <c r="M57" s="817">
        <v>14</v>
      </c>
      <c r="N57" s="818">
        <v>4.58</v>
      </c>
      <c r="O57" s="817" t="s">
        <v>4765</v>
      </c>
      <c r="P57" s="834" t="s">
        <v>4870</v>
      </c>
      <c r="Q57" s="819">
        <f t="shared" si="0"/>
        <v>1</v>
      </c>
      <c r="R57" s="819">
        <f t="shared" si="0"/>
        <v>0.39</v>
      </c>
      <c r="S57" s="830">
        <f t="shared" si="1"/>
        <v>4.58</v>
      </c>
      <c r="T57" s="830">
        <f t="shared" si="2"/>
        <v>2</v>
      </c>
      <c r="U57" s="830">
        <f t="shared" si="3"/>
        <v>-2.58</v>
      </c>
      <c r="V57" s="835">
        <f t="shared" si="4"/>
        <v>0.4366812227074236</v>
      </c>
      <c r="W57" s="820"/>
    </row>
    <row r="58" spans="1:23" ht="14.4" customHeight="1" x14ac:dyDescent="0.3">
      <c r="A58" s="882" t="s">
        <v>4871</v>
      </c>
      <c r="B58" s="830">
        <v>3</v>
      </c>
      <c r="C58" s="831">
        <v>2.13</v>
      </c>
      <c r="D58" s="832">
        <v>7.3</v>
      </c>
      <c r="E58" s="833">
        <v>5</v>
      </c>
      <c r="F58" s="811">
        <v>3.61</v>
      </c>
      <c r="G58" s="812">
        <v>6</v>
      </c>
      <c r="H58" s="813">
        <v>7</v>
      </c>
      <c r="I58" s="814">
        <v>6.57</v>
      </c>
      <c r="J58" s="815">
        <v>4.5999999999999996</v>
      </c>
      <c r="K58" s="816">
        <v>0.4</v>
      </c>
      <c r="L58" s="817">
        <v>1</v>
      </c>
      <c r="M58" s="817">
        <v>13</v>
      </c>
      <c r="N58" s="818">
        <v>4.18</v>
      </c>
      <c r="O58" s="817" t="s">
        <v>4765</v>
      </c>
      <c r="P58" s="834" t="s">
        <v>4872</v>
      </c>
      <c r="Q58" s="819">
        <f t="shared" si="0"/>
        <v>4</v>
      </c>
      <c r="R58" s="819">
        <f t="shared" si="0"/>
        <v>4.4400000000000004</v>
      </c>
      <c r="S58" s="830">
        <f t="shared" si="1"/>
        <v>29.259999999999998</v>
      </c>
      <c r="T58" s="830">
        <f t="shared" si="2"/>
        <v>32.199999999999996</v>
      </c>
      <c r="U58" s="830">
        <f t="shared" si="3"/>
        <v>2.9399999999999977</v>
      </c>
      <c r="V58" s="835">
        <f t="shared" si="4"/>
        <v>1.1004784688995215</v>
      </c>
      <c r="W58" s="820">
        <v>8.64</v>
      </c>
    </row>
    <row r="59" spans="1:23" ht="14.4" customHeight="1" x14ac:dyDescent="0.3">
      <c r="A59" s="883" t="s">
        <v>4873</v>
      </c>
      <c r="B59" s="876"/>
      <c r="C59" s="878"/>
      <c r="D59" s="836"/>
      <c r="E59" s="869"/>
      <c r="F59" s="870"/>
      <c r="G59" s="825"/>
      <c r="H59" s="879">
        <v>1</v>
      </c>
      <c r="I59" s="880">
        <v>1.51</v>
      </c>
      <c r="J59" s="826">
        <v>26</v>
      </c>
      <c r="K59" s="872">
        <v>0.6</v>
      </c>
      <c r="L59" s="871">
        <v>2</v>
      </c>
      <c r="M59" s="871">
        <v>18</v>
      </c>
      <c r="N59" s="873">
        <v>6.04</v>
      </c>
      <c r="O59" s="871" t="s">
        <v>4765</v>
      </c>
      <c r="P59" s="874" t="s">
        <v>4874</v>
      </c>
      <c r="Q59" s="875">
        <f t="shared" si="0"/>
        <v>1</v>
      </c>
      <c r="R59" s="875">
        <f t="shared" si="0"/>
        <v>1.51</v>
      </c>
      <c r="S59" s="876">
        <f t="shared" si="1"/>
        <v>6.04</v>
      </c>
      <c r="T59" s="876">
        <f t="shared" si="2"/>
        <v>26</v>
      </c>
      <c r="U59" s="876">
        <f t="shared" si="3"/>
        <v>19.96</v>
      </c>
      <c r="V59" s="877">
        <f t="shared" si="4"/>
        <v>4.3046357615894042</v>
      </c>
      <c r="W59" s="827">
        <v>19.96</v>
      </c>
    </row>
    <row r="60" spans="1:23" ht="14.4" customHeight="1" x14ac:dyDescent="0.3">
      <c r="A60" s="882" t="s">
        <v>4875</v>
      </c>
      <c r="B60" s="821">
        <v>7</v>
      </c>
      <c r="C60" s="822">
        <v>2.73</v>
      </c>
      <c r="D60" s="823">
        <v>4.7</v>
      </c>
      <c r="E60" s="833">
        <v>2</v>
      </c>
      <c r="F60" s="811">
        <v>0.78</v>
      </c>
      <c r="G60" s="812">
        <v>8</v>
      </c>
      <c r="H60" s="817">
        <v>2</v>
      </c>
      <c r="I60" s="811">
        <v>0.93</v>
      </c>
      <c r="J60" s="815">
        <v>6.5</v>
      </c>
      <c r="K60" s="816">
        <v>0.39</v>
      </c>
      <c r="L60" s="817">
        <v>2</v>
      </c>
      <c r="M60" s="817">
        <v>15</v>
      </c>
      <c r="N60" s="818">
        <v>5</v>
      </c>
      <c r="O60" s="817" t="s">
        <v>4765</v>
      </c>
      <c r="P60" s="834" t="s">
        <v>4876</v>
      </c>
      <c r="Q60" s="819">
        <f t="shared" si="0"/>
        <v>-5</v>
      </c>
      <c r="R60" s="819">
        <f t="shared" si="0"/>
        <v>-1.7999999999999998</v>
      </c>
      <c r="S60" s="830">
        <f t="shared" si="1"/>
        <v>10</v>
      </c>
      <c r="T60" s="830">
        <f t="shared" si="2"/>
        <v>13</v>
      </c>
      <c r="U60" s="830">
        <f t="shared" si="3"/>
        <v>3</v>
      </c>
      <c r="V60" s="835">
        <f t="shared" si="4"/>
        <v>1.3</v>
      </c>
      <c r="W60" s="820">
        <v>6</v>
      </c>
    </row>
    <row r="61" spans="1:23" ht="14.4" customHeight="1" x14ac:dyDescent="0.3">
      <c r="A61" s="882" t="s">
        <v>4877</v>
      </c>
      <c r="B61" s="830">
        <v>3</v>
      </c>
      <c r="C61" s="831">
        <v>1.1399999999999999</v>
      </c>
      <c r="D61" s="832">
        <v>6</v>
      </c>
      <c r="E61" s="833">
        <v>4</v>
      </c>
      <c r="F61" s="811">
        <v>1.52</v>
      </c>
      <c r="G61" s="812">
        <v>6</v>
      </c>
      <c r="H61" s="813">
        <v>8</v>
      </c>
      <c r="I61" s="814">
        <v>3.04</v>
      </c>
      <c r="J61" s="815">
        <v>5.9</v>
      </c>
      <c r="K61" s="816">
        <v>0.38</v>
      </c>
      <c r="L61" s="817">
        <v>2</v>
      </c>
      <c r="M61" s="817">
        <v>14</v>
      </c>
      <c r="N61" s="818">
        <v>4.7300000000000004</v>
      </c>
      <c r="O61" s="817" t="s">
        <v>4765</v>
      </c>
      <c r="P61" s="834" t="s">
        <v>4878</v>
      </c>
      <c r="Q61" s="819">
        <f t="shared" si="0"/>
        <v>5</v>
      </c>
      <c r="R61" s="819">
        <f t="shared" si="0"/>
        <v>1.9000000000000001</v>
      </c>
      <c r="S61" s="830">
        <f t="shared" si="1"/>
        <v>37.840000000000003</v>
      </c>
      <c r="T61" s="830">
        <f t="shared" si="2"/>
        <v>47.2</v>
      </c>
      <c r="U61" s="830">
        <f t="shared" si="3"/>
        <v>9.36</v>
      </c>
      <c r="V61" s="835">
        <f t="shared" si="4"/>
        <v>1.2473572938689217</v>
      </c>
      <c r="W61" s="820">
        <v>11.35</v>
      </c>
    </row>
    <row r="62" spans="1:23" ht="14.4" customHeight="1" x14ac:dyDescent="0.3">
      <c r="A62" s="883" t="s">
        <v>4879</v>
      </c>
      <c r="B62" s="876"/>
      <c r="C62" s="878"/>
      <c r="D62" s="836"/>
      <c r="E62" s="869"/>
      <c r="F62" s="870"/>
      <c r="G62" s="825"/>
      <c r="H62" s="879">
        <v>2</v>
      </c>
      <c r="I62" s="880">
        <v>1.87</v>
      </c>
      <c r="J62" s="826">
        <v>18</v>
      </c>
      <c r="K62" s="872">
        <v>0.55000000000000004</v>
      </c>
      <c r="L62" s="871">
        <v>2</v>
      </c>
      <c r="M62" s="871">
        <v>19</v>
      </c>
      <c r="N62" s="873">
        <v>6.38</v>
      </c>
      <c r="O62" s="871" t="s">
        <v>4765</v>
      </c>
      <c r="P62" s="874" t="s">
        <v>4880</v>
      </c>
      <c r="Q62" s="875">
        <f t="shared" si="0"/>
        <v>2</v>
      </c>
      <c r="R62" s="875">
        <f t="shared" si="0"/>
        <v>1.87</v>
      </c>
      <c r="S62" s="876">
        <f t="shared" si="1"/>
        <v>12.76</v>
      </c>
      <c r="T62" s="876">
        <f t="shared" si="2"/>
        <v>36</v>
      </c>
      <c r="U62" s="876">
        <f t="shared" si="3"/>
        <v>23.240000000000002</v>
      </c>
      <c r="V62" s="877">
        <f t="shared" si="4"/>
        <v>2.8213166144200628</v>
      </c>
      <c r="W62" s="827">
        <v>25.62</v>
      </c>
    </row>
    <row r="63" spans="1:23" ht="14.4" customHeight="1" x14ac:dyDescent="0.3">
      <c r="A63" s="882" t="s">
        <v>4881</v>
      </c>
      <c r="B63" s="830">
        <v>2</v>
      </c>
      <c r="C63" s="831">
        <v>1.52</v>
      </c>
      <c r="D63" s="832">
        <v>14.5</v>
      </c>
      <c r="E63" s="813">
        <v>4</v>
      </c>
      <c r="F63" s="814">
        <v>2.94</v>
      </c>
      <c r="G63" s="828">
        <v>10.3</v>
      </c>
      <c r="H63" s="817"/>
      <c r="I63" s="811"/>
      <c r="J63" s="812"/>
      <c r="K63" s="816">
        <v>0.73</v>
      </c>
      <c r="L63" s="817">
        <v>3</v>
      </c>
      <c r="M63" s="817">
        <v>24</v>
      </c>
      <c r="N63" s="818">
        <v>7.98</v>
      </c>
      <c r="O63" s="817" t="s">
        <v>4765</v>
      </c>
      <c r="P63" s="834" t="s">
        <v>4882</v>
      </c>
      <c r="Q63" s="819">
        <f t="shared" si="0"/>
        <v>-2</v>
      </c>
      <c r="R63" s="819">
        <f t="shared" si="0"/>
        <v>-1.52</v>
      </c>
      <c r="S63" s="830" t="str">
        <f t="shared" si="1"/>
        <v/>
      </c>
      <c r="T63" s="830" t="str">
        <f t="shared" si="2"/>
        <v/>
      </c>
      <c r="U63" s="830" t="str">
        <f t="shared" si="3"/>
        <v/>
      </c>
      <c r="V63" s="835" t="str">
        <f t="shared" si="4"/>
        <v/>
      </c>
      <c r="W63" s="820"/>
    </row>
    <row r="64" spans="1:23" ht="14.4" customHeight="1" x14ac:dyDescent="0.3">
      <c r="A64" s="883" t="s">
        <v>4883</v>
      </c>
      <c r="B64" s="876"/>
      <c r="C64" s="878"/>
      <c r="D64" s="836"/>
      <c r="E64" s="879"/>
      <c r="F64" s="880"/>
      <c r="G64" s="829"/>
      <c r="H64" s="871">
        <v>1</v>
      </c>
      <c r="I64" s="870">
        <v>0.87</v>
      </c>
      <c r="J64" s="826">
        <v>11</v>
      </c>
      <c r="K64" s="872">
        <v>0.87</v>
      </c>
      <c r="L64" s="871">
        <v>3</v>
      </c>
      <c r="M64" s="871">
        <v>29</v>
      </c>
      <c r="N64" s="873">
        <v>9.61</v>
      </c>
      <c r="O64" s="871" t="s">
        <v>4765</v>
      </c>
      <c r="P64" s="874" t="s">
        <v>4884</v>
      </c>
      <c r="Q64" s="875">
        <f t="shared" si="0"/>
        <v>1</v>
      </c>
      <c r="R64" s="875">
        <f t="shared" si="0"/>
        <v>0.87</v>
      </c>
      <c r="S64" s="876">
        <f t="shared" si="1"/>
        <v>9.61</v>
      </c>
      <c r="T64" s="876">
        <f t="shared" si="2"/>
        <v>11</v>
      </c>
      <c r="U64" s="876">
        <f t="shared" si="3"/>
        <v>1.3900000000000006</v>
      </c>
      <c r="V64" s="877">
        <f t="shared" si="4"/>
        <v>1.1446409989594173</v>
      </c>
      <c r="W64" s="827">
        <v>1.39</v>
      </c>
    </row>
    <row r="65" spans="1:23" ht="14.4" customHeight="1" x14ac:dyDescent="0.3">
      <c r="A65" s="882" t="s">
        <v>4885</v>
      </c>
      <c r="B65" s="821">
        <v>2</v>
      </c>
      <c r="C65" s="822">
        <v>0.56000000000000005</v>
      </c>
      <c r="D65" s="823">
        <v>3.5</v>
      </c>
      <c r="E65" s="833"/>
      <c r="F65" s="811"/>
      <c r="G65" s="812"/>
      <c r="H65" s="817"/>
      <c r="I65" s="811"/>
      <c r="J65" s="812"/>
      <c r="K65" s="816">
        <v>0.28000000000000003</v>
      </c>
      <c r="L65" s="817">
        <v>1</v>
      </c>
      <c r="M65" s="817">
        <v>11</v>
      </c>
      <c r="N65" s="818">
        <v>3.56</v>
      </c>
      <c r="O65" s="817" t="s">
        <v>4765</v>
      </c>
      <c r="P65" s="834" t="s">
        <v>4886</v>
      </c>
      <c r="Q65" s="819">
        <f t="shared" si="0"/>
        <v>-2</v>
      </c>
      <c r="R65" s="819">
        <f t="shared" si="0"/>
        <v>-0.56000000000000005</v>
      </c>
      <c r="S65" s="830" t="str">
        <f t="shared" si="1"/>
        <v/>
      </c>
      <c r="T65" s="830" t="str">
        <f t="shared" si="2"/>
        <v/>
      </c>
      <c r="U65" s="830" t="str">
        <f t="shared" si="3"/>
        <v/>
      </c>
      <c r="V65" s="835" t="str">
        <f t="shared" si="4"/>
        <v/>
      </c>
      <c r="W65" s="820"/>
    </row>
    <row r="66" spans="1:23" ht="14.4" customHeight="1" x14ac:dyDescent="0.3">
      <c r="A66" s="882" t="s">
        <v>4887</v>
      </c>
      <c r="B66" s="821">
        <v>20</v>
      </c>
      <c r="C66" s="822">
        <v>6.83</v>
      </c>
      <c r="D66" s="823">
        <v>3.9</v>
      </c>
      <c r="E66" s="833">
        <v>6</v>
      </c>
      <c r="F66" s="811">
        <v>2.33</v>
      </c>
      <c r="G66" s="812">
        <v>2.2000000000000002</v>
      </c>
      <c r="H66" s="817">
        <v>9</v>
      </c>
      <c r="I66" s="811">
        <v>2.77</v>
      </c>
      <c r="J66" s="812">
        <v>3.6</v>
      </c>
      <c r="K66" s="816">
        <v>0.31</v>
      </c>
      <c r="L66" s="817">
        <v>1</v>
      </c>
      <c r="M66" s="817">
        <v>11</v>
      </c>
      <c r="N66" s="818">
        <v>3.66</v>
      </c>
      <c r="O66" s="817" t="s">
        <v>4765</v>
      </c>
      <c r="P66" s="834" t="s">
        <v>4888</v>
      </c>
      <c r="Q66" s="819">
        <f t="shared" si="0"/>
        <v>-11</v>
      </c>
      <c r="R66" s="819">
        <f t="shared" si="0"/>
        <v>-4.0600000000000005</v>
      </c>
      <c r="S66" s="830">
        <f t="shared" si="1"/>
        <v>32.94</v>
      </c>
      <c r="T66" s="830">
        <f t="shared" si="2"/>
        <v>32.4</v>
      </c>
      <c r="U66" s="830">
        <f t="shared" si="3"/>
        <v>-0.53999999999999915</v>
      </c>
      <c r="V66" s="835">
        <f t="shared" si="4"/>
        <v>0.98360655737704916</v>
      </c>
      <c r="W66" s="820">
        <v>6.36</v>
      </c>
    </row>
    <row r="67" spans="1:23" ht="14.4" customHeight="1" x14ac:dyDescent="0.3">
      <c r="A67" s="883" t="s">
        <v>4889</v>
      </c>
      <c r="B67" s="867"/>
      <c r="C67" s="868"/>
      <c r="D67" s="824"/>
      <c r="E67" s="869">
        <v>2</v>
      </c>
      <c r="F67" s="870">
        <v>1.88</v>
      </c>
      <c r="G67" s="825">
        <v>3</v>
      </c>
      <c r="H67" s="871"/>
      <c r="I67" s="870"/>
      <c r="J67" s="825"/>
      <c r="K67" s="872">
        <v>0.46</v>
      </c>
      <c r="L67" s="871">
        <v>2</v>
      </c>
      <c r="M67" s="871">
        <v>16</v>
      </c>
      <c r="N67" s="873">
        <v>5.47</v>
      </c>
      <c r="O67" s="871" t="s">
        <v>4765</v>
      </c>
      <c r="P67" s="874" t="s">
        <v>4890</v>
      </c>
      <c r="Q67" s="875">
        <f t="shared" si="0"/>
        <v>0</v>
      </c>
      <c r="R67" s="875">
        <f t="shared" si="0"/>
        <v>0</v>
      </c>
      <c r="S67" s="876" t="str">
        <f t="shared" si="1"/>
        <v/>
      </c>
      <c r="T67" s="876" t="str">
        <f t="shared" si="2"/>
        <v/>
      </c>
      <c r="U67" s="876" t="str">
        <f t="shared" si="3"/>
        <v/>
      </c>
      <c r="V67" s="877" t="str">
        <f t="shared" si="4"/>
        <v/>
      </c>
      <c r="W67" s="827"/>
    </row>
    <row r="68" spans="1:23" ht="14.4" customHeight="1" x14ac:dyDescent="0.3">
      <c r="A68" s="882" t="s">
        <v>4891</v>
      </c>
      <c r="B68" s="830">
        <v>8</v>
      </c>
      <c r="C68" s="831">
        <v>33.19</v>
      </c>
      <c r="D68" s="832">
        <v>12.4</v>
      </c>
      <c r="E68" s="833">
        <v>9</v>
      </c>
      <c r="F68" s="811">
        <v>37.340000000000003</v>
      </c>
      <c r="G68" s="812">
        <v>9</v>
      </c>
      <c r="H68" s="813">
        <v>14</v>
      </c>
      <c r="I68" s="814">
        <v>58.31</v>
      </c>
      <c r="J68" s="828">
        <v>10.8</v>
      </c>
      <c r="K68" s="816">
        <v>4.1500000000000004</v>
      </c>
      <c r="L68" s="817">
        <v>4</v>
      </c>
      <c r="M68" s="817">
        <v>35</v>
      </c>
      <c r="N68" s="818">
        <v>11.79</v>
      </c>
      <c r="O68" s="817" t="s">
        <v>4765</v>
      </c>
      <c r="P68" s="834" t="s">
        <v>4892</v>
      </c>
      <c r="Q68" s="819">
        <f t="shared" si="0"/>
        <v>6</v>
      </c>
      <c r="R68" s="819">
        <f t="shared" si="0"/>
        <v>25.120000000000005</v>
      </c>
      <c r="S68" s="830">
        <f t="shared" si="1"/>
        <v>165.06</v>
      </c>
      <c r="T68" s="830">
        <f t="shared" si="2"/>
        <v>151.20000000000002</v>
      </c>
      <c r="U68" s="830">
        <f t="shared" si="3"/>
        <v>-13.859999999999985</v>
      </c>
      <c r="V68" s="835">
        <f t="shared" si="4"/>
        <v>0.91603053435114512</v>
      </c>
      <c r="W68" s="820">
        <v>15.05</v>
      </c>
    </row>
    <row r="69" spans="1:23" ht="14.4" customHeight="1" x14ac:dyDescent="0.3">
      <c r="A69" s="883" t="s">
        <v>4893</v>
      </c>
      <c r="B69" s="876">
        <v>4</v>
      </c>
      <c r="C69" s="878">
        <v>21.39</v>
      </c>
      <c r="D69" s="836">
        <v>14.3</v>
      </c>
      <c r="E69" s="869">
        <v>6</v>
      </c>
      <c r="F69" s="870">
        <v>32.090000000000003</v>
      </c>
      <c r="G69" s="825">
        <v>11.8</v>
      </c>
      <c r="H69" s="879">
        <v>5</v>
      </c>
      <c r="I69" s="880">
        <v>26.74</v>
      </c>
      <c r="J69" s="829">
        <v>11</v>
      </c>
      <c r="K69" s="872">
        <v>5.35</v>
      </c>
      <c r="L69" s="871">
        <v>5</v>
      </c>
      <c r="M69" s="871">
        <v>45</v>
      </c>
      <c r="N69" s="873">
        <v>14.99</v>
      </c>
      <c r="O69" s="871" t="s">
        <v>4765</v>
      </c>
      <c r="P69" s="874" t="s">
        <v>4894</v>
      </c>
      <c r="Q69" s="875">
        <f t="shared" si="0"/>
        <v>1</v>
      </c>
      <c r="R69" s="875">
        <f t="shared" si="0"/>
        <v>5.3499999999999979</v>
      </c>
      <c r="S69" s="876">
        <f t="shared" si="1"/>
        <v>74.95</v>
      </c>
      <c r="T69" s="876">
        <f t="shared" si="2"/>
        <v>55</v>
      </c>
      <c r="U69" s="876">
        <f t="shared" si="3"/>
        <v>-19.950000000000003</v>
      </c>
      <c r="V69" s="877">
        <f t="shared" si="4"/>
        <v>0.73382254836557703</v>
      </c>
      <c r="W69" s="827"/>
    </row>
    <row r="70" spans="1:23" ht="14.4" customHeight="1" x14ac:dyDescent="0.3">
      <c r="A70" s="883" t="s">
        <v>4895</v>
      </c>
      <c r="B70" s="876">
        <v>2</v>
      </c>
      <c r="C70" s="878">
        <v>17</v>
      </c>
      <c r="D70" s="836">
        <v>12</v>
      </c>
      <c r="E70" s="869">
        <v>5</v>
      </c>
      <c r="F70" s="870">
        <v>42.51</v>
      </c>
      <c r="G70" s="825">
        <v>16.600000000000001</v>
      </c>
      <c r="H70" s="879">
        <v>3</v>
      </c>
      <c r="I70" s="880">
        <v>25.5</v>
      </c>
      <c r="J70" s="829">
        <v>18</v>
      </c>
      <c r="K70" s="872">
        <v>8.5</v>
      </c>
      <c r="L70" s="871">
        <v>7</v>
      </c>
      <c r="M70" s="871">
        <v>67</v>
      </c>
      <c r="N70" s="873">
        <v>22.19</v>
      </c>
      <c r="O70" s="871" t="s">
        <v>4765</v>
      </c>
      <c r="P70" s="874" t="s">
        <v>4896</v>
      </c>
      <c r="Q70" s="875">
        <f t="shared" ref="Q70:R133" si="5">H70-B70</f>
        <v>1</v>
      </c>
      <c r="R70" s="875">
        <f t="shared" si="5"/>
        <v>8.5</v>
      </c>
      <c r="S70" s="876">
        <f t="shared" ref="S70:S133" si="6">IF(H70=0,"",H70*N70)</f>
        <v>66.570000000000007</v>
      </c>
      <c r="T70" s="876">
        <f t="shared" ref="T70:T133" si="7">IF(H70=0,"",H70*J70)</f>
        <v>54</v>
      </c>
      <c r="U70" s="876">
        <f t="shared" ref="U70:U133" si="8">IF(H70=0,"",T70-S70)</f>
        <v>-12.570000000000007</v>
      </c>
      <c r="V70" s="877">
        <f t="shared" ref="V70:V133" si="9">IF(H70=0,"",T70/S70)</f>
        <v>0.81117620549797198</v>
      </c>
      <c r="W70" s="827"/>
    </row>
    <row r="71" spans="1:23" ht="14.4" customHeight="1" x14ac:dyDescent="0.3">
      <c r="A71" s="882" t="s">
        <v>4897</v>
      </c>
      <c r="B71" s="830"/>
      <c r="C71" s="831"/>
      <c r="D71" s="832"/>
      <c r="E71" s="813">
        <v>2</v>
      </c>
      <c r="F71" s="814">
        <v>6.87</v>
      </c>
      <c r="G71" s="828">
        <v>13</v>
      </c>
      <c r="H71" s="817">
        <v>2</v>
      </c>
      <c r="I71" s="811">
        <v>6.74</v>
      </c>
      <c r="J71" s="812">
        <v>12.5</v>
      </c>
      <c r="K71" s="816">
        <v>3.37</v>
      </c>
      <c r="L71" s="817">
        <v>5</v>
      </c>
      <c r="M71" s="817">
        <v>45</v>
      </c>
      <c r="N71" s="818">
        <v>14.93</v>
      </c>
      <c r="O71" s="817" t="s">
        <v>4765</v>
      </c>
      <c r="P71" s="834" t="s">
        <v>4898</v>
      </c>
      <c r="Q71" s="819">
        <f t="shared" si="5"/>
        <v>2</v>
      </c>
      <c r="R71" s="819">
        <f t="shared" si="5"/>
        <v>6.74</v>
      </c>
      <c r="S71" s="830">
        <f t="shared" si="6"/>
        <v>29.86</v>
      </c>
      <c r="T71" s="830">
        <f t="shared" si="7"/>
        <v>25</v>
      </c>
      <c r="U71" s="830">
        <f t="shared" si="8"/>
        <v>-4.8599999999999994</v>
      </c>
      <c r="V71" s="835">
        <f t="shared" si="9"/>
        <v>0.83724045545880776</v>
      </c>
      <c r="W71" s="820"/>
    </row>
    <row r="72" spans="1:23" ht="14.4" customHeight="1" x14ac:dyDescent="0.3">
      <c r="A72" s="883" t="s">
        <v>4899</v>
      </c>
      <c r="B72" s="876">
        <v>2</v>
      </c>
      <c r="C72" s="878">
        <v>7.98</v>
      </c>
      <c r="D72" s="836">
        <v>20</v>
      </c>
      <c r="E72" s="879">
        <v>3</v>
      </c>
      <c r="F72" s="880">
        <v>11.97</v>
      </c>
      <c r="G72" s="829">
        <v>10</v>
      </c>
      <c r="H72" s="871"/>
      <c r="I72" s="870"/>
      <c r="J72" s="825"/>
      <c r="K72" s="872">
        <v>3.99</v>
      </c>
      <c r="L72" s="871">
        <v>6</v>
      </c>
      <c r="M72" s="871">
        <v>57</v>
      </c>
      <c r="N72" s="873">
        <v>19.170000000000002</v>
      </c>
      <c r="O72" s="871" t="s">
        <v>4765</v>
      </c>
      <c r="P72" s="874" t="s">
        <v>4900</v>
      </c>
      <c r="Q72" s="875">
        <f t="shared" si="5"/>
        <v>-2</v>
      </c>
      <c r="R72" s="875">
        <f t="shared" si="5"/>
        <v>-7.98</v>
      </c>
      <c r="S72" s="876" t="str">
        <f t="shared" si="6"/>
        <v/>
      </c>
      <c r="T72" s="876" t="str">
        <f t="shared" si="7"/>
        <v/>
      </c>
      <c r="U72" s="876" t="str">
        <f t="shared" si="8"/>
        <v/>
      </c>
      <c r="V72" s="877" t="str">
        <f t="shared" si="9"/>
        <v/>
      </c>
      <c r="W72" s="827"/>
    </row>
    <row r="73" spans="1:23" ht="14.4" customHeight="1" x14ac:dyDescent="0.3">
      <c r="A73" s="883" t="s">
        <v>4901</v>
      </c>
      <c r="B73" s="876"/>
      <c r="C73" s="878"/>
      <c r="D73" s="836"/>
      <c r="E73" s="879">
        <v>1</v>
      </c>
      <c r="F73" s="880">
        <v>5.74</v>
      </c>
      <c r="G73" s="829">
        <v>16</v>
      </c>
      <c r="H73" s="871"/>
      <c r="I73" s="870"/>
      <c r="J73" s="825"/>
      <c r="K73" s="872">
        <v>5.74</v>
      </c>
      <c r="L73" s="871">
        <v>7</v>
      </c>
      <c r="M73" s="871">
        <v>64</v>
      </c>
      <c r="N73" s="873">
        <v>21.33</v>
      </c>
      <c r="O73" s="871" t="s">
        <v>4765</v>
      </c>
      <c r="P73" s="874" t="s">
        <v>4902</v>
      </c>
      <c r="Q73" s="875">
        <f t="shared" si="5"/>
        <v>0</v>
      </c>
      <c r="R73" s="875">
        <f t="shared" si="5"/>
        <v>0</v>
      </c>
      <c r="S73" s="876" t="str">
        <f t="shared" si="6"/>
        <v/>
      </c>
      <c r="T73" s="876" t="str">
        <f t="shared" si="7"/>
        <v/>
      </c>
      <c r="U73" s="876" t="str">
        <f t="shared" si="8"/>
        <v/>
      </c>
      <c r="V73" s="877" t="str">
        <f t="shared" si="9"/>
        <v/>
      </c>
      <c r="W73" s="827"/>
    </row>
    <row r="74" spans="1:23" ht="14.4" customHeight="1" x14ac:dyDescent="0.3">
      <c r="A74" s="882" t="s">
        <v>4903</v>
      </c>
      <c r="B74" s="821">
        <v>4</v>
      </c>
      <c r="C74" s="822">
        <v>6.09</v>
      </c>
      <c r="D74" s="823">
        <v>6.8</v>
      </c>
      <c r="E74" s="833">
        <v>3</v>
      </c>
      <c r="F74" s="811">
        <v>4.57</v>
      </c>
      <c r="G74" s="812">
        <v>7.7</v>
      </c>
      <c r="H74" s="817">
        <v>1</v>
      </c>
      <c r="I74" s="811">
        <v>1.52</v>
      </c>
      <c r="J74" s="812">
        <v>6</v>
      </c>
      <c r="K74" s="816">
        <v>1.52</v>
      </c>
      <c r="L74" s="817">
        <v>3</v>
      </c>
      <c r="M74" s="817">
        <v>26</v>
      </c>
      <c r="N74" s="818">
        <v>8.75</v>
      </c>
      <c r="O74" s="817" t="s">
        <v>4765</v>
      </c>
      <c r="P74" s="834" t="s">
        <v>4904</v>
      </c>
      <c r="Q74" s="819">
        <f t="shared" si="5"/>
        <v>-3</v>
      </c>
      <c r="R74" s="819">
        <f t="shared" si="5"/>
        <v>-4.57</v>
      </c>
      <c r="S74" s="830">
        <f t="shared" si="6"/>
        <v>8.75</v>
      </c>
      <c r="T74" s="830">
        <f t="shared" si="7"/>
        <v>6</v>
      </c>
      <c r="U74" s="830">
        <f t="shared" si="8"/>
        <v>-2.75</v>
      </c>
      <c r="V74" s="835">
        <f t="shared" si="9"/>
        <v>0.68571428571428572</v>
      </c>
      <c r="W74" s="820"/>
    </row>
    <row r="75" spans="1:23" ht="14.4" customHeight="1" x14ac:dyDescent="0.3">
      <c r="A75" s="883" t="s">
        <v>4905</v>
      </c>
      <c r="B75" s="867">
        <v>2</v>
      </c>
      <c r="C75" s="868">
        <v>4.3499999999999996</v>
      </c>
      <c r="D75" s="824">
        <v>6.5</v>
      </c>
      <c r="E75" s="869">
        <v>1</v>
      </c>
      <c r="F75" s="870">
        <v>2.1800000000000002</v>
      </c>
      <c r="G75" s="825">
        <v>11</v>
      </c>
      <c r="H75" s="871"/>
      <c r="I75" s="870"/>
      <c r="J75" s="825"/>
      <c r="K75" s="872">
        <v>2.1800000000000002</v>
      </c>
      <c r="L75" s="871">
        <v>4</v>
      </c>
      <c r="M75" s="871">
        <v>36</v>
      </c>
      <c r="N75" s="873">
        <v>12.12</v>
      </c>
      <c r="O75" s="871" t="s">
        <v>4765</v>
      </c>
      <c r="P75" s="874" t="s">
        <v>4906</v>
      </c>
      <c r="Q75" s="875">
        <f t="shared" si="5"/>
        <v>-2</v>
      </c>
      <c r="R75" s="875">
        <f t="shared" si="5"/>
        <v>-4.3499999999999996</v>
      </c>
      <c r="S75" s="876" t="str">
        <f t="shared" si="6"/>
        <v/>
      </c>
      <c r="T75" s="876" t="str">
        <f t="shared" si="7"/>
        <v/>
      </c>
      <c r="U75" s="876" t="str">
        <f t="shared" si="8"/>
        <v/>
      </c>
      <c r="V75" s="877" t="str">
        <f t="shared" si="9"/>
        <v/>
      </c>
      <c r="W75" s="827"/>
    </row>
    <row r="76" spans="1:23" ht="14.4" customHeight="1" x14ac:dyDescent="0.3">
      <c r="A76" s="883" t="s">
        <v>4907</v>
      </c>
      <c r="B76" s="867"/>
      <c r="C76" s="868"/>
      <c r="D76" s="824"/>
      <c r="E76" s="869">
        <v>1</v>
      </c>
      <c r="F76" s="870">
        <v>3.92</v>
      </c>
      <c r="G76" s="825">
        <v>24</v>
      </c>
      <c r="H76" s="871">
        <v>1</v>
      </c>
      <c r="I76" s="870">
        <v>3.68</v>
      </c>
      <c r="J76" s="825">
        <v>15</v>
      </c>
      <c r="K76" s="872">
        <v>3.68</v>
      </c>
      <c r="L76" s="871">
        <v>5</v>
      </c>
      <c r="M76" s="871">
        <v>48</v>
      </c>
      <c r="N76" s="873">
        <v>16.09</v>
      </c>
      <c r="O76" s="871" t="s">
        <v>4765</v>
      </c>
      <c r="P76" s="874" t="s">
        <v>4908</v>
      </c>
      <c r="Q76" s="875">
        <f t="shared" si="5"/>
        <v>1</v>
      </c>
      <c r="R76" s="875">
        <f t="shared" si="5"/>
        <v>3.68</v>
      </c>
      <c r="S76" s="876">
        <f t="shared" si="6"/>
        <v>16.09</v>
      </c>
      <c r="T76" s="876">
        <f t="shared" si="7"/>
        <v>15</v>
      </c>
      <c r="U76" s="876">
        <f t="shared" si="8"/>
        <v>-1.0899999999999999</v>
      </c>
      <c r="V76" s="877">
        <f t="shared" si="9"/>
        <v>0.93225605966438785</v>
      </c>
      <c r="W76" s="827"/>
    </row>
    <row r="77" spans="1:23" ht="14.4" customHeight="1" x14ac:dyDescent="0.3">
      <c r="A77" s="882" t="s">
        <v>4909</v>
      </c>
      <c r="B77" s="830">
        <v>42</v>
      </c>
      <c r="C77" s="831">
        <v>51.41</v>
      </c>
      <c r="D77" s="832">
        <v>4.9000000000000004</v>
      </c>
      <c r="E77" s="813">
        <v>39</v>
      </c>
      <c r="F77" s="814">
        <v>47.74</v>
      </c>
      <c r="G77" s="828">
        <v>5</v>
      </c>
      <c r="H77" s="817">
        <v>24</v>
      </c>
      <c r="I77" s="811">
        <v>29.38</v>
      </c>
      <c r="J77" s="815">
        <v>5.2</v>
      </c>
      <c r="K77" s="816">
        <v>1.22</v>
      </c>
      <c r="L77" s="817">
        <v>2</v>
      </c>
      <c r="M77" s="817">
        <v>15</v>
      </c>
      <c r="N77" s="818">
        <v>5.12</v>
      </c>
      <c r="O77" s="817" t="s">
        <v>4765</v>
      </c>
      <c r="P77" s="834" t="s">
        <v>4910</v>
      </c>
      <c r="Q77" s="819">
        <f t="shared" si="5"/>
        <v>-18</v>
      </c>
      <c r="R77" s="819">
        <f t="shared" si="5"/>
        <v>-22.029999999999998</v>
      </c>
      <c r="S77" s="830">
        <f t="shared" si="6"/>
        <v>122.88</v>
      </c>
      <c r="T77" s="830">
        <f t="shared" si="7"/>
        <v>124.80000000000001</v>
      </c>
      <c r="U77" s="830">
        <f t="shared" si="8"/>
        <v>1.9200000000000159</v>
      </c>
      <c r="V77" s="835">
        <f t="shared" si="9"/>
        <v>1.0156250000000002</v>
      </c>
      <c r="W77" s="820">
        <v>6.64</v>
      </c>
    </row>
    <row r="78" spans="1:23" ht="14.4" customHeight="1" x14ac:dyDescent="0.3">
      <c r="A78" s="883" t="s">
        <v>4911</v>
      </c>
      <c r="B78" s="876">
        <v>6</v>
      </c>
      <c r="C78" s="878">
        <v>8.64</v>
      </c>
      <c r="D78" s="836">
        <v>5.7</v>
      </c>
      <c r="E78" s="879">
        <v>15</v>
      </c>
      <c r="F78" s="880">
        <v>21.59</v>
      </c>
      <c r="G78" s="829">
        <v>5.6</v>
      </c>
      <c r="H78" s="871">
        <v>4</v>
      </c>
      <c r="I78" s="870">
        <v>5.76</v>
      </c>
      <c r="J78" s="825">
        <v>5</v>
      </c>
      <c r="K78" s="872">
        <v>1.44</v>
      </c>
      <c r="L78" s="871">
        <v>2</v>
      </c>
      <c r="M78" s="871">
        <v>20</v>
      </c>
      <c r="N78" s="873">
        <v>6.58</v>
      </c>
      <c r="O78" s="871" t="s">
        <v>4765</v>
      </c>
      <c r="P78" s="874" t="s">
        <v>4912</v>
      </c>
      <c r="Q78" s="875">
        <f t="shared" si="5"/>
        <v>-2</v>
      </c>
      <c r="R78" s="875">
        <f t="shared" si="5"/>
        <v>-2.8800000000000008</v>
      </c>
      <c r="S78" s="876">
        <f t="shared" si="6"/>
        <v>26.32</v>
      </c>
      <c r="T78" s="876">
        <f t="shared" si="7"/>
        <v>20</v>
      </c>
      <c r="U78" s="876">
        <f t="shared" si="8"/>
        <v>-6.32</v>
      </c>
      <c r="V78" s="877">
        <f t="shared" si="9"/>
        <v>0.75987841945288748</v>
      </c>
      <c r="W78" s="827">
        <v>2.42</v>
      </c>
    </row>
    <row r="79" spans="1:23" ht="14.4" customHeight="1" x14ac:dyDescent="0.3">
      <c r="A79" s="883" t="s">
        <v>4913</v>
      </c>
      <c r="B79" s="876"/>
      <c r="C79" s="878"/>
      <c r="D79" s="836"/>
      <c r="E79" s="879">
        <v>1</v>
      </c>
      <c r="F79" s="880">
        <v>1.92</v>
      </c>
      <c r="G79" s="829">
        <v>9</v>
      </c>
      <c r="H79" s="871"/>
      <c r="I79" s="870"/>
      <c r="J79" s="825"/>
      <c r="K79" s="872">
        <v>1.92</v>
      </c>
      <c r="L79" s="871">
        <v>3</v>
      </c>
      <c r="M79" s="871">
        <v>28</v>
      </c>
      <c r="N79" s="873">
        <v>9.4600000000000009</v>
      </c>
      <c r="O79" s="871" t="s">
        <v>4765</v>
      </c>
      <c r="P79" s="874" t="s">
        <v>4914</v>
      </c>
      <c r="Q79" s="875">
        <f t="shared" si="5"/>
        <v>0</v>
      </c>
      <c r="R79" s="875">
        <f t="shared" si="5"/>
        <v>0</v>
      </c>
      <c r="S79" s="876" t="str">
        <f t="shared" si="6"/>
        <v/>
      </c>
      <c r="T79" s="876" t="str">
        <f t="shared" si="7"/>
        <v/>
      </c>
      <c r="U79" s="876" t="str">
        <f t="shared" si="8"/>
        <v/>
      </c>
      <c r="V79" s="877" t="str">
        <f t="shared" si="9"/>
        <v/>
      </c>
      <c r="W79" s="827"/>
    </row>
    <row r="80" spans="1:23" ht="14.4" customHeight="1" x14ac:dyDescent="0.3">
      <c r="A80" s="882" t="s">
        <v>4915</v>
      </c>
      <c r="B80" s="830">
        <v>2</v>
      </c>
      <c r="C80" s="831">
        <v>3.2</v>
      </c>
      <c r="D80" s="832">
        <v>6</v>
      </c>
      <c r="E80" s="813">
        <v>4</v>
      </c>
      <c r="F80" s="814">
        <v>6.4</v>
      </c>
      <c r="G80" s="828">
        <v>6.5</v>
      </c>
      <c r="H80" s="817">
        <v>2</v>
      </c>
      <c r="I80" s="811">
        <v>3.2</v>
      </c>
      <c r="J80" s="812">
        <v>6.5</v>
      </c>
      <c r="K80" s="816">
        <v>1.6</v>
      </c>
      <c r="L80" s="817">
        <v>3</v>
      </c>
      <c r="M80" s="817">
        <v>25</v>
      </c>
      <c r="N80" s="818">
        <v>8.4700000000000006</v>
      </c>
      <c r="O80" s="817" t="s">
        <v>4765</v>
      </c>
      <c r="P80" s="834" t="s">
        <v>4916</v>
      </c>
      <c r="Q80" s="819">
        <f t="shared" si="5"/>
        <v>0</v>
      </c>
      <c r="R80" s="819">
        <f t="shared" si="5"/>
        <v>0</v>
      </c>
      <c r="S80" s="830">
        <f t="shared" si="6"/>
        <v>16.940000000000001</v>
      </c>
      <c r="T80" s="830">
        <f t="shared" si="7"/>
        <v>13</v>
      </c>
      <c r="U80" s="830">
        <f t="shared" si="8"/>
        <v>-3.9400000000000013</v>
      </c>
      <c r="V80" s="835">
        <f t="shared" si="9"/>
        <v>0.76741440377804004</v>
      </c>
      <c r="W80" s="820"/>
    </row>
    <row r="81" spans="1:23" ht="14.4" customHeight="1" x14ac:dyDescent="0.3">
      <c r="A81" s="883" t="s">
        <v>4917</v>
      </c>
      <c r="B81" s="876"/>
      <c r="C81" s="878"/>
      <c r="D81" s="836"/>
      <c r="E81" s="879">
        <v>1</v>
      </c>
      <c r="F81" s="880">
        <v>2.08</v>
      </c>
      <c r="G81" s="829">
        <v>12</v>
      </c>
      <c r="H81" s="871"/>
      <c r="I81" s="870"/>
      <c r="J81" s="825"/>
      <c r="K81" s="872">
        <v>2.08</v>
      </c>
      <c r="L81" s="871">
        <v>4</v>
      </c>
      <c r="M81" s="871">
        <v>39</v>
      </c>
      <c r="N81" s="873">
        <v>13</v>
      </c>
      <c r="O81" s="871" t="s">
        <v>4765</v>
      </c>
      <c r="P81" s="874" t="s">
        <v>4918</v>
      </c>
      <c r="Q81" s="875">
        <f t="shared" si="5"/>
        <v>0</v>
      </c>
      <c r="R81" s="875">
        <f t="shared" si="5"/>
        <v>0</v>
      </c>
      <c r="S81" s="876" t="str">
        <f t="shared" si="6"/>
        <v/>
      </c>
      <c r="T81" s="876" t="str">
        <f t="shared" si="7"/>
        <v/>
      </c>
      <c r="U81" s="876" t="str">
        <f t="shared" si="8"/>
        <v/>
      </c>
      <c r="V81" s="877" t="str">
        <f t="shared" si="9"/>
        <v/>
      </c>
      <c r="W81" s="827"/>
    </row>
    <row r="82" spans="1:23" ht="14.4" customHeight="1" x14ac:dyDescent="0.3">
      <c r="A82" s="883" t="s">
        <v>4919</v>
      </c>
      <c r="B82" s="876">
        <v>1</v>
      </c>
      <c r="C82" s="878">
        <v>3.77</v>
      </c>
      <c r="D82" s="836">
        <v>26</v>
      </c>
      <c r="E82" s="879"/>
      <c r="F82" s="880"/>
      <c r="G82" s="829"/>
      <c r="H82" s="871"/>
      <c r="I82" s="870"/>
      <c r="J82" s="825"/>
      <c r="K82" s="872">
        <v>3.77</v>
      </c>
      <c r="L82" s="871">
        <v>6</v>
      </c>
      <c r="M82" s="871">
        <v>55</v>
      </c>
      <c r="N82" s="873">
        <v>18.399999999999999</v>
      </c>
      <c r="O82" s="871" t="s">
        <v>4765</v>
      </c>
      <c r="P82" s="874" t="s">
        <v>4920</v>
      </c>
      <c r="Q82" s="875">
        <f t="shared" si="5"/>
        <v>-1</v>
      </c>
      <c r="R82" s="875">
        <f t="shared" si="5"/>
        <v>-3.77</v>
      </c>
      <c r="S82" s="876" t="str">
        <f t="shared" si="6"/>
        <v/>
      </c>
      <c r="T82" s="876" t="str">
        <f t="shared" si="7"/>
        <v/>
      </c>
      <c r="U82" s="876" t="str">
        <f t="shared" si="8"/>
        <v/>
      </c>
      <c r="V82" s="877" t="str">
        <f t="shared" si="9"/>
        <v/>
      </c>
      <c r="W82" s="827"/>
    </row>
    <row r="83" spans="1:23" ht="14.4" customHeight="1" x14ac:dyDescent="0.3">
      <c r="A83" s="882" t="s">
        <v>4921</v>
      </c>
      <c r="B83" s="821">
        <v>4</v>
      </c>
      <c r="C83" s="822">
        <v>2.2999999999999998</v>
      </c>
      <c r="D83" s="823">
        <v>7.5</v>
      </c>
      <c r="E83" s="833"/>
      <c r="F83" s="811"/>
      <c r="G83" s="812"/>
      <c r="H83" s="817"/>
      <c r="I83" s="811"/>
      <c r="J83" s="812"/>
      <c r="K83" s="816">
        <v>0.47</v>
      </c>
      <c r="L83" s="817">
        <v>2</v>
      </c>
      <c r="M83" s="817">
        <v>17</v>
      </c>
      <c r="N83" s="818">
        <v>5.61</v>
      </c>
      <c r="O83" s="817" t="s">
        <v>4765</v>
      </c>
      <c r="P83" s="834" t="s">
        <v>4922</v>
      </c>
      <c r="Q83" s="819">
        <f t="shared" si="5"/>
        <v>-4</v>
      </c>
      <c r="R83" s="819">
        <f t="shared" si="5"/>
        <v>-2.2999999999999998</v>
      </c>
      <c r="S83" s="830" t="str">
        <f t="shared" si="6"/>
        <v/>
      </c>
      <c r="T83" s="830" t="str">
        <f t="shared" si="7"/>
        <v/>
      </c>
      <c r="U83" s="830" t="str">
        <f t="shared" si="8"/>
        <v/>
      </c>
      <c r="V83" s="835" t="str">
        <f t="shared" si="9"/>
        <v/>
      </c>
      <c r="W83" s="820"/>
    </row>
    <row r="84" spans="1:23" ht="14.4" customHeight="1" x14ac:dyDescent="0.3">
      <c r="A84" s="883" t="s">
        <v>4923</v>
      </c>
      <c r="B84" s="867">
        <v>1</v>
      </c>
      <c r="C84" s="868">
        <v>0.61</v>
      </c>
      <c r="D84" s="824">
        <v>2</v>
      </c>
      <c r="E84" s="869"/>
      <c r="F84" s="870"/>
      <c r="G84" s="825"/>
      <c r="H84" s="871"/>
      <c r="I84" s="870"/>
      <c r="J84" s="825"/>
      <c r="K84" s="872">
        <v>0.61</v>
      </c>
      <c r="L84" s="871">
        <v>2</v>
      </c>
      <c r="M84" s="871">
        <v>22</v>
      </c>
      <c r="N84" s="873">
        <v>7.39</v>
      </c>
      <c r="O84" s="871" t="s">
        <v>4765</v>
      </c>
      <c r="P84" s="874" t="s">
        <v>4924</v>
      </c>
      <c r="Q84" s="875">
        <f t="shared" si="5"/>
        <v>-1</v>
      </c>
      <c r="R84" s="875">
        <f t="shared" si="5"/>
        <v>-0.61</v>
      </c>
      <c r="S84" s="876" t="str">
        <f t="shared" si="6"/>
        <v/>
      </c>
      <c r="T84" s="876" t="str">
        <f t="shared" si="7"/>
        <v/>
      </c>
      <c r="U84" s="876" t="str">
        <f t="shared" si="8"/>
        <v/>
      </c>
      <c r="V84" s="877" t="str">
        <f t="shared" si="9"/>
        <v/>
      </c>
      <c r="W84" s="827"/>
    </row>
    <row r="85" spans="1:23" ht="14.4" customHeight="1" x14ac:dyDescent="0.3">
      <c r="A85" s="883" t="s">
        <v>4925</v>
      </c>
      <c r="B85" s="867">
        <v>1</v>
      </c>
      <c r="C85" s="868">
        <v>0.82</v>
      </c>
      <c r="D85" s="824">
        <v>4</v>
      </c>
      <c r="E85" s="869"/>
      <c r="F85" s="870"/>
      <c r="G85" s="825"/>
      <c r="H85" s="871"/>
      <c r="I85" s="870"/>
      <c r="J85" s="825"/>
      <c r="K85" s="872">
        <v>0.82</v>
      </c>
      <c r="L85" s="871">
        <v>3</v>
      </c>
      <c r="M85" s="871">
        <v>28</v>
      </c>
      <c r="N85" s="873">
        <v>9.44</v>
      </c>
      <c r="O85" s="871" t="s">
        <v>4765</v>
      </c>
      <c r="P85" s="874" t="s">
        <v>4926</v>
      </c>
      <c r="Q85" s="875">
        <f t="shared" si="5"/>
        <v>-1</v>
      </c>
      <c r="R85" s="875">
        <f t="shared" si="5"/>
        <v>-0.82</v>
      </c>
      <c r="S85" s="876" t="str">
        <f t="shared" si="6"/>
        <v/>
      </c>
      <c r="T85" s="876" t="str">
        <f t="shared" si="7"/>
        <v/>
      </c>
      <c r="U85" s="876" t="str">
        <f t="shared" si="8"/>
        <v/>
      </c>
      <c r="V85" s="877" t="str">
        <f t="shared" si="9"/>
        <v/>
      </c>
      <c r="W85" s="827"/>
    </row>
    <row r="86" spans="1:23" ht="14.4" customHeight="1" x14ac:dyDescent="0.3">
      <c r="A86" s="882" t="s">
        <v>4927</v>
      </c>
      <c r="B86" s="830">
        <v>1</v>
      </c>
      <c r="C86" s="831">
        <v>0.63</v>
      </c>
      <c r="D86" s="832">
        <v>2</v>
      </c>
      <c r="E86" s="813">
        <v>1</v>
      </c>
      <c r="F86" s="814">
        <v>0.63</v>
      </c>
      <c r="G86" s="828">
        <v>6</v>
      </c>
      <c r="H86" s="817"/>
      <c r="I86" s="811"/>
      <c r="J86" s="812"/>
      <c r="K86" s="816">
        <v>0.63</v>
      </c>
      <c r="L86" s="817">
        <v>2</v>
      </c>
      <c r="M86" s="817">
        <v>21</v>
      </c>
      <c r="N86" s="818">
        <v>7.1</v>
      </c>
      <c r="O86" s="817" t="s">
        <v>4765</v>
      </c>
      <c r="P86" s="834" t="s">
        <v>4928</v>
      </c>
      <c r="Q86" s="819">
        <f t="shared" si="5"/>
        <v>-1</v>
      </c>
      <c r="R86" s="819">
        <f t="shared" si="5"/>
        <v>-0.63</v>
      </c>
      <c r="S86" s="830" t="str">
        <f t="shared" si="6"/>
        <v/>
      </c>
      <c r="T86" s="830" t="str">
        <f t="shared" si="7"/>
        <v/>
      </c>
      <c r="U86" s="830" t="str">
        <f t="shared" si="8"/>
        <v/>
      </c>
      <c r="V86" s="835" t="str">
        <f t="shared" si="9"/>
        <v/>
      </c>
      <c r="W86" s="820"/>
    </row>
    <row r="87" spans="1:23" ht="14.4" customHeight="1" x14ac:dyDescent="0.3">
      <c r="A87" s="883" t="s">
        <v>4929</v>
      </c>
      <c r="B87" s="876"/>
      <c r="C87" s="878"/>
      <c r="D87" s="836"/>
      <c r="E87" s="879">
        <v>1</v>
      </c>
      <c r="F87" s="880">
        <v>3.95</v>
      </c>
      <c r="G87" s="829">
        <v>55</v>
      </c>
      <c r="H87" s="871"/>
      <c r="I87" s="870"/>
      <c r="J87" s="825"/>
      <c r="K87" s="872">
        <v>2.25</v>
      </c>
      <c r="L87" s="871">
        <v>5</v>
      </c>
      <c r="M87" s="871">
        <v>42</v>
      </c>
      <c r="N87" s="873">
        <v>13.92</v>
      </c>
      <c r="O87" s="871" t="s">
        <v>4765</v>
      </c>
      <c r="P87" s="874" t="s">
        <v>4930</v>
      </c>
      <c r="Q87" s="875">
        <f t="shared" si="5"/>
        <v>0</v>
      </c>
      <c r="R87" s="875">
        <f t="shared" si="5"/>
        <v>0</v>
      </c>
      <c r="S87" s="876" t="str">
        <f t="shared" si="6"/>
        <v/>
      </c>
      <c r="T87" s="876" t="str">
        <f t="shared" si="7"/>
        <v/>
      </c>
      <c r="U87" s="876" t="str">
        <f t="shared" si="8"/>
        <v/>
      </c>
      <c r="V87" s="877" t="str">
        <f t="shared" si="9"/>
        <v/>
      </c>
      <c r="W87" s="827"/>
    </row>
    <row r="88" spans="1:23" ht="14.4" customHeight="1" x14ac:dyDescent="0.3">
      <c r="A88" s="882" t="s">
        <v>4931</v>
      </c>
      <c r="B88" s="830">
        <v>3</v>
      </c>
      <c r="C88" s="831">
        <v>1.42</v>
      </c>
      <c r="D88" s="832">
        <v>6.7</v>
      </c>
      <c r="E88" s="813">
        <v>5</v>
      </c>
      <c r="F88" s="814">
        <v>2.36</v>
      </c>
      <c r="G88" s="828">
        <v>7.8</v>
      </c>
      <c r="H88" s="817">
        <v>4</v>
      </c>
      <c r="I88" s="811">
        <v>2.42</v>
      </c>
      <c r="J88" s="815">
        <v>9</v>
      </c>
      <c r="K88" s="816">
        <v>0.47</v>
      </c>
      <c r="L88" s="817">
        <v>2</v>
      </c>
      <c r="M88" s="817">
        <v>16</v>
      </c>
      <c r="N88" s="818">
        <v>5.44</v>
      </c>
      <c r="O88" s="817" t="s">
        <v>4765</v>
      </c>
      <c r="P88" s="834" t="s">
        <v>4932</v>
      </c>
      <c r="Q88" s="819">
        <f t="shared" si="5"/>
        <v>1</v>
      </c>
      <c r="R88" s="819">
        <f t="shared" si="5"/>
        <v>1</v>
      </c>
      <c r="S88" s="830">
        <f t="shared" si="6"/>
        <v>21.76</v>
      </c>
      <c r="T88" s="830">
        <f t="shared" si="7"/>
        <v>36</v>
      </c>
      <c r="U88" s="830">
        <f t="shared" si="8"/>
        <v>14.239999999999998</v>
      </c>
      <c r="V88" s="835">
        <f t="shared" si="9"/>
        <v>1.6544117647058822</v>
      </c>
      <c r="W88" s="820">
        <v>18.12</v>
      </c>
    </row>
    <row r="89" spans="1:23" ht="14.4" customHeight="1" x14ac:dyDescent="0.3">
      <c r="A89" s="882" t="s">
        <v>4933</v>
      </c>
      <c r="B89" s="830">
        <v>1</v>
      </c>
      <c r="C89" s="831">
        <v>2.16</v>
      </c>
      <c r="D89" s="832">
        <v>7</v>
      </c>
      <c r="E89" s="813">
        <v>1</v>
      </c>
      <c r="F89" s="814">
        <v>2.16</v>
      </c>
      <c r="G89" s="828">
        <v>22</v>
      </c>
      <c r="H89" s="817"/>
      <c r="I89" s="811"/>
      <c r="J89" s="812"/>
      <c r="K89" s="816">
        <v>2.16</v>
      </c>
      <c r="L89" s="817">
        <v>5</v>
      </c>
      <c r="M89" s="817">
        <v>49</v>
      </c>
      <c r="N89" s="818">
        <v>16.29</v>
      </c>
      <c r="O89" s="817" t="s">
        <v>4765</v>
      </c>
      <c r="P89" s="834" t="s">
        <v>4934</v>
      </c>
      <c r="Q89" s="819">
        <f t="shared" si="5"/>
        <v>-1</v>
      </c>
      <c r="R89" s="819">
        <f t="shared" si="5"/>
        <v>-2.16</v>
      </c>
      <c r="S89" s="830" t="str">
        <f t="shared" si="6"/>
        <v/>
      </c>
      <c r="T89" s="830" t="str">
        <f t="shared" si="7"/>
        <v/>
      </c>
      <c r="U89" s="830" t="str">
        <f t="shared" si="8"/>
        <v/>
      </c>
      <c r="V89" s="835" t="str">
        <f t="shared" si="9"/>
        <v/>
      </c>
      <c r="W89" s="820"/>
    </row>
    <row r="90" spans="1:23" ht="14.4" customHeight="1" x14ac:dyDescent="0.3">
      <c r="A90" s="882" t="s">
        <v>4935</v>
      </c>
      <c r="B90" s="830">
        <v>9</v>
      </c>
      <c r="C90" s="831">
        <v>7.25</v>
      </c>
      <c r="D90" s="832">
        <v>4.5999999999999996</v>
      </c>
      <c r="E90" s="813">
        <v>11</v>
      </c>
      <c r="F90" s="814">
        <v>8.99</v>
      </c>
      <c r="G90" s="828">
        <v>3.5</v>
      </c>
      <c r="H90" s="817">
        <v>8</v>
      </c>
      <c r="I90" s="811">
        <v>6.28</v>
      </c>
      <c r="J90" s="812">
        <v>2.8</v>
      </c>
      <c r="K90" s="816">
        <v>0.79</v>
      </c>
      <c r="L90" s="817">
        <v>2</v>
      </c>
      <c r="M90" s="817">
        <v>15</v>
      </c>
      <c r="N90" s="818">
        <v>5.14</v>
      </c>
      <c r="O90" s="817" t="s">
        <v>4765</v>
      </c>
      <c r="P90" s="834" t="s">
        <v>4936</v>
      </c>
      <c r="Q90" s="819">
        <f t="shared" si="5"/>
        <v>-1</v>
      </c>
      <c r="R90" s="819">
        <f t="shared" si="5"/>
        <v>-0.96999999999999975</v>
      </c>
      <c r="S90" s="830">
        <f t="shared" si="6"/>
        <v>41.12</v>
      </c>
      <c r="T90" s="830">
        <f t="shared" si="7"/>
        <v>22.4</v>
      </c>
      <c r="U90" s="830">
        <f t="shared" si="8"/>
        <v>-18.72</v>
      </c>
      <c r="V90" s="835">
        <f t="shared" si="9"/>
        <v>0.54474708171206221</v>
      </c>
      <c r="W90" s="820"/>
    </row>
    <row r="91" spans="1:23" ht="14.4" customHeight="1" x14ac:dyDescent="0.3">
      <c r="A91" s="883" t="s">
        <v>4937</v>
      </c>
      <c r="B91" s="876">
        <v>2</v>
      </c>
      <c r="C91" s="878">
        <v>3.68</v>
      </c>
      <c r="D91" s="836">
        <v>14</v>
      </c>
      <c r="E91" s="879">
        <v>1</v>
      </c>
      <c r="F91" s="880">
        <v>1.84</v>
      </c>
      <c r="G91" s="829">
        <v>14</v>
      </c>
      <c r="H91" s="871">
        <v>1</v>
      </c>
      <c r="I91" s="870">
        <v>2.1</v>
      </c>
      <c r="J91" s="826">
        <v>40</v>
      </c>
      <c r="K91" s="872">
        <v>1.84</v>
      </c>
      <c r="L91" s="871">
        <v>5</v>
      </c>
      <c r="M91" s="871">
        <v>42</v>
      </c>
      <c r="N91" s="873">
        <v>14.16</v>
      </c>
      <c r="O91" s="871" t="s">
        <v>4765</v>
      </c>
      <c r="P91" s="874" t="s">
        <v>4936</v>
      </c>
      <c r="Q91" s="875">
        <f t="shared" si="5"/>
        <v>-1</v>
      </c>
      <c r="R91" s="875">
        <f t="shared" si="5"/>
        <v>-1.58</v>
      </c>
      <c r="S91" s="876">
        <f t="shared" si="6"/>
        <v>14.16</v>
      </c>
      <c r="T91" s="876">
        <f t="shared" si="7"/>
        <v>40</v>
      </c>
      <c r="U91" s="876">
        <f t="shared" si="8"/>
        <v>25.84</v>
      </c>
      <c r="V91" s="877">
        <f t="shared" si="9"/>
        <v>2.8248587570621471</v>
      </c>
      <c r="W91" s="827">
        <v>25.84</v>
      </c>
    </row>
    <row r="92" spans="1:23" ht="14.4" customHeight="1" x14ac:dyDescent="0.3">
      <c r="A92" s="883" t="s">
        <v>4938</v>
      </c>
      <c r="B92" s="876">
        <v>1</v>
      </c>
      <c r="C92" s="878">
        <v>7.77</v>
      </c>
      <c r="D92" s="836">
        <v>16</v>
      </c>
      <c r="E92" s="879">
        <v>1</v>
      </c>
      <c r="F92" s="880">
        <v>4.34</v>
      </c>
      <c r="G92" s="829">
        <v>8</v>
      </c>
      <c r="H92" s="871"/>
      <c r="I92" s="870"/>
      <c r="J92" s="825"/>
      <c r="K92" s="872">
        <v>4.82</v>
      </c>
      <c r="L92" s="871">
        <v>9</v>
      </c>
      <c r="M92" s="871">
        <v>81</v>
      </c>
      <c r="N92" s="873">
        <v>26.85</v>
      </c>
      <c r="O92" s="871" t="s">
        <v>4765</v>
      </c>
      <c r="P92" s="874" t="s">
        <v>4936</v>
      </c>
      <c r="Q92" s="875">
        <f t="shared" si="5"/>
        <v>-1</v>
      </c>
      <c r="R92" s="875">
        <f t="shared" si="5"/>
        <v>-7.77</v>
      </c>
      <c r="S92" s="876" t="str">
        <f t="shared" si="6"/>
        <v/>
      </c>
      <c r="T92" s="876" t="str">
        <f t="shared" si="7"/>
        <v/>
      </c>
      <c r="U92" s="876" t="str">
        <f t="shared" si="8"/>
        <v/>
      </c>
      <c r="V92" s="877" t="str">
        <f t="shared" si="9"/>
        <v/>
      </c>
      <c r="W92" s="827"/>
    </row>
    <row r="93" spans="1:23" ht="14.4" customHeight="1" x14ac:dyDescent="0.3">
      <c r="A93" s="882" t="s">
        <v>4939</v>
      </c>
      <c r="B93" s="830">
        <v>1</v>
      </c>
      <c r="C93" s="831">
        <v>0.89</v>
      </c>
      <c r="D93" s="832">
        <v>3</v>
      </c>
      <c r="E93" s="833">
        <v>8</v>
      </c>
      <c r="F93" s="811">
        <v>7.13</v>
      </c>
      <c r="G93" s="812">
        <v>4.0999999999999996</v>
      </c>
      <c r="H93" s="813">
        <v>10</v>
      </c>
      <c r="I93" s="814">
        <v>8.91</v>
      </c>
      <c r="J93" s="828">
        <v>3</v>
      </c>
      <c r="K93" s="816">
        <v>0.89</v>
      </c>
      <c r="L93" s="817">
        <v>1</v>
      </c>
      <c r="M93" s="817">
        <v>13</v>
      </c>
      <c r="N93" s="818">
        <v>4.2</v>
      </c>
      <c r="O93" s="817" t="s">
        <v>4765</v>
      </c>
      <c r="P93" s="834" t="s">
        <v>4940</v>
      </c>
      <c r="Q93" s="819">
        <f t="shared" si="5"/>
        <v>9</v>
      </c>
      <c r="R93" s="819">
        <f t="shared" si="5"/>
        <v>8.02</v>
      </c>
      <c r="S93" s="830">
        <f t="shared" si="6"/>
        <v>42</v>
      </c>
      <c r="T93" s="830">
        <f t="shared" si="7"/>
        <v>30</v>
      </c>
      <c r="U93" s="830">
        <f t="shared" si="8"/>
        <v>-12</v>
      </c>
      <c r="V93" s="835">
        <f t="shared" si="9"/>
        <v>0.7142857142857143</v>
      </c>
      <c r="W93" s="820"/>
    </row>
    <row r="94" spans="1:23" ht="14.4" customHeight="1" x14ac:dyDescent="0.3">
      <c r="A94" s="882" t="s">
        <v>4941</v>
      </c>
      <c r="B94" s="830">
        <v>2</v>
      </c>
      <c r="C94" s="831">
        <v>1.08</v>
      </c>
      <c r="D94" s="832">
        <v>3.5</v>
      </c>
      <c r="E94" s="833"/>
      <c r="F94" s="811"/>
      <c r="G94" s="812"/>
      <c r="H94" s="813">
        <v>2</v>
      </c>
      <c r="I94" s="814">
        <v>1.08</v>
      </c>
      <c r="J94" s="815">
        <v>6</v>
      </c>
      <c r="K94" s="816">
        <v>0.54</v>
      </c>
      <c r="L94" s="817">
        <v>1</v>
      </c>
      <c r="M94" s="817">
        <v>12</v>
      </c>
      <c r="N94" s="818">
        <v>3.85</v>
      </c>
      <c r="O94" s="817" t="s">
        <v>4765</v>
      </c>
      <c r="P94" s="834" t="s">
        <v>4942</v>
      </c>
      <c r="Q94" s="819">
        <f t="shared" si="5"/>
        <v>0</v>
      </c>
      <c r="R94" s="819">
        <f t="shared" si="5"/>
        <v>0</v>
      </c>
      <c r="S94" s="830">
        <f t="shared" si="6"/>
        <v>7.7</v>
      </c>
      <c r="T94" s="830">
        <f t="shared" si="7"/>
        <v>12</v>
      </c>
      <c r="U94" s="830">
        <f t="shared" si="8"/>
        <v>4.3</v>
      </c>
      <c r="V94" s="835">
        <f t="shared" si="9"/>
        <v>1.5584415584415585</v>
      </c>
      <c r="W94" s="820">
        <v>5.15</v>
      </c>
    </row>
    <row r="95" spans="1:23" ht="14.4" customHeight="1" x14ac:dyDescent="0.3">
      <c r="A95" s="882" t="s">
        <v>4943</v>
      </c>
      <c r="B95" s="821">
        <v>1</v>
      </c>
      <c r="C95" s="822">
        <v>0.95</v>
      </c>
      <c r="D95" s="823">
        <v>15</v>
      </c>
      <c r="E95" s="833"/>
      <c r="F95" s="811"/>
      <c r="G95" s="812"/>
      <c r="H95" s="817"/>
      <c r="I95" s="811"/>
      <c r="J95" s="812"/>
      <c r="K95" s="816">
        <v>0.61</v>
      </c>
      <c r="L95" s="817">
        <v>1</v>
      </c>
      <c r="M95" s="817">
        <v>12</v>
      </c>
      <c r="N95" s="818">
        <v>3.9</v>
      </c>
      <c r="O95" s="817" t="s">
        <v>4765</v>
      </c>
      <c r="P95" s="834" t="s">
        <v>4944</v>
      </c>
      <c r="Q95" s="819">
        <f t="shared" si="5"/>
        <v>-1</v>
      </c>
      <c r="R95" s="819">
        <f t="shared" si="5"/>
        <v>-0.95</v>
      </c>
      <c r="S95" s="830" t="str">
        <f t="shared" si="6"/>
        <v/>
      </c>
      <c r="T95" s="830" t="str">
        <f t="shared" si="7"/>
        <v/>
      </c>
      <c r="U95" s="830" t="str">
        <f t="shared" si="8"/>
        <v/>
      </c>
      <c r="V95" s="835" t="str">
        <f t="shared" si="9"/>
        <v/>
      </c>
      <c r="W95" s="820"/>
    </row>
    <row r="96" spans="1:23" ht="14.4" customHeight="1" x14ac:dyDescent="0.3">
      <c r="A96" s="882" t="s">
        <v>4945</v>
      </c>
      <c r="B96" s="821">
        <v>1</v>
      </c>
      <c r="C96" s="822">
        <v>4.5199999999999996</v>
      </c>
      <c r="D96" s="823">
        <v>40</v>
      </c>
      <c r="E96" s="833"/>
      <c r="F96" s="811"/>
      <c r="G96" s="812"/>
      <c r="H96" s="817"/>
      <c r="I96" s="811"/>
      <c r="J96" s="812"/>
      <c r="K96" s="816">
        <v>4.5199999999999996</v>
      </c>
      <c r="L96" s="817">
        <v>5</v>
      </c>
      <c r="M96" s="817">
        <v>43</v>
      </c>
      <c r="N96" s="818">
        <v>14.36</v>
      </c>
      <c r="O96" s="817" t="s">
        <v>4765</v>
      </c>
      <c r="P96" s="834" t="s">
        <v>4946</v>
      </c>
      <c r="Q96" s="819">
        <f t="shared" si="5"/>
        <v>-1</v>
      </c>
      <c r="R96" s="819">
        <f t="shared" si="5"/>
        <v>-4.5199999999999996</v>
      </c>
      <c r="S96" s="830" t="str">
        <f t="shared" si="6"/>
        <v/>
      </c>
      <c r="T96" s="830" t="str">
        <f t="shared" si="7"/>
        <v/>
      </c>
      <c r="U96" s="830" t="str">
        <f t="shared" si="8"/>
        <v/>
      </c>
      <c r="V96" s="835" t="str">
        <f t="shared" si="9"/>
        <v/>
      </c>
      <c r="W96" s="820"/>
    </row>
    <row r="97" spans="1:23" ht="14.4" customHeight="1" x14ac:dyDescent="0.3">
      <c r="A97" s="882" t="s">
        <v>4947</v>
      </c>
      <c r="B97" s="830"/>
      <c r="C97" s="831"/>
      <c r="D97" s="832"/>
      <c r="E97" s="813">
        <v>1</v>
      </c>
      <c r="F97" s="814">
        <v>0.56999999999999995</v>
      </c>
      <c r="G97" s="828">
        <v>3</v>
      </c>
      <c r="H97" s="817"/>
      <c r="I97" s="811"/>
      <c r="J97" s="812"/>
      <c r="K97" s="816">
        <v>0.56999999999999995</v>
      </c>
      <c r="L97" s="817">
        <v>2</v>
      </c>
      <c r="M97" s="817">
        <v>21</v>
      </c>
      <c r="N97" s="818">
        <v>6.98</v>
      </c>
      <c r="O97" s="817" t="s">
        <v>4765</v>
      </c>
      <c r="P97" s="834" t="s">
        <v>4948</v>
      </c>
      <c r="Q97" s="819">
        <f t="shared" si="5"/>
        <v>0</v>
      </c>
      <c r="R97" s="819">
        <f t="shared" si="5"/>
        <v>0</v>
      </c>
      <c r="S97" s="830" t="str">
        <f t="shared" si="6"/>
        <v/>
      </c>
      <c r="T97" s="830" t="str">
        <f t="shared" si="7"/>
        <v/>
      </c>
      <c r="U97" s="830" t="str">
        <f t="shared" si="8"/>
        <v/>
      </c>
      <c r="V97" s="835" t="str">
        <f t="shared" si="9"/>
        <v/>
      </c>
      <c r="W97" s="820"/>
    </row>
    <row r="98" spans="1:23" ht="14.4" customHeight="1" x14ac:dyDescent="0.3">
      <c r="A98" s="882" t="s">
        <v>4949</v>
      </c>
      <c r="B98" s="821">
        <v>30</v>
      </c>
      <c r="C98" s="822">
        <v>22.66</v>
      </c>
      <c r="D98" s="823">
        <v>4</v>
      </c>
      <c r="E98" s="833">
        <v>24</v>
      </c>
      <c r="F98" s="811">
        <v>17.84</v>
      </c>
      <c r="G98" s="812">
        <v>4</v>
      </c>
      <c r="H98" s="817">
        <v>22</v>
      </c>
      <c r="I98" s="811">
        <v>16.07</v>
      </c>
      <c r="J98" s="812">
        <v>4.2</v>
      </c>
      <c r="K98" s="816">
        <v>0.74</v>
      </c>
      <c r="L98" s="817">
        <v>2</v>
      </c>
      <c r="M98" s="817">
        <v>15</v>
      </c>
      <c r="N98" s="818">
        <v>5</v>
      </c>
      <c r="O98" s="817" t="s">
        <v>4765</v>
      </c>
      <c r="P98" s="834" t="s">
        <v>4950</v>
      </c>
      <c r="Q98" s="819">
        <f t="shared" si="5"/>
        <v>-8</v>
      </c>
      <c r="R98" s="819">
        <f t="shared" si="5"/>
        <v>-6.59</v>
      </c>
      <c r="S98" s="830">
        <f t="shared" si="6"/>
        <v>110</v>
      </c>
      <c r="T98" s="830">
        <f t="shared" si="7"/>
        <v>92.4</v>
      </c>
      <c r="U98" s="830">
        <f t="shared" si="8"/>
        <v>-17.599999999999994</v>
      </c>
      <c r="V98" s="835">
        <f t="shared" si="9"/>
        <v>0.84000000000000008</v>
      </c>
      <c r="W98" s="820">
        <v>16</v>
      </c>
    </row>
    <row r="99" spans="1:23" ht="14.4" customHeight="1" x14ac:dyDescent="0.3">
      <c r="A99" s="883" t="s">
        <v>4951</v>
      </c>
      <c r="B99" s="867">
        <v>3</v>
      </c>
      <c r="C99" s="868">
        <v>3.11</v>
      </c>
      <c r="D99" s="824">
        <v>8</v>
      </c>
      <c r="E99" s="869">
        <v>3</v>
      </c>
      <c r="F99" s="870">
        <v>3.59</v>
      </c>
      <c r="G99" s="825">
        <v>7.7</v>
      </c>
      <c r="H99" s="871">
        <v>2</v>
      </c>
      <c r="I99" s="870">
        <v>2.17</v>
      </c>
      <c r="J99" s="825">
        <v>3.5</v>
      </c>
      <c r="K99" s="872">
        <v>1.24</v>
      </c>
      <c r="L99" s="871">
        <v>4</v>
      </c>
      <c r="M99" s="871">
        <v>32</v>
      </c>
      <c r="N99" s="873">
        <v>10.64</v>
      </c>
      <c r="O99" s="871" t="s">
        <v>4765</v>
      </c>
      <c r="P99" s="874" t="s">
        <v>4952</v>
      </c>
      <c r="Q99" s="875">
        <f t="shared" si="5"/>
        <v>-1</v>
      </c>
      <c r="R99" s="875">
        <f t="shared" si="5"/>
        <v>-0.94</v>
      </c>
      <c r="S99" s="876">
        <f t="shared" si="6"/>
        <v>21.28</v>
      </c>
      <c r="T99" s="876">
        <f t="shared" si="7"/>
        <v>7</v>
      </c>
      <c r="U99" s="876">
        <f t="shared" si="8"/>
        <v>-14.280000000000001</v>
      </c>
      <c r="V99" s="877">
        <f t="shared" si="9"/>
        <v>0.3289473684210526</v>
      </c>
      <c r="W99" s="827"/>
    </row>
    <row r="100" spans="1:23" ht="14.4" customHeight="1" x14ac:dyDescent="0.3">
      <c r="A100" s="883" t="s">
        <v>4953</v>
      </c>
      <c r="B100" s="867">
        <v>3</v>
      </c>
      <c r="C100" s="868">
        <v>7.44</v>
      </c>
      <c r="D100" s="824">
        <v>15.7</v>
      </c>
      <c r="E100" s="869">
        <v>2</v>
      </c>
      <c r="F100" s="870">
        <v>4.57</v>
      </c>
      <c r="G100" s="825">
        <v>7</v>
      </c>
      <c r="H100" s="871">
        <v>2</v>
      </c>
      <c r="I100" s="870">
        <v>4.96</v>
      </c>
      <c r="J100" s="825">
        <v>7.5</v>
      </c>
      <c r="K100" s="872">
        <v>2.48</v>
      </c>
      <c r="L100" s="871">
        <v>6</v>
      </c>
      <c r="M100" s="871">
        <v>58</v>
      </c>
      <c r="N100" s="873">
        <v>19.170000000000002</v>
      </c>
      <c r="O100" s="871" t="s">
        <v>4765</v>
      </c>
      <c r="P100" s="874" t="s">
        <v>4954</v>
      </c>
      <c r="Q100" s="875">
        <f t="shared" si="5"/>
        <v>-1</v>
      </c>
      <c r="R100" s="875">
        <f t="shared" si="5"/>
        <v>-2.4800000000000004</v>
      </c>
      <c r="S100" s="876">
        <f t="shared" si="6"/>
        <v>38.340000000000003</v>
      </c>
      <c r="T100" s="876">
        <f t="shared" si="7"/>
        <v>15</v>
      </c>
      <c r="U100" s="876">
        <f t="shared" si="8"/>
        <v>-23.340000000000003</v>
      </c>
      <c r="V100" s="877">
        <f t="shared" si="9"/>
        <v>0.39123630672926446</v>
      </c>
      <c r="W100" s="827"/>
    </row>
    <row r="101" spans="1:23" ht="14.4" customHeight="1" x14ac:dyDescent="0.3">
      <c r="A101" s="882" t="s">
        <v>4955</v>
      </c>
      <c r="B101" s="830">
        <v>47</v>
      </c>
      <c r="C101" s="831">
        <v>44.68</v>
      </c>
      <c r="D101" s="832">
        <v>4.5999999999999996</v>
      </c>
      <c r="E101" s="813">
        <v>63</v>
      </c>
      <c r="F101" s="814">
        <v>60.54</v>
      </c>
      <c r="G101" s="828">
        <v>4.3</v>
      </c>
      <c r="H101" s="817">
        <v>44</v>
      </c>
      <c r="I101" s="811">
        <v>41.75</v>
      </c>
      <c r="J101" s="812">
        <v>3.9</v>
      </c>
      <c r="K101" s="816">
        <v>0.93</v>
      </c>
      <c r="L101" s="817">
        <v>2</v>
      </c>
      <c r="M101" s="817">
        <v>16</v>
      </c>
      <c r="N101" s="818">
        <v>5.22</v>
      </c>
      <c r="O101" s="817" t="s">
        <v>4765</v>
      </c>
      <c r="P101" s="834" t="s">
        <v>4956</v>
      </c>
      <c r="Q101" s="819">
        <f t="shared" si="5"/>
        <v>-3</v>
      </c>
      <c r="R101" s="819">
        <f t="shared" si="5"/>
        <v>-2.9299999999999997</v>
      </c>
      <c r="S101" s="830">
        <f t="shared" si="6"/>
        <v>229.67999999999998</v>
      </c>
      <c r="T101" s="830">
        <f t="shared" si="7"/>
        <v>171.6</v>
      </c>
      <c r="U101" s="830">
        <f t="shared" si="8"/>
        <v>-58.079999999999984</v>
      </c>
      <c r="V101" s="835">
        <f t="shared" si="9"/>
        <v>0.74712643678160928</v>
      </c>
      <c r="W101" s="820">
        <v>1.56</v>
      </c>
    </row>
    <row r="102" spans="1:23" ht="14.4" customHeight="1" x14ac:dyDescent="0.3">
      <c r="A102" s="883" t="s">
        <v>4957</v>
      </c>
      <c r="B102" s="876">
        <v>1</v>
      </c>
      <c r="C102" s="878">
        <v>1.26</v>
      </c>
      <c r="D102" s="836">
        <v>7</v>
      </c>
      <c r="E102" s="879">
        <v>3</v>
      </c>
      <c r="F102" s="880">
        <v>3.83</v>
      </c>
      <c r="G102" s="829">
        <v>8.6999999999999993</v>
      </c>
      <c r="H102" s="871">
        <v>1</v>
      </c>
      <c r="I102" s="870">
        <v>1.19</v>
      </c>
      <c r="J102" s="826">
        <v>9</v>
      </c>
      <c r="K102" s="872">
        <v>1.19</v>
      </c>
      <c r="L102" s="871">
        <v>2</v>
      </c>
      <c r="M102" s="871">
        <v>20</v>
      </c>
      <c r="N102" s="873">
        <v>6.79</v>
      </c>
      <c r="O102" s="871" t="s">
        <v>4765</v>
      </c>
      <c r="P102" s="874" t="s">
        <v>4958</v>
      </c>
      <c r="Q102" s="875">
        <f t="shared" si="5"/>
        <v>0</v>
      </c>
      <c r="R102" s="875">
        <f t="shared" si="5"/>
        <v>-7.0000000000000062E-2</v>
      </c>
      <c r="S102" s="876">
        <f t="shared" si="6"/>
        <v>6.79</v>
      </c>
      <c r="T102" s="876">
        <f t="shared" si="7"/>
        <v>9</v>
      </c>
      <c r="U102" s="876">
        <f t="shared" si="8"/>
        <v>2.21</v>
      </c>
      <c r="V102" s="877">
        <f t="shared" si="9"/>
        <v>1.3254786450662739</v>
      </c>
      <c r="W102" s="827">
        <v>2.21</v>
      </c>
    </row>
    <row r="103" spans="1:23" ht="14.4" customHeight="1" x14ac:dyDescent="0.3">
      <c r="A103" s="883" t="s">
        <v>4959</v>
      </c>
      <c r="B103" s="876">
        <v>1</v>
      </c>
      <c r="C103" s="878">
        <v>1.33</v>
      </c>
      <c r="D103" s="836">
        <v>4</v>
      </c>
      <c r="E103" s="879"/>
      <c r="F103" s="880"/>
      <c r="G103" s="829"/>
      <c r="H103" s="871"/>
      <c r="I103" s="870"/>
      <c r="J103" s="825"/>
      <c r="K103" s="872">
        <v>1.31</v>
      </c>
      <c r="L103" s="871">
        <v>3</v>
      </c>
      <c r="M103" s="871">
        <v>23</v>
      </c>
      <c r="N103" s="873">
        <v>7.82</v>
      </c>
      <c r="O103" s="871" t="s">
        <v>4765</v>
      </c>
      <c r="P103" s="874" t="s">
        <v>4960</v>
      </c>
      <c r="Q103" s="875">
        <f t="shared" si="5"/>
        <v>-1</v>
      </c>
      <c r="R103" s="875">
        <f t="shared" si="5"/>
        <v>-1.33</v>
      </c>
      <c r="S103" s="876" t="str">
        <f t="shared" si="6"/>
        <v/>
      </c>
      <c r="T103" s="876" t="str">
        <f t="shared" si="7"/>
        <v/>
      </c>
      <c r="U103" s="876" t="str">
        <f t="shared" si="8"/>
        <v/>
      </c>
      <c r="V103" s="877" t="str">
        <f t="shared" si="9"/>
        <v/>
      </c>
      <c r="W103" s="827"/>
    </row>
    <row r="104" spans="1:23" ht="14.4" customHeight="1" x14ac:dyDescent="0.3">
      <c r="A104" s="882" t="s">
        <v>4961</v>
      </c>
      <c r="B104" s="830">
        <v>8</v>
      </c>
      <c r="C104" s="831">
        <v>3.66</v>
      </c>
      <c r="D104" s="832">
        <v>4.8</v>
      </c>
      <c r="E104" s="833">
        <v>7</v>
      </c>
      <c r="F104" s="811">
        <v>3.14</v>
      </c>
      <c r="G104" s="812">
        <v>4.3</v>
      </c>
      <c r="H104" s="813">
        <v>14</v>
      </c>
      <c r="I104" s="814">
        <v>6.28</v>
      </c>
      <c r="J104" s="828">
        <v>3.7</v>
      </c>
      <c r="K104" s="816">
        <v>0.45</v>
      </c>
      <c r="L104" s="817">
        <v>1</v>
      </c>
      <c r="M104" s="817">
        <v>12</v>
      </c>
      <c r="N104" s="818">
        <v>4.12</v>
      </c>
      <c r="O104" s="817" t="s">
        <v>4765</v>
      </c>
      <c r="P104" s="834" t="s">
        <v>4962</v>
      </c>
      <c r="Q104" s="819">
        <f t="shared" si="5"/>
        <v>6</v>
      </c>
      <c r="R104" s="819">
        <f t="shared" si="5"/>
        <v>2.62</v>
      </c>
      <c r="S104" s="830">
        <f t="shared" si="6"/>
        <v>57.68</v>
      </c>
      <c r="T104" s="830">
        <f t="shared" si="7"/>
        <v>51.800000000000004</v>
      </c>
      <c r="U104" s="830">
        <f t="shared" si="8"/>
        <v>-5.8799999999999955</v>
      </c>
      <c r="V104" s="835">
        <f t="shared" si="9"/>
        <v>0.89805825242718451</v>
      </c>
      <c r="W104" s="820">
        <v>7.4</v>
      </c>
    </row>
    <row r="105" spans="1:23" ht="14.4" customHeight="1" x14ac:dyDescent="0.3">
      <c r="A105" s="883" t="s">
        <v>4963</v>
      </c>
      <c r="B105" s="876">
        <v>1</v>
      </c>
      <c r="C105" s="878">
        <v>0.72</v>
      </c>
      <c r="D105" s="836">
        <v>5</v>
      </c>
      <c r="E105" s="869"/>
      <c r="F105" s="870"/>
      <c r="G105" s="825"/>
      <c r="H105" s="879"/>
      <c r="I105" s="880"/>
      <c r="J105" s="829"/>
      <c r="K105" s="872">
        <v>0.72</v>
      </c>
      <c r="L105" s="871">
        <v>3</v>
      </c>
      <c r="M105" s="871">
        <v>24</v>
      </c>
      <c r="N105" s="873">
        <v>8.1</v>
      </c>
      <c r="O105" s="871" t="s">
        <v>4765</v>
      </c>
      <c r="P105" s="874" t="s">
        <v>4964</v>
      </c>
      <c r="Q105" s="875">
        <f t="shared" si="5"/>
        <v>-1</v>
      </c>
      <c r="R105" s="875">
        <f t="shared" si="5"/>
        <v>-0.72</v>
      </c>
      <c r="S105" s="876" t="str">
        <f t="shared" si="6"/>
        <v/>
      </c>
      <c r="T105" s="876" t="str">
        <f t="shared" si="7"/>
        <v/>
      </c>
      <c r="U105" s="876" t="str">
        <f t="shared" si="8"/>
        <v/>
      </c>
      <c r="V105" s="877" t="str">
        <f t="shared" si="9"/>
        <v/>
      </c>
      <c r="W105" s="827"/>
    </row>
    <row r="106" spans="1:23" ht="14.4" customHeight="1" x14ac:dyDescent="0.3">
      <c r="A106" s="882" t="s">
        <v>4965</v>
      </c>
      <c r="B106" s="821">
        <v>2</v>
      </c>
      <c r="C106" s="822">
        <v>0.9</v>
      </c>
      <c r="D106" s="823">
        <v>5</v>
      </c>
      <c r="E106" s="833">
        <v>1</v>
      </c>
      <c r="F106" s="811">
        <v>0.36</v>
      </c>
      <c r="G106" s="812">
        <v>2</v>
      </c>
      <c r="H106" s="817"/>
      <c r="I106" s="811"/>
      <c r="J106" s="812"/>
      <c r="K106" s="816">
        <v>0.54</v>
      </c>
      <c r="L106" s="817">
        <v>3</v>
      </c>
      <c r="M106" s="817">
        <v>28</v>
      </c>
      <c r="N106" s="818">
        <v>9.23</v>
      </c>
      <c r="O106" s="817" t="s">
        <v>4765</v>
      </c>
      <c r="P106" s="834" t="s">
        <v>4966</v>
      </c>
      <c r="Q106" s="819">
        <f t="shared" si="5"/>
        <v>-2</v>
      </c>
      <c r="R106" s="819">
        <f t="shared" si="5"/>
        <v>-0.9</v>
      </c>
      <c r="S106" s="830" t="str">
        <f t="shared" si="6"/>
        <v/>
      </c>
      <c r="T106" s="830" t="str">
        <f t="shared" si="7"/>
        <v/>
      </c>
      <c r="U106" s="830" t="str">
        <f t="shared" si="8"/>
        <v/>
      </c>
      <c r="V106" s="835" t="str">
        <f t="shared" si="9"/>
        <v/>
      </c>
      <c r="W106" s="820"/>
    </row>
    <row r="107" spans="1:23" ht="14.4" customHeight="1" x14ac:dyDescent="0.3">
      <c r="A107" s="882" t="s">
        <v>4967</v>
      </c>
      <c r="B107" s="830">
        <v>2</v>
      </c>
      <c r="C107" s="831">
        <v>0.66</v>
      </c>
      <c r="D107" s="832">
        <v>4</v>
      </c>
      <c r="E107" s="813">
        <v>2</v>
      </c>
      <c r="F107" s="814">
        <v>0.66</v>
      </c>
      <c r="G107" s="828">
        <v>4.5</v>
      </c>
      <c r="H107" s="817">
        <v>1</v>
      </c>
      <c r="I107" s="811">
        <v>0.37</v>
      </c>
      <c r="J107" s="812">
        <v>2</v>
      </c>
      <c r="K107" s="816">
        <v>0.33</v>
      </c>
      <c r="L107" s="817">
        <v>1</v>
      </c>
      <c r="M107" s="817">
        <v>13</v>
      </c>
      <c r="N107" s="818">
        <v>4.25</v>
      </c>
      <c r="O107" s="817" t="s">
        <v>4765</v>
      </c>
      <c r="P107" s="834" t="s">
        <v>4968</v>
      </c>
      <c r="Q107" s="819">
        <f t="shared" si="5"/>
        <v>-1</v>
      </c>
      <c r="R107" s="819">
        <f t="shared" si="5"/>
        <v>-0.29000000000000004</v>
      </c>
      <c r="S107" s="830">
        <f t="shared" si="6"/>
        <v>4.25</v>
      </c>
      <c r="T107" s="830">
        <f t="shared" si="7"/>
        <v>2</v>
      </c>
      <c r="U107" s="830">
        <f t="shared" si="8"/>
        <v>-2.25</v>
      </c>
      <c r="V107" s="835">
        <f t="shared" si="9"/>
        <v>0.47058823529411764</v>
      </c>
      <c r="W107" s="820"/>
    </row>
    <row r="108" spans="1:23" ht="14.4" customHeight="1" x14ac:dyDescent="0.3">
      <c r="A108" s="882" t="s">
        <v>4969</v>
      </c>
      <c r="B108" s="821">
        <v>2</v>
      </c>
      <c r="C108" s="822">
        <v>0.97</v>
      </c>
      <c r="D108" s="823">
        <v>9</v>
      </c>
      <c r="E108" s="833"/>
      <c r="F108" s="811"/>
      <c r="G108" s="812"/>
      <c r="H108" s="817">
        <v>1</v>
      </c>
      <c r="I108" s="811">
        <v>0.62</v>
      </c>
      <c r="J108" s="812">
        <v>5</v>
      </c>
      <c r="K108" s="816">
        <v>0.49</v>
      </c>
      <c r="L108" s="817">
        <v>2</v>
      </c>
      <c r="M108" s="817">
        <v>21</v>
      </c>
      <c r="N108" s="818">
        <v>6.84</v>
      </c>
      <c r="O108" s="817" t="s">
        <v>4765</v>
      </c>
      <c r="P108" s="834" t="s">
        <v>4970</v>
      </c>
      <c r="Q108" s="819">
        <f t="shared" si="5"/>
        <v>-1</v>
      </c>
      <c r="R108" s="819">
        <f t="shared" si="5"/>
        <v>-0.35</v>
      </c>
      <c r="S108" s="830">
        <f t="shared" si="6"/>
        <v>6.84</v>
      </c>
      <c r="T108" s="830">
        <f t="shared" si="7"/>
        <v>5</v>
      </c>
      <c r="U108" s="830">
        <f t="shared" si="8"/>
        <v>-1.8399999999999999</v>
      </c>
      <c r="V108" s="835">
        <f t="shared" si="9"/>
        <v>0.73099415204678364</v>
      </c>
      <c r="W108" s="820"/>
    </row>
    <row r="109" spans="1:23" ht="14.4" customHeight="1" x14ac:dyDescent="0.3">
      <c r="A109" s="883" t="s">
        <v>4971</v>
      </c>
      <c r="B109" s="867">
        <v>1</v>
      </c>
      <c r="C109" s="868">
        <v>0.65</v>
      </c>
      <c r="D109" s="824">
        <v>9</v>
      </c>
      <c r="E109" s="869"/>
      <c r="F109" s="870"/>
      <c r="G109" s="825"/>
      <c r="H109" s="871"/>
      <c r="I109" s="870"/>
      <c r="J109" s="825"/>
      <c r="K109" s="872">
        <v>0.65</v>
      </c>
      <c r="L109" s="871">
        <v>3</v>
      </c>
      <c r="M109" s="871">
        <v>29</v>
      </c>
      <c r="N109" s="873">
        <v>9.56</v>
      </c>
      <c r="O109" s="871" t="s">
        <v>4765</v>
      </c>
      <c r="P109" s="874" t="s">
        <v>4972</v>
      </c>
      <c r="Q109" s="875">
        <f t="shared" si="5"/>
        <v>-1</v>
      </c>
      <c r="R109" s="875">
        <f t="shared" si="5"/>
        <v>-0.65</v>
      </c>
      <c r="S109" s="876" t="str">
        <f t="shared" si="6"/>
        <v/>
      </c>
      <c r="T109" s="876" t="str">
        <f t="shared" si="7"/>
        <v/>
      </c>
      <c r="U109" s="876" t="str">
        <f t="shared" si="8"/>
        <v/>
      </c>
      <c r="V109" s="877" t="str">
        <f t="shared" si="9"/>
        <v/>
      </c>
      <c r="W109" s="827"/>
    </row>
    <row r="110" spans="1:23" ht="14.4" customHeight="1" x14ac:dyDescent="0.3">
      <c r="A110" s="882" t="s">
        <v>4973</v>
      </c>
      <c r="B110" s="821">
        <v>1</v>
      </c>
      <c r="C110" s="822">
        <v>0.34</v>
      </c>
      <c r="D110" s="823">
        <v>2</v>
      </c>
      <c r="E110" s="833"/>
      <c r="F110" s="811"/>
      <c r="G110" s="812"/>
      <c r="H110" s="817">
        <v>1</v>
      </c>
      <c r="I110" s="811">
        <v>0.34</v>
      </c>
      <c r="J110" s="812">
        <v>2</v>
      </c>
      <c r="K110" s="816">
        <v>0.34</v>
      </c>
      <c r="L110" s="817">
        <v>2</v>
      </c>
      <c r="M110" s="817">
        <v>16</v>
      </c>
      <c r="N110" s="818">
        <v>5.4</v>
      </c>
      <c r="O110" s="817" t="s">
        <v>4765</v>
      </c>
      <c r="P110" s="834" t="s">
        <v>4974</v>
      </c>
      <c r="Q110" s="819">
        <f t="shared" si="5"/>
        <v>0</v>
      </c>
      <c r="R110" s="819">
        <f t="shared" si="5"/>
        <v>0</v>
      </c>
      <c r="S110" s="830">
        <f t="shared" si="6"/>
        <v>5.4</v>
      </c>
      <c r="T110" s="830">
        <f t="shared" si="7"/>
        <v>2</v>
      </c>
      <c r="U110" s="830">
        <f t="shared" si="8"/>
        <v>-3.4000000000000004</v>
      </c>
      <c r="V110" s="835">
        <f t="shared" si="9"/>
        <v>0.37037037037037035</v>
      </c>
      <c r="W110" s="820"/>
    </row>
    <row r="111" spans="1:23" ht="14.4" customHeight="1" x14ac:dyDescent="0.3">
      <c r="A111" s="883" t="s">
        <v>4975</v>
      </c>
      <c r="B111" s="867">
        <v>1</v>
      </c>
      <c r="C111" s="868">
        <v>0.48</v>
      </c>
      <c r="D111" s="824">
        <v>3</v>
      </c>
      <c r="E111" s="869"/>
      <c r="F111" s="870"/>
      <c r="G111" s="825"/>
      <c r="H111" s="871"/>
      <c r="I111" s="870"/>
      <c r="J111" s="825"/>
      <c r="K111" s="872">
        <v>0.48</v>
      </c>
      <c r="L111" s="871">
        <v>3</v>
      </c>
      <c r="M111" s="871">
        <v>24</v>
      </c>
      <c r="N111" s="873">
        <v>7.9</v>
      </c>
      <c r="O111" s="871" t="s">
        <v>4765</v>
      </c>
      <c r="P111" s="874" t="s">
        <v>4976</v>
      </c>
      <c r="Q111" s="875">
        <f t="shared" si="5"/>
        <v>-1</v>
      </c>
      <c r="R111" s="875">
        <f t="shared" si="5"/>
        <v>-0.48</v>
      </c>
      <c r="S111" s="876" t="str">
        <f t="shared" si="6"/>
        <v/>
      </c>
      <c r="T111" s="876" t="str">
        <f t="shared" si="7"/>
        <v/>
      </c>
      <c r="U111" s="876" t="str">
        <f t="shared" si="8"/>
        <v/>
      </c>
      <c r="V111" s="877" t="str">
        <f t="shared" si="9"/>
        <v/>
      </c>
      <c r="W111" s="827"/>
    </row>
    <row r="112" spans="1:23" ht="14.4" customHeight="1" x14ac:dyDescent="0.3">
      <c r="A112" s="882" t="s">
        <v>4977</v>
      </c>
      <c r="B112" s="830"/>
      <c r="C112" s="831"/>
      <c r="D112" s="832"/>
      <c r="E112" s="833"/>
      <c r="F112" s="811"/>
      <c r="G112" s="812"/>
      <c r="H112" s="813">
        <v>1</v>
      </c>
      <c r="I112" s="814">
        <v>0.38</v>
      </c>
      <c r="J112" s="815">
        <v>5</v>
      </c>
      <c r="K112" s="816">
        <v>0.38</v>
      </c>
      <c r="L112" s="817">
        <v>2</v>
      </c>
      <c r="M112" s="817">
        <v>14</v>
      </c>
      <c r="N112" s="818">
        <v>4.72</v>
      </c>
      <c r="O112" s="817" t="s">
        <v>4765</v>
      </c>
      <c r="P112" s="834" t="s">
        <v>4978</v>
      </c>
      <c r="Q112" s="819">
        <f t="shared" si="5"/>
        <v>1</v>
      </c>
      <c r="R112" s="819">
        <f t="shared" si="5"/>
        <v>0.38</v>
      </c>
      <c r="S112" s="830">
        <f t="shared" si="6"/>
        <v>4.72</v>
      </c>
      <c r="T112" s="830">
        <f t="shared" si="7"/>
        <v>5</v>
      </c>
      <c r="U112" s="830">
        <f t="shared" si="8"/>
        <v>0.28000000000000025</v>
      </c>
      <c r="V112" s="835">
        <f t="shared" si="9"/>
        <v>1.0593220338983051</v>
      </c>
      <c r="W112" s="820">
        <v>0.28000000000000003</v>
      </c>
    </row>
    <row r="113" spans="1:23" ht="14.4" customHeight="1" x14ac:dyDescent="0.3">
      <c r="A113" s="882" t="s">
        <v>4979</v>
      </c>
      <c r="B113" s="830"/>
      <c r="C113" s="831"/>
      <c r="D113" s="832"/>
      <c r="E113" s="833"/>
      <c r="F113" s="811"/>
      <c r="G113" s="812"/>
      <c r="H113" s="813">
        <v>1</v>
      </c>
      <c r="I113" s="814">
        <v>7.42</v>
      </c>
      <c r="J113" s="828">
        <v>14</v>
      </c>
      <c r="K113" s="816">
        <v>7.42</v>
      </c>
      <c r="L113" s="817">
        <v>7</v>
      </c>
      <c r="M113" s="817">
        <v>60</v>
      </c>
      <c r="N113" s="818">
        <v>19.89</v>
      </c>
      <c r="O113" s="817" t="s">
        <v>4765</v>
      </c>
      <c r="P113" s="834" t="s">
        <v>4980</v>
      </c>
      <c r="Q113" s="819">
        <f t="shared" si="5"/>
        <v>1</v>
      </c>
      <c r="R113" s="819">
        <f t="shared" si="5"/>
        <v>7.42</v>
      </c>
      <c r="S113" s="830">
        <f t="shared" si="6"/>
        <v>19.89</v>
      </c>
      <c r="T113" s="830">
        <f t="shared" si="7"/>
        <v>14</v>
      </c>
      <c r="U113" s="830">
        <f t="shared" si="8"/>
        <v>-5.8900000000000006</v>
      </c>
      <c r="V113" s="835">
        <f t="shared" si="9"/>
        <v>0.70387129210658617</v>
      </c>
      <c r="W113" s="820"/>
    </row>
    <row r="114" spans="1:23" ht="14.4" customHeight="1" x14ac:dyDescent="0.3">
      <c r="A114" s="882" t="s">
        <v>4981</v>
      </c>
      <c r="B114" s="830">
        <v>1</v>
      </c>
      <c r="C114" s="831">
        <v>0.3</v>
      </c>
      <c r="D114" s="832">
        <v>4</v>
      </c>
      <c r="E114" s="813">
        <v>1</v>
      </c>
      <c r="F114" s="814">
        <v>0.3</v>
      </c>
      <c r="G114" s="828">
        <v>2</v>
      </c>
      <c r="H114" s="817"/>
      <c r="I114" s="811"/>
      <c r="J114" s="812"/>
      <c r="K114" s="816">
        <v>0.3</v>
      </c>
      <c r="L114" s="817">
        <v>1</v>
      </c>
      <c r="M114" s="817">
        <v>10</v>
      </c>
      <c r="N114" s="818">
        <v>3.34</v>
      </c>
      <c r="O114" s="817" t="s">
        <v>4765</v>
      </c>
      <c r="P114" s="834" t="s">
        <v>4982</v>
      </c>
      <c r="Q114" s="819">
        <f t="shared" si="5"/>
        <v>-1</v>
      </c>
      <c r="R114" s="819">
        <f t="shared" si="5"/>
        <v>-0.3</v>
      </c>
      <c r="S114" s="830" t="str">
        <f t="shared" si="6"/>
        <v/>
      </c>
      <c r="T114" s="830" t="str">
        <f t="shared" si="7"/>
        <v/>
      </c>
      <c r="U114" s="830" t="str">
        <f t="shared" si="8"/>
        <v/>
      </c>
      <c r="V114" s="835" t="str">
        <f t="shared" si="9"/>
        <v/>
      </c>
      <c r="W114" s="820"/>
    </row>
    <row r="115" spans="1:23" ht="14.4" customHeight="1" x14ac:dyDescent="0.3">
      <c r="A115" s="882" t="s">
        <v>4983</v>
      </c>
      <c r="B115" s="830"/>
      <c r="C115" s="831"/>
      <c r="D115" s="832"/>
      <c r="E115" s="833"/>
      <c r="F115" s="811"/>
      <c r="G115" s="812"/>
      <c r="H115" s="813">
        <v>1</v>
      </c>
      <c r="I115" s="814">
        <v>2.13</v>
      </c>
      <c r="J115" s="828">
        <v>7</v>
      </c>
      <c r="K115" s="816">
        <v>2.04</v>
      </c>
      <c r="L115" s="817">
        <v>3</v>
      </c>
      <c r="M115" s="817">
        <v>27</v>
      </c>
      <c r="N115" s="818">
        <v>8.9499999999999993</v>
      </c>
      <c r="O115" s="817" t="s">
        <v>4765</v>
      </c>
      <c r="P115" s="834" t="s">
        <v>4984</v>
      </c>
      <c r="Q115" s="819">
        <f t="shared" si="5"/>
        <v>1</v>
      </c>
      <c r="R115" s="819">
        <f t="shared" si="5"/>
        <v>2.13</v>
      </c>
      <c r="S115" s="830">
        <f t="shared" si="6"/>
        <v>8.9499999999999993</v>
      </c>
      <c r="T115" s="830">
        <f t="shared" si="7"/>
        <v>7</v>
      </c>
      <c r="U115" s="830">
        <f t="shared" si="8"/>
        <v>-1.9499999999999993</v>
      </c>
      <c r="V115" s="835">
        <f t="shared" si="9"/>
        <v>0.78212290502793302</v>
      </c>
      <c r="W115" s="820"/>
    </row>
    <row r="116" spans="1:23" ht="14.4" customHeight="1" x14ac:dyDescent="0.3">
      <c r="A116" s="882" t="s">
        <v>4985</v>
      </c>
      <c r="B116" s="830">
        <v>1</v>
      </c>
      <c r="C116" s="831">
        <v>0.34</v>
      </c>
      <c r="D116" s="832">
        <v>9</v>
      </c>
      <c r="E116" s="833"/>
      <c r="F116" s="811"/>
      <c r="G116" s="812"/>
      <c r="H116" s="813">
        <v>1</v>
      </c>
      <c r="I116" s="814">
        <v>0.34</v>
      </c>
      <c r="J116" s="828">
        <v>2</v>
      </c>
      <c r="K116" s="816">
        <v>0.34</v>
      </c>
      <c r="L116" s="817">
        <v>1</v>
      </c>
      <c r="M116" s="817">
        <v>13</v>
      </c>
      <c r="N116" s="818">
        <v>4.18</v>
      </c>
      <c r="O116" s="817" t="s">
        <v>4765</v>
      </c>
      <c r="P116" s="834" t="s">
        <v>4986</v>
      </c>
      <c r="Q116" s="819">
        <f t="shared" si="5"/>
        <v>0</v>
      </c>
      <c r="R116" s="819">
        <f t="shared" si="5"/>
        <v>0</v>
      </c>
      <c r="S116" s="830">
        <f t="shared" si="6"/>
        <v>4.18</v>
      </c>
      <c r="T116" s="830">
        <f t="shared" si="7"/>
        <v>2</v>
      </c>
      <c r="U116" s="830">
        <f t="shared" si="8"/>
        <v>-2.1799999999999997</v>
      </c>
      <c r="V116" s="835">
        <f t="shared" si="9"/>
        <v>0.47846889952153115</v>
      </c>
      <c r="W116" s="820"/>
    </row>
    <row r="117" spans="1:23" ht="14.4" customHeight="1" x14ac:dyDescent="0.3">
      <c r="A117" s="882" t="s">
        <v>4987</v>
      </c>
      <c r="B117" s="821">
        <v>1</v>
      </c>
      <c r="C117" s="822">
        <v>0.39</v>
      </c>
      <c r="D117" s="823">
        <v>5</v>
      </c>
      <c r="E117" s="833">
        <v>1</v>
      </c>
      <c r="F117" s="811">
        <v>0.39</v>
      </c>
      <c r="G117" s="812">
        <v>8</v>
      </c>
      <c r="H117" s="817"/>
      <c r="I117" s="811"/>
      <c r="J117" s="812"/>
      <c r="K117" s="816">
        <v>0.2</v>
      </c>
      <c r="L117" s="817">
        <v>1</v>
      </c>
      <c r="M117" s="817">
        <v>8</v>
      </c>
      <c r="N117" s="818">
        <v>2.52</v>
      </c>
      <c r="O117" s="817" t="s">
        <v>4765</v>
      </c>
      <c r="P117" s="834" t="s">
        <v>4988</v>
      </c>
      <c r="Q117" s="819">
        <f t="shared" si="5"/>
        <v>-1</v>
      </c>
      <c r="R117" s="819">
        <f t="shared" si="5"/>
        <v>-0.39</v>
      </c>
      <c r="S117" s="830" t="str">
        <f t="shared" si="6"/>
        <v/>
      </c>
      <c r="T117" s="830" t="str">
        <f t="shared" si="7"/>
        <v/>
      </c>
      <c r="U117" s="830" t="str">
        <f t="shared" si="8"/>
        <v/>
      </c>
      <c r="V117" s="835" t="str">
        <f t="shared" si="9"/>
        <v/>
      </c>
      <c r="W117" s="820"/>
    </row>
    <row r="118" spans="1:23" ht="14.4" customHeight="1" x14ac:dyDescent="0.3">
      <c r="A118" s="883" t="s">
        <v>4989</v>
      </c>
      <c r="B118" s="867">
        <v>1</v>
      </c>
      <c r="C118" s="868">
        <v>0.46</v>
      </c>
      <c r="D118" s="824">
        <v>4</v>
      </c>
      <c r="E118" s="869"/>
      <c r="F118" s="870"/>
      <c r="G118" s="825"/>
      <c r="H118" s="871"/>
      <c r="I118" s="870"/>
      <c r="J118" s="825"/>
      <c r="K118" s="872">
        <v>0.3</v>
      </c>
      <c r="L118" s="871">
        <v>1</v>
      </c>
      <c r="M118" s="871">
        <v>11</v>
      </c>
      <c r="N118" s="873">
        <v>3.77</v>
      </c>
      <c r="O118" s="871" t="s">
        <v>4765</v>
      </c>
      <c r="P118" s="874" t="s">
        <v>4990</v>
      </c>
      <c r="Q118" s="875">
        <f t="shared" si="5"/>
        <v>-1</v>
      </c>
      <c r="R118" s="875">
        <f t="shared" si="5"/>
        <v>-0.46</v>
      </c>
      <c r="S118" s="876" t="str">
        <f t="shared" si="6"/>
        <v/>
      </c>
      <c r="T118" s="876" t="str">
        <f t="shared" si="7"/>
        <v/>
      </c>
      <c r="U118" s="876" t="str">
        <f t="shared" si="8"/>
        <v/>
      </c>
      <c r="V118" s="877" t="str">
        <f t="shared" si="9"/>
        <v/>
      </c>
      <c r="W118" s="827"/>
    </row>
    <row r="119" spans="1:23" ht="14.4" customHeight="1" x14ac:dyDescent="0.3">
      <c r="A119" s="882" t="s">
        <v>4991</v>
      </c>
      <c r="B119" s="830">
        <v>1</v>
      </c>
      <c r="C119" s="831">
        <v>2.58</v>
      </c>
      <c r="D119" s="832">
        <v>7</v>
      </c>
      <c r="E119" s="833"/>
      <c r="F119" s="811"/>
      <c r="G119" s="812"/>
      <c r="H119" s="813"/>
      <c r="I119" s="814"/>
      <c r="J119" s="828"/>
      <c r="K119" s="816">
        <v>2.58</v>
      </c>
      <c r="L119" s="817">
        <v>3</v>
      </c>
      <c r="M119" s="817">
        <v>30</v>
      </c>
      <c r="N119" s="818">
        <v>10.039999999999999</v>
      </c>
      <c r="O119" s="817" t="s">
        <v>4765</v>
      </c>
      <c r="P119" s="834" t="s">
        <v>4992</v>
      </c>
      <c r="Q119" s="819">
        <f t="shared" si="5"/>
        <v>-1</v>
      </c>
      <c r="R119" s="819">
        <f t="shared" si="5"/>
        <v>-2.58</v>
      </c>
      <c r="S119" s="830" t="str">
        <f t="shared" si="6"/>
        <v/>
      </c>
      <c r="T119" s="830" t="str">
        <f t="shared" si="7"/>
        <v/>
      </c>
      <c r="U119" s="830" t="str">
        <f t="shared" si="8"/>
        <v/>
      </c>
      <c r="V119" s="835" t="str">
        <f t="shared" si="9"/>
        <v/>
      </c>
      <c r="W119" s="820"/>
    </row>
    <row r="120" spans="1:23" ht="14.4" customHeight="1" x14ac:dyDescent="0.3">
      <c r="A120" s="883" t="s">
        <v>4993</v>
      </c>
      <c r="B120" s="876"/>
      <c r="C120" s="878"/>
      <c r="D120" s="836"/>
      <c r="E120" s="869"/>
      <c r="F120" s="870"/>
      <c r="G120" s="825"/>
      <c r="H120" s="879">
        <v>1</v>
      </c>
      <c r="I120" s="880">
        <v>5.0599999999999996</v>
      </c>
      <c r="J120" s="829">
        <v>10</v>
      </c>
      <c r="K120" s="872">
        <v>4.46</v>
      </c>
      <c r="L120" s="871">
        <v>5</v>
      </c>
      <c r="M120" s="871">
        <v>41</v>
      </c>
      <c r="N120" s="873">
        <v>13.63</v>
      </c>
      <c r="O120" s="871" t="s">
        <v>4765</v>
      </c>
      <c r="P120" s="874" t="s">
        <v>4994</v>
      </c>
      <c r="Q120" s="875">
        <f t="shared" si="5"/>
        <v>1</v>
      </c>
      <c r="R120" s="875">
        <f t="shared" si="5"/>
        <v>5.0599999999999996</v>
      </c>
      <c r="S120" s="876">
        <f t="shared" si="6"/>
        <v>13.63</v>
      </c>
      <c r="T120" s="876">
        <f t="shared" si="7"/>
        <v>10</v>
      </c>
      <c r="U120" s="876">
        <f t="shared" si="8"/>
        <v>-3.6300000000000008</v>
      </c>
      <c r="V120" s="877">
        <f t="shared" si="9"/>
        <v>0.73367571533382236</v>
      </c>
      <c r="W120" s="827"/>
    </row>
    <row r="121" spans="1:23" ht="14.4" customHeight="1" x14ac:dyDescent="0.3">
      <c r="A121" s="882" t="s">
        <v>4995</v>
      </c>
      <c r="B121" s="821">
        <v>1</v>
      </c>
      <c r="C121" s="822">
        <v>0.96</v>
      </c>
      <c r="D121" s="823">
        <v>4</v>
      </c>
      <c r="E121" s="833"/>
      <c r="F121" s="811"/>
      <c r="G121" s="812"/>
      <c r="H121" s="817"/>
      <c r="I121" s="811"/>
      <c r="J121" s="812"/>
      <c r="K121" s="816">
        <v>0.96</v>
      </c>
      <c r="L121" s="817">
        <v>2</v>
      </c>
      <c r="M121" s="817">
        <v>19</v>
      </c>
      <c r="N121" s="818">
        <v>6.34</v>
      </c>
      <c r="O121" s="817" t="s">
        <v>4765</v>
      </c>
      <c r="P121" s="834" t="s">
        <v>4996</v>
      </c>
      <c r="Q121" s="819">
        <f t="shared" si="5"/>
        <v>-1</v>
      </c>
      <c r="R121" s="819">
        <f t="shared" si="5"/>
        <v>-0.96</v>
      </c>
      <c r="S121" s="830" t="str">
        <f t="shared" si="6"/>
        <v/>
      </c>
      <c r="T121" s="830" t="str">
        <f t="shared" si="7"/>
        <v/>
      </c>
      <c r="U121" s="830" t="str">
        <f t="shared" si="8"/>
        <v/>
      </c>
      <c r="V121" s="835" t="str">
        <f t="shared" si="9"/>
        <v/>
      </c>
      <c r="W121" s="820"/>
    </row>
    <row r="122" spans="1:23" ht="14.4" customHeight="1" x14ac:dyDescent="0.3">
      <c r="A122" s="882" t="s">
        <v>4997</v>
      </c>
      <c r="B122" s="821">
        <v>1</v>
      </c>
      <c r="C122" s="822">
        <v>1.24</v>
      </c>
      <c r="D122" s="823">
        <v>12</v>
      </c>
      <c r="E122" s="833"/>
      <c r="F122" s="811"/>
      <c r="G122" s="812"/>
      <c r="H122" s="817"/>
      <c r="I122" s="811"/>
      <c r="J122" s="812"/>
      <c r="K122" s="816">
        <v>1.24</v>
      </c>
      <c r="L122" s="817">
        <v>3</v>
      </c>
      <c r="M122" s="817">
        <v>29</v>
      </c>
      <c r="N122" s="818">
        <v>9.6999999999999993</v>
      </c>
      <c r="O122" s="817" t="s">
        <v>4765</v>
      </c>
      <c r="P122" s="834" t="s">
        <v>4998</v>
      </c>
      <c r="Q122" s="819">
        <f t="shared" si="5"/>
        <v>-1</v>
      </c>
      <c r="R122" s="819">
        <f t="shared" si="5"/>
        <v>-1.24</v>
      </c>
      <c r="S122" s="830" t="str">
        <f t="shared" si="6"/>
        <v/>
      </c>
      <c r="T122" s="830" t="str">
        <f t="shared" si="7"/>
        <v/>
      </c>
      <c r="U122" s="830" t="str">
        <f t="shared" si="8"/>
        <v/>
      </c>
      <c r="V122" s="835" t="str">
        <f t="shared" si="9"/>
        <v/>
      </c>
      <c r="W122" s="820"/>
    </row>
    <row r="123" spans="1:23" ht="14.4" customHeight="1" x14ac:dyDescent="0.3">
      <c r="A123" s="882" t="s">
        <v>4999</v>
      </c>
      <c r="B123" s="830"/>
      <c r="C123" s="831"/>
      <c r="D123" s="832"/>
      <c r="E123" s="813">
        <v>1</v>
      </c>
      <c r="F123" s="814">
        <v>3.37</v>
      </c>
      <c r="G123" s="828">
        <v>6</v>
      </c>
      <c r="H123" s="817"/>
      <c r="I123" s="811"/>
      <c r="J123" s="812"/>
      <c r="K123" s="816">
        <v>3.37</v>
      </c>
      <c r="L123" s="817">
        <v>5</v>
      </c>
      <c r="M123" s="817">
        <v>44</v>
      </c>
      <c r="N123" s="818">
        <v>14.73</v>
      </c>
      <c r="O123" s="817" t="s">
        <v>4765</v>
      </c>
      <c r="P123" s="834" t="s">
        <v>5000</v>
      </c>
      <c r="Q123" s="819">
        <f t="shared" si="5"/>
        <v>0</v>
      </c>
      <c r="R123" s="819">
        <f t="shared" si="5"/>
        <v>0</v>
      </c>
      <c r="S123" s="830" t="str">
        <f t="shared" si="6"/>
        <v/>
      </c>
      <c r="T123" s="830" t="str">
        <f t="shared" si="7"/>
        <v/>
      </c>
      <c r="U123" s="830" t="str">
        <f t="shared" si="8"/>
        <v/>
      </c>
      <c r="V123" s="835" t="str">
        <f t="shared" si="9"/>
        <v/>
      </c>
      <c r="W123" s="820"/>
    </row>
    <row r="124" spans="1:23" ht="14.4" customHeight="1" x14ac:dyDescent="0.3">
      <c r="A124" s="882" t="s">
        <v>5001</v>
      </c>
      <c r="B124" s="830">
        <v>1</v>
      </c>
      <c r="C124" s="831">
        <v>3.04</v>
      </c>
      <c r="D124" s="832">
        <v>7</v>
      </c>
      <c r="E124" s="833"/>
      <c r="F124" s="811"/>
      <c r="G124" s="812"/>
      <c r="H124" s="813">
        <v>2</v>
      </c>
      <c r="I124" s="814">
        <v>6.39</v>
      </c>
      <c r="J124" s="828">
        <v>9.5</v>
      </c>
      <c r="K124" s="816">
        <v>3.04</v>
      </c>
      <c r="L124" s="817">
        <v>4</v>
      </c>
      <c r="M124" s="817">
        <v>35</v>
      </c>
      <c r="N124" s="818">
        <v>11.67</v>
      </c>
      <c r="O124" s="817" t="s">
        <v>4765</v>
      </c>
      <c r="P124" s="834" t="s">
        <v>5002</v>
      </c>
      <c r="Q124" s="819">
        <f t="shared" si="5"/>
        <v>1</v>
      </c>
      <c r="R124" s="819">
        <f t="shared" si="5"/>
        <v>3.3499999999999996</v>
      </c>
      <c r="S124" s="830">
        <f t="shared" si="6"/>
        <v>23.34</v>
      </c>
      <c r="T124" s="830">
        <f t="shared" si="7"/>
        <v>19</v>
      </c>
      <c r="U124" s="830">
        <f t="shared" si="8"/>
        <v>-4.34</v>
      </c>
      <c r="V124" s="835">
        <f t="shared" si="9"/>
        <v>0.81405312767780635</v>
      </c>
      <c r="W124" s="820">
        <v>1.33</v>
      </c>
    </row>
    <row r="125" spans="1:23" ht="14.4" customHeight="1" x14ac:dyDescent="0.3">
      <c r="A125" s="883" t="s">
        <v>5003</v>
      </c>
      <c r="B125" s="876"/>
      <c r="C125" s="878"/>
      <c r="D125" s="836"/>
      <c r="E125" s="869"/>
      <c r="F125" s="870"/>
      <c r="G125" s="825"/>
      <c r="H125" s="879">
        <v>1</v>
      </c>
      <c r="I125" s="880">
        <v>8.11</v>
      </c>
      <c r="J125" s="829">
        <v>12</v>
      </c>
      <c r="K125" s="872">
        <v>8.11</v>
      </c>
      <c r="L125" s="871">
        <v>7</v>
      </c>
      <c r="M125" s="871">
        <v>62</v>
      </c>
      <c r="N125" s="873">
        <v>20.57</v>
      </c>
      <c r="O125" s="871" t="s">
        <v>4765</v>
      </c>
      <c r="P125" s="874" t="s">
        <v>5004</v>
      </c>
      <c r="Q125" s="875">
        <f t="shared" si="5"/>
        <v>1</v>
      </c>
      <c r="R125" s="875">
        <f t="shared" si="5"/>
        <v>8.11</v>
      </c>
      <c r="S125" s="876">
        <f t="shared" si="6"/>
        <v>20.57</v>
      </c>
      <c r="T125" s="876">
        <f t="shared" si="7"/>
        <v>12</v>
      </c>
      <c r="U125" s="876">
        <f t="shared" si="8"/>
        <v>-8.57</v>
      </c>
      <c r="V125" s="877">
        <f t="shared" si="9"/>
        <v>0.58337384540593096</v>
      </c>
      <c r="W125" s="827"/>
    </row>
    <row r="126" spans="1:23" ht="14.4" customHeight="1" x14ac:dyDescent="0.3">
      <c r="A126" s="882" t="s">
        <v>5005</v>
      </c>
      <c r="B126" s="830"/>
      <c r="C126" s="831"/>
      <c r="D126" s="832"/>
      <c r="E126" s="813">
        <v>2</v>
      </c>
      <c r="F126" s="814">
        <v>2.06</v>
      </c>
      <c r="G126" s="828">
        <v>6</v>
      </c>
      <c r="H126" s="817">
        <v>1</v>
      </c>
      <c r="I126" s="811">
        <v>1.03</v>
      </c>
      <c r="J126" s="812">
        <v>4</v>
      </c>
      <c r="K126" s="816">
        <v>1.03</v>
      </c>
      <c r="L126" s="817">
        <v>2</v>
      </c>
      <c r="M126" s="817">
        <v>19</v>
      </c>
      <c r="N126" s="818">
        <v>6.44</v>
      </c>
      <c r="O126" s="817" t="s">
        <v>4765</v>
      </c>
      <c r="P126" s="834" t="s">
        <v>5006</v>
      </c>
      <c r="Q126" s="819">
        <f t="shared" si="5"/>
        <v>1</v>
      </c>
      <c r="R126" s="819">
        <f t="shared" si="5"/>
        <v>1.03</v>
      </c>
      <c r="S126" s="830">
        <f t="shared" si="6"/>
        <v>6.44</v>
      </c>
      <c r="T126" s="830">
        <f t="shared" si="7"/>
        <v>4</v>
      </c>
      <c r="U126" s="830">
        <f t="shared" si="8"/>
        <v>-2.4400000000000004</v>
      </c>
      <c r="V126" s="835">
        <f t="shared" si="9"/>
        <v>0.6211180124223602</v>
      </c>
      <c r="W126" s="820"/>
    </row>
    <row r="127" spans="1:23" ht="14.4" customHeight="1" x14ac:dyDescent="0.3">
      <c r="A127" s="883" t="s">
        <v>5007</v>
      </c>
      <c r="B127" s="876"/>
      <c r="C127" s="878"/>
      <c r="D127" s="836"/>
      <c r="E127" s="879">
        <v>1</v>
      </c>
      <c r="F127" s="880">
        <v>3.67</v>
      </c>
      <c r="G127" s="829">
        <v>9</v>
      </c>
      <c r="H127" s="871"/>
      <c r="I127" s="870"/>
      <c r="J127" s="825"/>
      <c r="K127" s="872">
        <v>3.67</v>
      </c>
      <c r="L127" s="871">
        <v>6</v>
      </c>
      <c r="M127" s="871">
        <v>50</v>
      </c>
      <c r="N127" s="873">
        <v>16.649999999999999</v>
      </c>
      <c r="O127" s="871" t="s">
        <v>4765</v>
      </c>
      <c r="P127" s="874" t="s">
        <v>5008</v>
      </c>
      <c r="Q127" s="875">
        <f t="shared" si="5"/>
        <v>0</v>
      </c>
      <c r="R127" s="875">
        <f t="shared" si="5"/>
        <v>0</v>
      </c>
      <c r="S127" s="876" t="str">
        <f t="shared" si="6"/>
        <v/>
      </c>
      <c r="T127" s="876" t="str">
        <f t="shared" si="7"/>
        <v/>
      </c>
      <c r="U127" s="876" t="str">
        <f t="shared" si="8"/>
        <v/>
      </c>
      <c r="V127" s="877" t="str">
        <f t="shared" si="9"/>
        <v/>
      </c>
      <c r="W127" s="827"/>
    </row>
    <row r="128" spans="1:23" ht="14.4" customHeight="1" x14ac:dyDescent="0.3">
      <c r="A128" s="882" t="s">
        <v>5009</v>
      </c>
      <c r="B128" s="830"/>
      <c r="C128" s="831"/>
      <c r="D128" s="832"/>
      <c r="E128" s="813">
        <v>1</v>
      </c>
      <c r="F128" s="814">
        <v>0.59</v>
      </c>
      <c r="G128" s="828">
        <v>8</v>
      </c>
      <c r="H128" s="817"/>
      <c r="I128" s="811"/>
      <c r="J128" s="812"/>
      <c r="K128" s="816">
        <v>0.54</v>
      </c>
      <c r="L128" s="817">
        <v>2</v>
      </c>
      <c r="M128" s="817">
        <v>15</v>
      </c>
      <c r="N128" s="818">
        <v>5.16</v>
      </c>
      <c r="O128" s="817" t="s">
        <v>4765</v>
      </c>
      <c r="P128" s="834" t="s">
        <v>5010</v>
      </c>
      <c r="Q128" s="819">
        <f t="shared" si="5"/>
        <v>0</v>
      </c>
      <c r="R128" s="819">
        <f t="shared" si="5"/>
        <v>0</v>
      </c>
      <c r="S128" s="830" t="str">
        <f t="shared" si="6"/>
        <v/>
      </c>
      <c r="T128" s="830" t="str">
        <f t="shared" si="7"/>
        <v/>
      </c>
      <c r="U128" s="830" t="str">
        <f t="shared" si="8"/>
        <v/>
      </c>
      <c r="V128" s="835" t="str">
        <f t="shared" si="9"/>
        <v/>
      </c>
      <c r="W128" s="820"/>
    </row>
    <row r="129" spans="1:23" ht="14.4" customHeight="1" x14ac:dyDescent="0.3">
      <c r="A129" s="882" t="s">
        <v>5011</v>
      </c>
      <c r="B129" s="830"/>
      <c r="C129" s="831"/>
      <c r="D129" s="832"/>
      <c r="E129" s="833">
        <v>1</v>
      </c>
      <c r="F129" s="811">
        <v>1.1100000000000001</v>
      </c>
      <c r="G129" s="812">
        <v>3</v>
      </c>
      <c r="H129" s="813">
        <v>1</v>
      </c>
      <c r="I129" s="814">
        <v>1.63</v>
      </c>
      <c r="J129" s="815">
        <v>17</v>
      </c>
      <c r="K129" s="816">
        <v>1.43</v>
      </c>
      <c r="L129" s="817">
        <v>4</v>
      </c>
      <c r="M129" s="817">
        <v>35</v>
      </c>
      <c r="N129" s="818">
        <v>11.68</v>
      </c>
      <c r="O129" s="817" t="s">
        <v>4765</v>
      </c>
      <c r="P129" s="834" t="s">
        <v>5012</v>
      </c>
      <c r="Q129" s="819">
        <f t="shared" si="5"/>
        <v>1</v>
      </c>
      <c r="R129" s="819">
        <f t="shared" si="5"/>
        <v>1.63</v>
      </c>
      <c r="S129" s="830">
        <f t="shared" si="6"/>
        <v>11.68</v>
      </c>
      <c r="T129" s="830">
        <f t="shared" si="7"/>
        <v>17</v>
      </c>
      <c r="U129" s="830">
        <f t="shared" si="8"/>
        <v>5.32</v>
      </c>
      <c r="V129" s="835">
        <f t="shared" si="9"/>
        <v>1.4554794520547945</v>
      </c>
      <c r="W129" s="820">
        <v>5.32</v>
      </c>
    </row>
    <row r="130" spans="1:23" ht="14.4" customHeight="1" x14ac:dyDescent="0.3">
      <c r="A130" s="882" t="s">
        <v>5013</v>
      </c>
      <c r="B130" s="821">
        <v>1</v>
      </c>
      <c r="C130" s="822">
        <v>1.22</v>
      </c>
      <c r="D130" s="823">
        <v>3</v>
      </c>
      <c r="E130" s="833"/>
      <c r="F130" s="811"/>
      <c r="G130" s="812"/>
      <c r="H130" s="817"/>
      <c r="I130" s="811"/>
      <c r="J130" s="812"/>
      <c r="K130" s="816">
        <v>1.6</v>
      </c>
      <c r="L130" s="817">
        <v>4</v>
      </c>
      <c r="M130" s="817">
        <v>39</v>
      </c>
      <c r="N130" s="818">
        <v>12.91</v>
      </c>
      <c r="O130" s="817" t="s">
        <v>4765</v>
      </c>
      <c r="P130" s="834" t="s">
        <v>5014</v>
      </c>
      <c r="Q130" s="819">
        <f t="shared" si="5"/>
        <v>-1</v>
      </c>
      <c r="R130" s="819">
        <f t="shared" si="5"/>
        <v>-1.22</v>
      </c>
      <c r="S130" s="830" t="str">
        <f t="shared" si="6"/>
        <v/>
      </c>
      <c r="T130" s="830" t="str">
        <f t="shared" si="7"/>
        <v/>
      </c>
      <c r="U130" s="830" t="str">
        <f t="shared" si="8"/>
        <v/>
      </c>
      <c r="V130" s="835" t="str">
        <f t="shared" si="9"/>
        <v/>
      </c>
      <c r="W130" s="820"/>
    </row>
    <row r="131" spans="1:23" ht="14.4" customHeight="1" x14ac:dyDescent="0.3">
      <c r="A131" s="882" t="s">
        <v>5015</v>
      </c>
      <c r="B131" s="830"/>
      <c r="C131" s="831"/>
      <c r="D131" s="832"/>
      <c r="E131" s="813">
        <v>1</v>
      </c>
      <c r="F131" s="814">
        <v>1.28</v>
      </c>
      <c r="G131" s="828">
        <v>20</v>
      </c>
      <c r="H131" s="817"/>
      <c r="I131" s="811"/>
      <c r="J131" s="812"/>
      <c r="K131" s="816">
        <v>1.28</v>
      </c>
      <c r="L131" s="817">
        <v>3</v>
      </c>
      <c r="M131" s="817">
        <v>24</v>
      </c>
      <c r="N131" s="818">
        <v>8.0500000000000007</v>
      </c>
      <c r="O131" s="817" t="s">
        <v>4765</v>
      </c>
      <c r="P131" s="834" t="s">
        <v>5016</v>
      </c>
      <c r="Q131" s="819">
        <f t="shared" si="5"/>
        <v>0</v>
      </c>
      <c r="R131" s="819">
        <f t="shared" si="5"/>
        <v>0</v>
      </c>
      <c r="S131" s="830" t="str">
        <f t="shared" si="6"/>
        <v/>
      </c>
      <c r="T131" s="830" t="str">
        <f t="shared" si="7"/>
        <v/>
      </c>
      <c r="U131" s="830" t="str">
        <f t="shared" si="8"/>
        <v/>
      </c>
      <c r="V131" s="835" t="str">
        <f t="shared" si="9"/>
        <v/>
      </c>
      <c r="W131" s="820"/>
    </row>
    <row r="132" spans="1:23" ht="14.4" customHeight="1" x14ac:dyDescent="0.3">
      <c r="A132" s="882" t="s">
        <v>5017</v>
      </c>
      <c r="B132" s="821">
        <v>1</v>
      </c>
      <c r="C132" s="822">
        <v>0.49</v>
      </c>
      <c r="D132" s="823">
        <v>5</v>
      </c>
      <c r="E132" s="833"/>
      <c r="F132" s="811"/>
      <c r="G132" s="812"/>
      <c r="H132" s="817"/>
      <c r="I132" s="811"/>
      <c r="J132" s="812"/>
      <c r="K132" s="816">
        <v>0.39</v>
      </c>
      <c r="L132" s="817">
        <v>2</v>
      </c>
      <c r="M132" s="817">
        <v>14</v>
      </c>
      <c r="N132" s="818">
        <v>4.6100000000000003</v>
      </c>
      <c r="O132" s="817" t="s">
        <v>4765</v>
      </c>
      <c r="P132" s="834" t="s">
        <v>5018</v>
      </c>
      <c r="Q132" s="819">
        <f t="shared" si="5"/>
        <v>-1</v>
      </c>
      <c r="R132" s="819">
        <f t="shared" si="5"/>
        <v>-0.49</v>
      </c>
      <c r="S132" s="830" t="str">
        <f t="shared" si="6"/>
        <v/>
      </c>
      <c r="T132" s="830" t="str">
        <f t="shared" si="7"/>
        <v/>
      </c>
      <c r="U132" s="830" t="str">
        <f t="shared" si="8"/>
        <v/>
      </c>
      <c r="V132" s="835" t="str">
        <f t="shared" si="9"/>
        <v/>
      </c>
      <c r="W132" s="820"/>
    </row>
    <row r="133" spans="1:23" ht="14.4" customHeight="1" x14ac:dyDescent="0.3">
      <c r="A133" s="883" t="s">
        <v>5019</v>
      </c>
      <c r="B133" s="867"/>
      <c r="C133" s="868"/>
      <c r="D133" s="824"/>
      <c r="E133" s="869">
        <v>1</v>
      </c>
      <c r="F133" s="870">
        <v>0.64</v>
      </c>
      <c r="G133" s="825">
        <v>4</v>
      </c>
      <c r="H133" s="871"/>
      <c r="I133" s="870"/>
      <c r="J133" s="825"/>
      <c r="K133" s="872">
        <v>0.64</v>
      </c>
      <c r="L133" s="871">
        <v>2</v>
      </c>
      <c r="M133" s="871">
        <v>22</v>
      </c>
      <c r="N133" s="873">
        <v>7.22</v>
      </c>
      <c r="O133" s="871" t="s">
        <v>4765</v>
      </c>
      <c r="P133" s="874" t="s">
        <v>5020</v>
      </c>
      <c r="Q133" s="875">
        <f t="shared" si="5"/>
        <v>0</v>
      </c>
      <c r="R133" s="875">
        <f t="shared" si="5"/>
        <v>0</v>
      </c>
      <c r="S133" s="876" t="str">
        <f t="shared" si="6"/>
        <v/>
      </c>
      <c r="T133" s="876" t="str">
        <f t="shared" si="7"/>
        <v/>
      </c>
      <c r="U133" s="876" t="str">
        <f t="shared" si="8"/>
        <v/>
      </c>
      <c r="V133" s="877" t="str">
        <f t="shared" si="9"/>
        <v/>
      </c>
      <c r="W133" s="827"/>
    </row>
    <row r="134" spans="1:23" ht="14.4" customHeight="1" x14ac:dyDescent="0.3">
      <c r="A134" s="883" t="s">
        <v>5021</v>
      </c>
      <c r="B134" s="867">
        <v>1</v>
      </c>
      <c r="C134" s="868">
        <v>1.21</v>
      </c>
      <c r="D134" s="824">
        <v>8</v>
      </c>
      <c r="E134" s="869"/>
      <c r="F134" s="870"/>
      <c r="G134" s="825"/>
      <c r="H134" s="871"/>
      <c r="I134" s="870"/>
      <c r="J134" s="825"/>
      <c r="K134" s="872">
        <v>1.21</v>
      </c>
      <c r="L134" s="871">
        <v>3</v>
      </c>
      <c r="M134" s="871">
        <v>30</v>
      </c>
      <c r="N134" s="873">
        <v>10.08</v>
      </c>
      <c r="O134" s="871" t="s">
        <v>4765</v>
      </c>
      <c r="P134" s="874" t="s">
        <v>5022</v>
      </c>
      <c r="Q134" s="875">
        <f t="shared" ref="Q134:R147" si="10">H134-B134</f>
        <v>-1</v>
      </c>
      <c r="R134" s="875">
        <f t="shared" si="10"/>
        <v>-1.21</v>
      </c>
      <c r="S134" s="876" t="str">
        <f t="shared" ref="S134:S147" si="11">IF(H134=0,"",H134*N134)</f>
        <v/>
      </c>
      <c r="T134" s="876" t="str">
        <f t="shared" ref="T134:T147" si="12">IF(H134=0,"",H134*J134)</f>
        <v/>
      </c>
      <c r="U134" s="876" t="str">
        <f t="shared" ref="U134:U147" si="13">IF(H134=0,"",T134-S134)</f>
        <v/>
      </c>
      <c r="V134" s="877" t="str">
        <f t="shared" ref="V134:V147" si="14">IF(H134=0,"",T134/S134)</f>
        <v/>
      </c>
      <c r="W134" s="827"/>
    </row>
    <row r="135" spans="1:23" ht="14.4" customHeight="1" x14ac:dyDescent="0.3">
      <c r="A135" s="882" t="s">
        <v>5023</v>
      </c>
      <c r="B135" s="821">
        <v>1</v>
      </c>
      <c r="C135" s="822">
        <v>0.56999999999999995</v>
      </c>
      <c r="D135" s="823">
        <v>2</v>
      </c>
      <c r="E135" s="833"/>
      <c r="F135" s="811"/>
      <c r="G135" s="812"/>
      <c r="H135" s="817"/>
      <c r="I135" s="811"/>
      <c r="J135" s="812"/>
      <c r="K135" s="816">
        <v>0.56999999999999995</v>
      </c>
      <c r="L135" s="817">
        <v>2</v>
      </c>
      <c r="M135" s="817">
        <v>16</v>
      </c>
      <c r="N135" s="818">
        <v>5.28</v>
      </c>
      <c r="O135" s="817" t="s">
        <v>4765</v>
      </c>
      <c r="P135" s="834" t="s">
        <v>5024</v>
      </c>
      <c r="Q135" s="819">
        <f t="shared" si="10"/>
        <v>-1</v>
      </c>
      <c r="R135" s="819">
        <f t="shared" si="10"/>
        <v>-0.56999999999999995</v>
      </c>
      <c r="S135" s="830" t="str">
        <f t="shared" si="11"/>
        <v/>
      </c>
      <c r="T135" s="830" t="str">
        <f t="shared" si="12"/>
        <v/>
      </c>
      <c r="U135" s="830" t="str">
        <f t="shared" si="13"/>
        <v/>
      </c>
      <c r="V135" s="835" t="str">
        <f t="shared" si="14"/>
        <v/>
      </c>
      <c r="W135" s="820"/>
    </row>
    <row r="136" spans="1:23" ht="14.4" customHeight="1" x14ac:dyDescent="0.3">
      <c r="A136" s="882" t="s">
        <v>5025</v>
      </c>
      <c r="B136" s="830">
        <v>2</v>
      </c>
      <c r="C136" s="831">
        <v>1.82</v>
      </c>
      <c r="D136" s="832">
        <v>14</v>
      </c>
      <c r="E136" s="813">
        <v>8</v>
      </c>
      <c r="F136" s="814">
        <v>5.41</v>
      </c>
      <c r="G136" s="828">
        <v>9.6</v>
      </c>
      <c r="H136" s="817">
        <v>2</v>
      </c>
      <c r="I136" s="811">
        <v>1.29</v>
      </c>
      <c r="J136" s="815">
        <v>9.5</v>
      </c>
      <c r="K136" s="816">
        <v>0.64</v>
      </c>
      <c r="L136" s="817">
        <v>1</v>
      </c>
      <c r="M136" s="817">
        <v>12</v>
      </c>
      <c r="N136" s="818">
        <v>4.03</v>
      </c>
      <c r="O136" s="817" t="s">
        <v>4765</v>
      </c>
      <c r="P136" s="834" t="s">
        <v>5026</v>
      </c>
      <c r="Q136" s="819">
        <f t="shared" si="10"/>
        <v>0</v>
      </c>
      <c r="R136" s="819">
        <f t="shared" si="10"/>
        <v>-0.53</v>
      </c>
      <c r="S136" s="830">
        <f t="shared" si="11"/>
        <v>8.06</v>
      </c>
      <c r="T136" s="830">
        <f t="shared" si="12"/>
        <v>19</v>
      </c>
      <c r="U136" s="830">
        <f t="shared" si="13"/>
        <v>10.94</v>
      </c>
      <c r="V136" s="835">
        <f t="shared" si="14"/>
        <v>2.3573200992555829</v>
      </c>
      <c r="W136" s="820">
        <v>10.94</v>
      </c>
    </row>
    <row r="137" spans="1:23" ht="14.4" customHeight="1" x14ac:dyDescent="0.3">
      <c r="A137" s="883" t="s">
        <v>5027</v>
      </c>
      <c r="B137" s="876">
        <v>1</v>
      </c>
      <c r="C137" s="878">
        <v>2.46</v>
      </c>
      <c r="D137" s="836">
        <v>29</v>
      </c>
      <c r="E137" s="879"/>
      <c r="F137" s="880"/>
      <c r="G137" s="829"/>
      <c r="H137" s="871">
        <v>3</v>
      </c>
      <c r="I137" s="870">
        <v>2.63</v>
      </c>
      <c r="J137" s="826">
        <v>9.6999999999999993</v>
      </c>
      <c r="K137" s="872">
        <v>0.88</v>
      </c>
      <c r="L137" s="871">
        <v>2</v>
      </c>
      <c r="M137" s="871">
        <v>18</v>
      </c>
      <c r="N137" s="873">
        <v>5.88</v>
      </c>
      <c r="O137" s="871" t="s">
        <v>4765</v>
      </c>
      <c r="P137" s="874" t="s">
        <v>5028</v>
      </c>
      <c r="Q137" s="875">
        <f t="shared" si="10"/>
        <v>2</v>
      </c>
      <c r="R137" s="875">
        <f t="shared" si="10"/>
        <v>0.16999999999999993</v>
      </c>
      <c r="S137" s="876">
        <f t="shared" si="11"/>
        <v>17.64</v>
      </c>
      <c r="T137" s="876">
        <f t="shared" si="12"/>
        <v>29.099999999999998</v>
      </c>
      <c r="U137" s="876">
        <f t="shared" si="13"/>
        <v>11.459999999999997</v>
      </c>
      <c r="V137" s="877">
        <f t="shared" si="14"/>
        <v>1.649659863945578</v>
      </c>
      <c r="W137" s="827">
        <v>11.36</v>
      </c>
    </row>
    <row r="138" spans="1:23" ht="14.4" customHeight="1" x14ac:dyDescent="0.3">
      <c r="A138" s="883" t="s">
        <v>5029</v>
      </c>
      <c r="B138" s="876"/>
      <c r="C138" s="878"/>
      <c r="D138" s="836"/>
      <c r="E138" s="879">
        <v>2</v>
      </c>
      <c r="F138" s="880">
        <v>4.34</v>
      </c>
      <c r="G138" s="829">
        <v>16.5</v>
      </c>
      <c r="H138" s="871"/>
      <c r="I138" s="870"/>
      <c r="J138" s="825"/>
      <c r="K138" s="872">
        <v>2.17</v>
      </c>
      <c r="L138" s="871">
        <v>4</v>
      </c>
      <c r="M138" s="871">
        <v>38</v>
      </c>
      <c r="N138" s="873">
        <v>12.74</v>
      </c>
      <c r="O138" s="871" t="s">
        <v>4765</v>
      </c>
      <c r="P138" s="874" t="s">
        <v>5030</v>
      </c>
      <c r="Q138" s="875">
        <f t="shared" si="10"/>
        <v>0</v>
      </c>
      <c r="R138" s="875">
        <f t="shared" si="10"/>
        <v>0</v>
      </c>
      <c r="S138" s="876" t="str">
        <f t="shared" si="11"/>
        <v/>
      </c>
      <c r="T138" s="876" t="str">
        <f t="shared" si="12"/>
        <v/>
      </c>
      <c r="U138" s="876" t="str">
        <f t="shared" si="13"/>
        <v/>
      </c>
      <c r="V138" s="877" t="str">
        <f t="shared" si="14"/>
        <v/>
      </c>
      <c r="W138" s="827"/>
    </row>
    <row r="139" spans="1:23" ht="14.4" customHeight="1" x14ac:dyDescent="0.3">
      <c r="A139" s="882" t="s">
        <v>5031</v>
      </c>
      <c r="B139" s="821">
        <v>3</v>
      </c>
      <c r="C139" s="822">
        <v>0.77</v>
      </c>
      <c r="D139" s="823">
        <v>2.7</v>
      </c>
      <c r="E139" s="833">
        <v>1</v>
      </c>
      <c r="F139" s="811">
        <v>0.26</v>
      </c>
      <c r="G139" s="812">
        <v>2</v>
      </c>
      <c r="H139" s="817"/>
      <c r="I139" s="811"/>
      <c r="J139" s="812"/>
      <c r="K139" s="816">
        <v>0.26</v>
      </c>
      <c r="L139" s="817">
        <v>1</v>
      </c>
      <c r="M139" s="817">
        <v>9</v>
      </c>
      <c r="N139" s="818">
        <v>2.83</v>
      </c>
      <c r="O139" s="817" t="s">
        <v>4765</v>
      </c>
      <c r="P139" s="834" t="s">
        <v>5032</v>
      </c>
      <c r="Q139" s="819">
        <f t="shared" si="10"/>
        <v>-3</v>
      </c>
      <c r="R139" s="819">
        <f t="shared" si="10"/>
        <v>-0.77</v>
      </c>
      <c r="S139" s="830" t="str">
        <f t="shared" si="11"/>
        <v/>
      </c>
      <c r="T139" s="830" t="str">
        <f t="shared" si="12"/>
        <v/>
      </c>
      <c r="U139" s="830" t="str">
        <f t="shared" si="13"/>
        <v/>
      </c>
      <c r="V139" s="835" t="str">
        <f t="shared" si="14"/>
        <v/>
      </c>
      <c r="W139" s="820"/>
    </row>
    <row r="140" spans="1:23" ht="14.4" customHeight="1" x14ac:dyDescent="0.3">
      <c r="A140" s="883" t="s">
        <v>5033</v>
      </c>
      <c r="B140" s="867"/>
      <c r="C140" s="868"/>
      <c r="D140" s="824"/>
      <c r="E140" s="869">
        <v>1</v>
      </c>
      <c r="F140" s="870">
        <v>0.36</v>
      </c>
      <c r="G140" s="825">
        <v>2</v>
      </c>
      <c r="H140" s="871"/>
      <c r="I140" s="870"/>
      <c r="J140" s="825"/>
      <c r="K140" s="872">
        <v>0.36</v>
      </c>
      <c r="L140" s="871">
        <v>1</v>
      </c>
      <c r="M140" s="871">
        <v>12</v>
      </c>
      <c r="N140" s="873">
        <v>3.89</v>
      </c>
      <c r="O140" s="871" t="s">
        <v>4765</v>
      </c>
      <c r="P140" s="874" t="s">
        <v>5034</v>
      </c>
      <c r="Q140" s="875">
        <f t="shared" si="10"/>
        <v>0</v>
      </c>
      <c r="R140" s="875">
        <f t="shared" si="10"/>
        <v>0</v>
      </c>
      <c r="S140" s="876" t="str">
        <f t="shared" si="11"/>
        <v/>
      </c>
      <c r="T140" s="876" t="str">
        <f t="shared" si="12"/>
        <v/>
      </c>
      <c r="U140" s="876" t="str">
        <f t="shared" si="13"/>
        <v/>
      </c>
      <c r="V140" s="877" t="str">
        <f t="shared" si="14"/>
        <v/>
      </c>
      <c r="W140" s="827"/>
    </row>
    <row r="141" spans="1:23" ht="14.4" customHeight="1" x14ac:dyDescent="0.3">
      <c r="A141" s="882" t="s">
        <v>5035</v>
      </c>
      <c r="B141" s="821">
        <v>1</v>
      </c>
      <c r="C141" s="822">
        <v>6.6</v>
      </c>
      <c r="D141" s="823">
        <v>24</v>
      </c>
      <c r="E141" s="833"/>
      <c r="F141" s="811"/>
      <c r="G141" s="812"/>
      <c r="H141" s="817"/>
      <c r="I141" s="811"/>
      <c r="J141" s="812"/>
      <c r="K141" s="816">
        <v>6.6</v>
      </c>
      <c r="L141" s="817">
        <v>6</v>
      </c>
      <c r="M141" s="817">
        <v>50</v>
      </c>
      <c r="N141" s="818">
        <v>16.670000000000002</v>
      </c>
      <c r="O141" s="817" t="s">
        <v>4765</v>
      </c>
      <c r="P141" s="834" t="s">
        <v>5036</v>
      </c>
      <c r="Q141" s="819">
        <f t="shared" si="10"/>
        <v>-1</v>
      </c>
      <c r="R141" s="819">
        <f t="shared" si="10"/>
        <v>-6.6</v>
      </c>
      <c r="S141" s="830" t="str">
        <f t="shared" si="11"/>
        <v/>
      </c>
      <c r="T141" s="830" t="str">
        <f t="shared" si="12"/>
        <v/>
      </c>
      <c r="U141" s="830" t="str">
        <f t="shared" si="13"/>
        <v/>
      </c>
      <c r="V141" s="835" t="str">
        <f t="shared" si="14"/>
        <v/>
      </c>
      <c r="W141" s="820"/>
    </row>
    <row r="142" spans="1:23" ht="14.4" customHeight="1" x14ac:dyDescent="0.3">
      <c r="A142" s="882" t="s">
        <v>5037</v>
      </c>
      <c r="B142" s="830">
        <v>2</v>
      </c>
      <c r="C142" s="831">
        <v>2.0099999999999998</v>
      </c>
      <c r="D142" s="832">
        <v>7.5</v>
      </c>
      <c r="E142" s="833">
        <v>1</v>
      </c>
      <c r="F142" s="811">
        <v>1</v>
      </c>
      <c r="G142" s="812">
        <v>12</v>
      </c>
      <c r="H142" s="813">
        <v>6</v>
      </c>
      <c r="I142" s="814">
        <v>6.39</v>
      </c>
      <c r="J142" s="815">
        <v>6.8</v>
      </c>
      <c r="K142" s="816">
        <v>1</v>
      </c>
      <c r="L142" s="817">
        <v>2</v>
      </c>
      <c r="M142" s="817">
        <v>17</v>
      </c>
      <c r="N142" s="818">
        <v>5.53</v>
      </c>
      <c r="O142" s="817" t="s">
        <v>4765</v>
      </c>
      <c r="P142" s="834" t="s">
        <v>5038</v>
      </c>
      <c r="Q142" s="819">
        <f t="shared" si="10"/>
        <v>4</v>
      </c>
      <c r="R142" s="819">
        <f t="shared" si="10"/>
        <v>4.38</v>
      </c>
      <c r="S142" s="830">
        <f t="shared" si="11"/>
        <v>33.18</v>
      </c>
      <c r="T142" s="830">
        <f t="shared" si="12"/>
        <v>40.799999999999997</v>
      </c>
      <c r="U142" s="830">
        <f t="shared" si="13"/>
        <v>7.6199999999999974</v>
      </c>
      <c r="V142" s="835">
        <f t="shared" si="14"/>
        <v>1.2296564195298372</v>
      </c>
      <c r="W142" s="820">
        <v>14.41</v>
      </c>
    </row>
    <row r="143" spans="1:23" ht="14.4" customHeight="1" x14ac:dyDescent="0.3">
      <c r="A143" s="883" t="s">
        <v>5039</v>
      </c>
      <c r="B143" s="876">
        <v>1</v>
      </c>
      <c r="C143" s="878">
        <v>2.2599999999999998</v>
      </c>
      <c r="D143" s="836">
        <v>12</v>
      </c>
      <c r="E143" s="869">
        <v>1</v>
      </c>
      <c r="F143" s="870">
        <v>2.2599999999999998</v>
      </c>
      <c r="G143" s="825">
        <v>8</v>
      </c>
      <c r="H143" s="879"/>
      <c r="I143" s="880"/>
      <c r="J143" s="829"/>
      <c r="K143" s="872">
        <v>2.2599999999999998</v>
      </c>
      <c r="L143" s="871">
        <v>4</v>
      </c>
      <c r="M143" s="871">
        <v>39</v>
      </c>
      <c r="N143" s="873">
        <v>12.87</v>
      </c>
      <c r="O143" s="871" t="s">
        <v>4765</v>
      </c>
      <c r="P143" s="874" t="s">
        <v>5040</v>
      </c>
      <c r="Q143" s="875">
        <f t="shared" si="10"/>
        <v>-1</v>
      </c>
      <c r="R143" s="875">
        <f t="shared" si="10"/>
        <v>-2.2599999999999998</v>
      </c>
      <c r="S143" s="876" t="str">
        <f t="shared" si="11"/>
        <v/>
      </c>
      <c r="T143" s="876" t="str">
        <f t="shared" si="12"/>
        <v/>
      </c>
      <c r="U143" s="876" t="str">
        <f t="shared" si="13"/>
        <v/>
      </c>
      <c r="V143" s="877" t="str">
        <f t="shared" si="14"/>
        <v/>
      </c>
      <c r="W143" s="827"/>
    </row>
    <row r="144" spans="1:23" ht="14.4" customHeight="1" x14ac:dyDescent="0.3">
      <c r="A144" s="883" t="s">
        <v>5041</v>
      </c>
      <c r="B144" s="876">
        <v>2</v>
      </c>
      <c r="C144" s="878">
        <v>8.84</v>
      </c>
      <c r="D144" s="836">
        <v>13</v>
      </c>
      <c r="E144" s="869"/>
      <c r="F144" s="870"/>
      <c r="G144" s="825"/>
      <c r="H144" s="879"/>
      <c r="I144" s="880"/>
      <c r="J144" s="829"/>
      <c r="K144" s="872">
        <v>4.42</v>
      </c>
      <c r="L144" s="871">
        <v>6</v>
      </c>
      <c r="M144" s="871">
        <v>56</v>
      </c>
      <c r="N144" s="873">
        <v>18.690000000000001</v>
      </c>
      <c r="O144" s="871" t="s">
        <v>4765</v>
      </c>
      <c r="P144" s="874" t="s">
        <v>5042</v>
      </c>
      <c r="Q144" s="875">
        <f t="shared" si="10"/>
        <v>-2</v>
      </c>
      <c r="R144" s="875">
        <f t="shared" si="10"/>
        <v>-8.84</v>
      </c>
      <c r="S144" s="876" t="str">
        <f t="shared" si="11"/>
        <v/>
      </c>
      <c r="T144" s="876" t="str">
        <f t="shared" si="12"/>
        <v/>
      </c>
      <c r="U144" s="876" t="str">
        <f t="shared" si="13"/>
        <v/>
      </c>
      <c r="V144" s="877" t="str">
        <f t="shared" si="14"/>
        <v/>
      </c>
      <c r="W144" s="827"/>
    </row>
    <row r="145" spans="1:23" ht="14.4" customHeight="1" x14ac:dyDescent="0.3">
      <c r="A145" s="882" t="s">
        <v>5043</v>
      </c>
      <c r="B145" s="830">
        <v>1</v>
      </c>
      <c r="C145" s="831">
        <v>0.68</v>
      </c>
      <c r="D145" s="832">
        <v>4</v>
      </c>
      <c r="E145" s="833">
        <v>1</v>
      </c>
      <c r="F145" s="811">
        <v>0.68</v>
      </c>
      <c r="G145" s="812">
        <v>2</v>
      </c>
      <c r="H145" s="813">
        <v>4</v>
      </c>
      <c r="I145" s="814">
        <v>2.72</v>
      </c>
      <c r="J145" s="815">
        <v>5.3</v>
      </c>
      <c r="K145" s="816">
        <v>0.68</v>
      </c>
      <c r="L145" s="817">
        <v>2</v>
      </c>
      <c r="M145" s="817">
        <v>15</v>
      </c>
      <c r="N145" s="818">
        <v>5.01</v>
      </c>
      <c r="O145" s="817" t="s">
        <v>4765</v>
      </c>
      <c r="P145" s="834" t="s">
        <v>5044</v>
      </c>
      <c r="Q145" s="819">
        <f t="shared" si="10"/>
        <v>3</v>
      </c>
      <c r="R145" s="819">
        <f t="shared" si="10"/>
        <v>2.04</v>
      </c>
      <c r="S145" s="830">
        <f t="shared" si="11"/>
        <v>20.04</v>
      </c>
      <c r="T145" s="830">
        <f t="shared" si="12"/>
        <v>21.2</v>
      </c>
      <c r="U145" s="830">
        <f t="shared" si="13"/>
        <v>1.1600000000000001</v>
      </c>
      <c r="V145" s="835">
        <f t="shared" si="14"/>
        <v>1.0578842315369261</v>
      </c>
      <c r="W145" s="820">
        <v>6.98</v>
      </c>
    </row>
    <row r="146" spans="1:23" ht="14.4" customHeight="1" x14ac:dyDescent="0.3">
      <c r="A146" s="883" t="s">
        <v>5045</v>
      </c>
      <c r="B146" s="876"/>
      <c r="C146" s="878"/>
      <c r="D146" s="836"/>
      <c r="E146" s="869">
        <v>1</v>
      </c>
      <c r="F146" s="870">
        <v>1.1499999999999999</v>
      </c>
      <c r="G146" s="825">
        <v>8</v>
      </c>
      <c r="H146" s="879"/>
      <c r="I146" s="880"/>
      <c r="J146" s="829"/>
      <c r="K146" s="872">
        <v>1.1499999999999999</v>
      </c>
      <c r="L146" s="871">
        <v>3</v>
      </c>
      <c r="M146" s="871">
        <v>28</v>
      </c>
      <c r="N146" s="873">
        <v>9.2200000000000006</v>
      </c>
      <c r="O146" s="871" t="s">
        <v>4765</v>
      </c>
      <c r="P146" s="874" t="s">
        <v>5046</v>
      </c>
      <c r="Q146" s="875">
        <f t="shared" si="10"/>
        <v>0</v>
      </c>
      <c r="R146" s="875">
        <f t="shared" si="10"/>
        <v>0</v>
      </c>
      <c r="S146" s="876" t="str">
        <f t="shared" si="11"/>
        <v/>
      </c>
      <c r="T146" s="876" t="str">
        <f t="shared" si="12"/>
        <v/>
      </c>
      <c r="U146" s="876" t="str">
        <f t="shared" si="13"/>
        <v/>
      </c>
      <c r="V146" s="877" t="str">
        <f t="shared" si="14"/>
        <v/>
      </c>
      <c r="W146" s="827"/>
    </row>
    <row r="147" spans="1:23" ht="14.4" customHeight="1" thickBot="1" x14ac:dyDescent="0.35">
      <c r="A147" s="884" t="s">
        <v>5047</v>
      </c>
      <c r="B147" s="885">
        <v>1</v>
      </c>
      <c r="C147" s="886">
        <v>2.44</v>
      </c>
      <c r="D147" s="887">
        <v>11</v>
      </c>
      <c r="E147" s="888">
        <v>1</v>
      </c>
      <c r="F147" s="889">
        <v>2.44</v>
      </c>
      <c r="G147" s="890">
        <v>17</v>
      </c>
      <c r="H147" s="891"/>
      <c r="I147" s="892"/>
      <c r="J147" s="893"/>
      <c r="K147" s="894">
        <v>2.44</v>
      </c>
      <c r="L147" s="895">
        <v>5</v>
      </c>
      <c r="M147" s="895">
        <v>46</v>
      </c>
      <c r="N147" s="896">
        <v>15.42</v>
      </c>
      <c r="O147" s="895" t="s">
        <v>4765</v>
      </c>
      <c r="P147" s="897" t="s">
        <v>5048</v>
      </c>
      <c r="Q147" s="898">
        <f t="shared" si="10"/>
        <v>-1</v>
      </c>
      <c r="R147" s="898">
        <f t="shared" si="10"/>
        <v>-2.44</v>
      </c>
      <c r="S147" s="885" t="str">
        <f t="shared" si="11"/>
        <v/>
      </c>
      <c r="T147" s="885" t="str">
        <f t="shared" si="12"/>
        <v/>
      </c>
      <c r="U147" s="885" t="str">
        <f t="shared" si="13"/>
        <v/>
      </c>
      <c r="V147" s="899" t="str">
        <f t="shared" si="14"/>
        <v/>
      </c>
      <c r="W147" s="90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48:Q1048576">
    <cfRule type="cellIs" dxfId="12" priority="9" stopIfTrue="1" operator="lessThan">
      <formula>0</formula>
    </cfRule>
  </conditionalFormatting>
  <conditionalFormatting sqref="U148:U1048576">
    <cfRule type="cellIs" dxfId="11" priority="8" stopIfTrue="1" operator="greaterThan">
      <formula>0</formula>
    </cfRule>
  </conditionalFormatting>
  <conditionalFormatting sqref="V148:V1048576">
    <cfRule type="cellIs" dxfId="10" priority="7" stopIfTrue="1" operator="greaterThan">
      <formula>1</formula>
    </cfRule>
  </conditionalFormatting>
  <conditionalFormatting sqref="V148:V1048576">
    <cfRule type="cellIs" dxfId="9" priority="4" stopIfTrue="1" operator="greaterThan">
      <formula>1</formula>
    </cfRule>
  </conditionalFormatting>
  <conditionalFormatting sqref="U148:U1048576">
    <cfRule type="cellIs" dxfId="8" priority="5" stopIfTrue="1" operator="greaterThan">
      <formula>0</formula>
    </cfRule>
  </conditionalFormatting>
  <conditionalFormatting sqref="Q148:Q1048576">
    <cfRule type="cellIs" dxfId="7" priority="6" stopIfTrue="1" operator="lessThan">
      <formula>0</formula>
    </cfRule>
  </conditionalFormatting>
  <conditionalFormatting sqref="V5:V147">
    <cfRule type="cellIs" dxfId="6" priority="1" stopIfTrue="1" operator="greaterThan">
      <formula>1</formula>
    </cfRule>
  </conditionalFormatting>
  <conditionalFormatting sqref="U5:U147">
    <cfRule type="cellIs" dxfId="5" priority="2" stopIfTrue="1" operator="greaterThan">
      <formula>0</formula>
    </cfRule>
  </conditionalFormatting>
  <conditionalFormatting sqref="Q5:Q14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2488918</v>
      </c>
      <c r="C3" s="352">
        <f t="shared" ref="C3:L3" si="0">SUBTOTAL(9,C6:C1048576)</f>
        <v>10</v>
      </c>
      <c r="D3" s="352">
        <f t="shared" si="0"/>
        <v>3322224</v>
      </c>
      <c r="E3" s="352">
        <f t="shared" si="0"/>
        <v>15.042516938538016</v>
      </c>
      <c r="F3" s="352">
        <f t="shared" si="0"/>
        <v>3005232</v>
      </c>
      <c r="G3" s="355">
        <f>IF(B3&lt;&gt;0,F3/B3,"")</f>
        <v>1.2074451629181837</v>
      </c>
      <c r="H3" s="351">
        <f t="shared" si="0"/>
        <v>426777.15999999992</v>
      </c>
      <c r="I3" s="352">
        <f t="shared" si="0"/>
        <v>3</v>
      </c>
      <c r="J3" s="352">
        <f t="shared" si="0"/>
        <v>761432.62999999977</v>
      </c>
      <c r="K3" s="352">
        <f t="shared" si="0"/>
        <v>3.3565281107915199</v>
      </c>
      <c r="L3" s="352">
        <f t="shared" si="0"/>
        <v>652440.15999999992</v>
      </c>
      <c r="M3" s="353">
        <f>IF(H3&lt;&gt;0,L3/H3,"")</f>
        <v>1.5287607237463223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1"/>
      <c r="B5" s="902">
        <v>2013</v>
      </c>
      <c r="C5" s="903"/>
      <c r="D5" s="903">
        <v>2014</v>
      </c>
      <c r="E5" s="903"/>
      <c r="F5" s="903">
        <v>2015</v>
      </c>
      <c r="G5" s="786" t="s">
        <v>2</v>
      </c>
      <c r="H5" s="902">
        <v>2013</v>
      </c>
      <c r="I5" s="903"/>
      <c r="J5" s="903">
        <v>2014</v>
      </c>
      <c r="K5" s="903"/>
      <c r="L5" s="903">
        <v>2015</v>
      </c>
      <c r="M5" s="786" t="s">
        <v>2</v>
      </c>
    </row>
    <row r="6" spans="1:13" ht="14.4" customHeight="1" x14ac:dyDescent="0.3">
      <c r="A6" s="748" t="s">
        <v>3992</v>
      </c>
      <c r="B6" s="787"/>
      <c r="C6" s="734"/>
      <c r="D6" s="787">
        <v>257</v>
      </c>
      <c r="E6" s="734"/>
      <c r="F6" s="787"/>
      <c r="G6" s="739"/>
      <c r="H6" s="787"/>
      <c r="I6" s="734"/>
      <c r="J6" s="787"/>
      <c r="K6" s="734"/>
      <c r="L6" s="787"/>
      <c r="M6" s="235"/>
    </row>
    <row r="7" spans="1:13" ht="14.4" customHeight="1" x14ac:dyDescent="0.3">
      <c r="A7" s="687" t="s">
        <v>4000</v>
      </c>
      <c r="B7" s="794">
        <v>2007</v>
      </c>
      <c r="C7" s="661">
        <v>1</v>
      </c>
      <c r="D7" s="794"/>
      <c r="E7" s="661"/>
      <c r="F7" s="794"/>
      <c r="G7" s="677"/>
      <c r="H7" s="794">
        <v>1092.1600000000001</v>
      </c>
      <c r="I7" s="661">
        <v>1</v>
      </c>
      <c r="J7" s="794"/>
      <c r="K7" s="661"/>
      <c r="L7" s="794"/>
      <c r="M7" s="700"/>
    </row>
    <row r="8" spans="1:13" ht="14.4" customHeight="1" x14ac:dyDescent="0.3">
      <c r="A8" s="687" t="s">
        <v>5050</v>
      </c>
      <c r="B8" s="794">
        <v>187025</v>
      </c>
      <c r="C8" s="661">
        <v>1</v>
      </c>
      <c r="D8" s="794">
        <v>237918</v>
      </c>
      <c r="E8" s="661">
        <v>1.2721187007084613</v>
      </c>
      <c r="F8" s="794">
        <v>180047</v>
      </c>
      <c r="G8" s="677">
        <v>0.9626894800160406</v>
      </c>
      <c r="H8" s="794">
        <v>153655.51</v>
      </c>
      <c r="I8" s="661">
        <v>1</v>
      </c>
      <c r="J8" s="794">
        <v>196839.11000000002</v>
      </c>
      <c r="K8" s="661">
        <v>1.2810416626126848</v>
      </c>
      <c r="L8" s="794">
        <v>161141.88</v>
      </c>
      <c r="M8" s="700">
        <v>1.0487217802993203</v>
      </c>
    </row>
    <row r="9" spans="1:13" ht="14.4" customHeight="1" x14ac:dyDescent="0.3">
      <c r="A9" s="687" t="s">
        <v>4011</v>
      </c>
      <c r="B9" s="794">
        <v>35871</v>
      </c>
      <c r="C9" s="661">
        <v>1</v>
      </c>
      <c r="D9" s="794">
        <v>209578</v>
      </c>
      <c r="E9" s="661">
        <v>5.8425469041844389</v>
      </c>
      <c r="F9" s="794">
        <v>82359</v>
      </c>
      <c r="G9" s="677">
        <v>2.2959772518190182</v>
      </c>
      <c r="H9" s="794"/>
      <c r="I9" s="661"/>
      <c r="J9" s="794"/>
      <c r="K9" s="661"/>
      <c r="L9" s="794"/>
      <c r="M9" s="700"/>
    </row>
    <row r="10" spans="1:13" ht="14.4" customHeight="1" x14ac:dyDescent="0.3">
      <c r="A10" s="687" t="s">
        <v>5051</v>
      </c>
      <c r="B10" s="794">
        <v>201750</v>
      </c>
      <c r="C10" s="661">
        <v>1</v>
      </c>
      <c r="D10" s="794">
        <v>265919</v>
      </c>
      <c r="E10" s="661">
        <v>1.3180619578686492</v>
      </c>
      <c r="F10" s="794">
        <v>318281</v>
      </c>
      <c r="G10" s="677">
        <v>1.5776009913258984</v>
      </c>
      <c r="H10" s="794"/>
      <c r="I10" s="661"/>
      <c r="J10" s="794"/>
      <c r="K10" s="661"/>
      <c r="L10" s="794"/>
      <c r="M10" s="700"/>
    </row>
    <row r="11" spans="1:13" ht="14.4" customHeight="1" x14ac:dyDescent="0.3">
      <c r="A11" s="687" t="s">
        <v>5052</v>
      </c>
      <c r="B11" s="794">
        <v>317961</v>
      </c>
      <c r="C11" s="661">
        <v>1</v>
      </c>
      <c r="D11" s="794">
        <v>432642</v>
      </c>
      <c r="E11" s="661">
        <v>1.3606763093586949</v>
      </c>
      <c r="F11" s="794">
        <v>428677</v>
      </c>
      <c r="G11" s="677">
        <v>1.3482062265497969</v>
      </c>
      <c r="H11" s="794">
        <v>272029.48999999993</v>
      </c>
      <c r="I11" s="661">
        <v>1</v>
      </c>
      <c r="J11" s="794">
        <v>564593.51999999979</v>
      </c>
      <c r="K11" s="661">
        <v>2.0754864481788351</v>
      </c>
      <c r="L11" s="794">
        <v>491298.27999999985</v>
      </c>
      <c r="M11" s="700">
        <v>1.8060478663544897</v>
      </c>
    </row>
    <row r="12" spans="1:13" ht="14.4" customHeight="1" x14ac:dyDescent="0.3">
      <c r="A12" s="687" t="s">
        <v>5053</v>
      </c>
      <c r="B12" s="794">
        <v>185879</v>
      </c>
      <c r="C12" s="661">
        <v>1</v>
      </c>
      <c r="D12" s="794">
        <v>249814</v>
      </c>
      <c r="E12" s="661">
        <v>1.3439603182715638</v>
      </c>
      <c r="F12" s="794">
        <v>163061</v>
      </c>
      <c r="G12" s="677">
        <v>0.8772427224161955</v>
      </c>
      <c r="H12" s="794"/>
      <c r="I12" s="661"/>
      <c r="J12" s="794"/>
      <c r="K12" s="661"/>
      <c r="L12" s="794"/>
      <c r="M12" s="700"/>
    </row>
    <row r="13" spans="1:13" ht="14.4" customHeight="1" x14ac:dyDescent="0.3">
      <c r="A13" s="687" t="s">
        <v>5054</v>
      </c>
      <c r="B13" s="794">
        <v>1173771</v>
      </c>
      <c r="C13" s="661">
        <v>1</v>
      </c>
      <c r="D13" s="794">
        <v>1492927</v>
      </c>
      <c r="E13" s="661">
        <v>1.2719065303197983</v>
      </c>
      <c r="F13" s="794">
        <v>1445251</v>
      </c>
      <c r="G13" s="677">
        <v>1.2312887266766686</v>
      </c>
      <c r="H13" s="794"/>
      <c r="I13" s="661"/>
      <c r="J13" s="794"/>
      <c r="K13" s="661"/>
      <c r="L13" s="794"/>
      <c r="M13" s="700"/>
    </row>
    <row r="14" spans="1:13" ht="14.4" customHeight="1" x14ac:dyDescent="0.3">
      <c r="A14" s="687" t="s">
        <v>5055</v>
      </c>
      <c r="B14" s="794">
        <v>128378</v>
      </c>
      <c r="C14" s="661">
        <v>1</v>
      </c>
      <c r="D14" s="794">
        <v>151223</v>
      </c>
      <c r="E14" s="661">
        <v>1.177951050803097</v>
      </c>
      <c r="F14" s="794">
        <v>122023</v>
      </c>
      <c r="G14" s="677">
        <v>0.95049774883547022</v>
      </c>
      <c r="H14" s="794"/>
      <c r="I14" s="661"/>
      <c r="J14" s="794"/>
      <c r="K14" s="661"/>
      <c r="L14" s="794"/>
      <c r="M14" s="700"/>
    </row>
    <row r="15" spans="1:13" ht="14.4" customHeight="1" x14ac:dyDescent="0.3">
      <c r="A15" s="687" t="s">
        <v>5056</v>
      </c>
      <c r="B15" s="794">
        <v>4619</v>
      </c>
      <c r="C15" s="661">
        <v>1</v>
      </c>
      <c r="D15" s="794">
        <v>1576</v>
      </c>
      <c r="E15" s="661">
        <v>0.34119939380818359</v>
      </c>
      <c r="F15" s="794"/>
      <c r="G15" s="677"/>
      <c r="H15" s="794"/>
      <c r="I15" s="661"/>
      <c r="J15" s="794"/>
      <c r="K15" s="661"/>
      <c r="L15" s="794"/>
      <c r="M15" s="700"/>
    </row>
    <row r="16" spans="1:13" ht="14.4" customHeight="1" thickBot="1" x14ac:dyDescent="0.35">
      <c r="A16" s="789" t="s">
        <v>5057</v>
      </c>
      <c r="B16" s="788">
        <v>251657</v>
      </c>
      <c r="C16" s="667">
        <v>1</v>
      </c>
      <c r="D16" s="788">
        <v>280370</v>
      </c>
      <c r="E16" s="667">
        <v>1.1140957732151302</v>
      </c>
      <c r="F16" s="788">
        <v>265533</v>
      </c>
      <c r="G16" s="678">
        <v>1.0551385417453121</v>
      </c>
      <c r="H16" s="788"/>
      <c r="I16" s="667"/>
      <c r="J16" s="788"/>
      <c r="K16" s="667"/>
      <c r="L16" s="788"/>
      <c r="M16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1229.9487700000002</v>
      </c>
      <c r="C5" s="33">
        <v>1265.2118600000031</v>
      </c>
      <c r="D5" s="12"/>
      <c r="E5" s="230">
        <v>1120.0948400000011</v>
      </c>
      <c r="F5" s="32">
        <v>1317.4479166202616</v>
      </c>
      <c r="G5" s="229">
        <f>E5-F5</f>
        <v>-197.35307662026048</v>
      </c>
      <c r="H5" s="235">
        <f>IF(F5&lt;0.00000001,"",E5/F5)</f>
        <v>0.8502004715855912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2017.4111699999999</v>
      </c>
      <c r="C6" s="35">
        <v>2579.4266300000049</v>
      </c>
      <c r="D6" s="12"/>
      <c r="E6" s="231">
        <v>2233.8722700000021</v>
      </c>
      <c r="F6" s="34">
        <v>2961.2514167298737</v>
      </c>
      <c r="G6" s="232">
        <f>E6-F6</f>
        <v>-727.37914672987154</v>
      </c>
      <c r="H6" s="236">
        <f>IF(F6&lt;0.00000001,"",E6/F6)</f>
        <v>0.75436764922408361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10266.344149999999</v>
      </c>
      <c r="C7" s="35">
        <v>10686.050820000029</v>
      </c>
      <c r="D7" s="12"/>
      <c r="E7" s="231">
        <v>11890.640560000005</v>
      </c>
      <c r="F7" s="34">
        <v>11748.999629934971</v>
      </c>
      <c r="G7" s="232">
        <f>E7-F7</f>
        <v>141.6409300650339</v>
      </c>
      <c r="H7" s="236">
        <f>IF(F7&lt;0.00000001,"",E7/F7)</f>
        <v>1.0120555736255323</v>
      </c>
    </row>
    <row r="8" spans="1:8" ht="14.4" customHeight="1" thickBot="1" x14ac:dyDescent="0.35">
      <c r="A8" s="1" t="s">
        <v>97</v>
      </c>
      <c r="B8" s="15">
        <v>2062.9697400000027</v>
      </c>
      <c r="C8" s="37">
        <v>2097.9528900000155</v>
      </c>
      <c r="D8" s="12"/>
      <c r="E8" s="233">
        <v>2260.206399999995</v>
      </c>
      <c r="F8" s="36">
        <v>2081.0527070357025</v>
      </c>
      <c r="G8" s="234">
        <f>E8-F8</f>
        <v>179.15369296429253</v>
      </c>
      <c r="H8" s="237">
        <f>IF(F8&lt;0.00000001,"",E8/F8)</f>
        <v>1.0860880132245583</v>
      </c>
    </row>
    <row r="9" spans="1:8" ht="14.4" customHeight="1" thickBot="1" x14ac:dyDescent="0.35">
      <c r="A9" s="2" t="s">
        <v>98</v>
      </c>
      <c r="B9" s="3">
        <v>15576.673830000002</v>
      </c>
      <c r="C9" s="39">
        <v>16628.642200000053</v>
      </c>
      <c r="D9" s="12"/>
      <c r="E9" s="3">
        <v>17504.814070000004</v>
      </c>
      <c r="F9" s="38">
        <v>18108.751670320809</v>
      </c>
      <c r="G9" s="38">
        <f>E9-F9</f>
        <v>-603.93760032080536</v>
      </c>
      <c r="H9" s="238">
        <f>IF(F9&lt;0.00000001,"",E9/F9)</f>
        <v>0.9666494073519919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610.46100000000001</v>
      </c>
      <c r="C11" s="33">
        <f>IF(ISERROR(VLOOKUP("Celkem:",'ZV Vykáz.-A'!A:F,4,0)),0,VLOOKUP("Celkem:",'ZV Vykáz.-A'!A:F,4,0)/1000)</f>
        <v>693.57399999999996</v>
      </c>
      <c r="D11" s="12"/>
      <c r="E11" s="230">
        <f>IF(ISERROR(VLOOKUP("Celkem:",'ZV Vykáz.-A'!A:F,6,0)),0,VLOOKUP("Celkem:",'ZV Vykáz.-A'!A:F,6,0)/1000)</f>
        <v>742.89200000000005</v>
      </c>
      <c r="F11" s="32">
        <f>B11</f>
        <v>610.46100000000001</v>
      </c>
      <c r="G11" s="229">
        <f>E11-F11</f>
        <v>132.43100000000004</v>
      </c>
      <c r="H11" s="235">
        <f>IF(F11&lt;0.00000001,"",E11/F11)</f>
        <v>1.2169360532450066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24908.73</v>
      </c>
      <c r="C12" s="37">
        <f>IF(ISERROR(VLOOKUP("Celkem",CaseMix!A:D,3,0)),0,VLOOKUP("Celkem",CaseMix!A:D,3,0)*30)</f>
        <v>25356.39</v>
      </c>
      <c r="D12" s="12"/>
      <c r="E12" s="233">
        <f>IF(ISERROR(VLOOKUP("Celkem",CaseMix!A:D,4,0)),0,VLOOKUP("Celkem",CaseMix!A:D,4,0)*30)</f>
        <v>24515.129999999997</v>
      </c>
      <c r="F12" s="36">
        <f>B12</f>
        <v>24908.73</v>
      </c>
      <c r="G12" s="234">
        <f>E12-F12</f>
        <v>-393.60000000000218</v>
      </c>
      <c r="H12" s="237">
        <f>IF(F12&lt;0.00000001,"",E12/F12)</f>
        <v>0.98419831119450885</v>
      </c>
    </row>
    <row r="13" spans="1:8" ht="14.4" customHeight="1" thickBot="1" x14ac:dyDescent="0.35">
      <c r="A13" s="4" t="s">
        <v>101</v>
      </c>
      <c r="B13" s="9">
        <f>SUM(B11:B12)</f>
        <v>25519.190999999999</v>
      </c>
      <c r="C13" s="41">
        <f>SUM(C11:C12)</f>
        <v>26049.964</v>
      </c>
      <c r="D13" s="12"/>
      <c r="E13" s="9">
        <f>SUM(E11:E12)</f>
        <v>25258.021999999997</v>
      </c>
      <c r="F13" s="40">
        <f>SUM(F11:F12)</f>
        <v>25519.190999999999</v>
      </c>
      <c r="G13" s="40">
        <f>E13-F13</f>
        <v>-261.16900000000169</v>
      </c>
      <c r="H13" s="239">
        <f>IF(F13&lt;0.00000001,"",E13/F13)</f>
        <v>0.98976578058450204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1.6382952662750849</v>
      </c>
      <c r="C15" s="43">
        <f>IF(C9=0,"",C13/C9)</f>
        <v>1.5665719237136462</v>
      </c>
      <c r="D15" s="12"/>
      <c r="E15" s="10">
        <f>IF(E9=0,"",E13/E9)</f>
        <v>1.442918610788763</v>
      </c>
      <c r="F15" s="42">
        <f>IF(F9=0,"",F13/F9)</f>
        <v>1.4092186730808436</v>
      </c>
      <c r="G15" s="42">
        <f>IF(ISERROR(F15-E15),"",E15-F15)</f>
        <v>3.3699937707919458E-2</v>
      </c>
      <c r="H15" s="240">
        <f>IF(ISERROR(F15-E15),"",IF(F15&lt;0.00000001,"",E15/F15))</f>
        <v>1.0239139165210212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0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5634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19442.219999999998</v>
      </c>
      <c r="G3" s="215">
        <f t="shared" si="0"/>
        <v>2915695.16</v>
      </c>
      <c r="H3" s="216"/>
      <c r="I3" s="216"/>
      <c r="J3" s="211">
        <f t="shared" si="0"/>
        <v>23936.720000000001</v>
      </c>
      <c r="K3" s="215">
        <f t="shared" si="0"/>
        <v>4083656.63</v>
      </c>
      <c r="L3" s="216"/>
      <c r="M3" s="216"/>
      <c r="N3" s="211">
        <f t="shared" si="0"/>
        <v>21707.88</v>
      </c>
      <c r="O3" s="215">
        <f t="shared" si="0"/>
        <v>3657672.16</v>
      </c>
      <c r="P3" s="181">
        <f>IF(G3=0,"",O3/G3)</f>
        <v>1.2544768774798802</v>
      </c>
      <c r="Q3" s="213">
        <f>IF(N3=0,"",O3/N3)</f>
        <v>168.49513448572591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8"/>
      <c r="B5" s="797"/>
      <c r="C5" s="798"/>
      <c r="D5" s="806"/>
      <c r="E5" s="800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05"/>
    </row>
    <row r="6" spans="1:17" ht="14.4" customHeight="1" x14ac:dyDescent="0.3">
      <c r="A6" s="733" t="s">
        <v>4014</v>
      </c>
      <c r="B6" s="734" t="s">
        <v>5058</v>
      </c>
      <c r="C6" s="734" t="s">
        <v>3890</v>
      </c>
      <c r="D6" s="734" t="s">
        <v>5059</v>
      </c>
      <c r="E6" s="734" t="s">
        <v>5060</v>
      </c>
      <c r="F6" s="229"/>
      <c r="G6" s="229"/>
      <c r="H6" s="229"/>
      <c r="I6" s="229"/>
      <c r="J6" s="229">
        <v>1</v>
      </c>
      <c r="K6" s="229">
        <v>257</v>
      </c>
      <c r="L6" s="229"/>
      <c r="M6" s="229">
        <v>257</v>
      </c>
      <c r="N6" s="229"/>
      <c r="O6" s="229"/>
      <c r="P6" s="739"/>
      <c r="Q6" s="747"/>
    </row>
    <row r="7" spans="1:17" ht="14.4" customHeight="1" x14ac:dyDescent="0.3">
      <c r="A7" s="660" t="s">
        <v>4749</v>
      </c>
      <c r="B7" s="661" t="s">
        <v>5061</v>
      </c>
      <c r="C7" s="661" t="s">
        <v>3875</v>
      </c>
      <c r="D7" s="661" t="s">
        <v>5062</v>
      </c>
      <c r="E7" s="661" t="s">
        <v>5063</v>
      </c>
      <c r="F7" s="664">
        <v>0.2</v>
      </c>
      <c r="G7" s="664">
        <v>1092.1600000000001</v>
      </c>
      <c r="H7" s="664">
        <v>1</v>
      </c>
      <c r="I7" s="664">
        <v>5460.8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4749</v>
      </c>
      <c r="B8" s="661" t="s">
        <v>5061</v>
      </c>
      <c r="C8" s="661" t="s">
        <v>3890</v>
      </c>
      <c r="D8" s="661" t="s">
        <v>5064</v>
      </c>
      <c r="E8" s="661" t="s">
        <v>5065</v>
      </c>
      <c r="F8" s="664">
        <v>2</v>
      </c>
      <c r="G8" s="664">
        <v>438</v>
      </c>
      <c r="H8" s="664">
        <v>1</v>
      </c>
      <c r="I8" s="664">
        <v>219</v>
      </c>
      <c r="J8" s="664"/>
      <c r="K8" s="664"/>
      <c r="L8" s="664"/>
      <c r="M8" s="664"/>
      <c r="N8" s="664"/>
      <c r="O8" s="664"/>
      <c r="P8" s="677"/>
      <c r="Q8" s="665"/>
    </row>
    <row r="9" spans="1:17" ht="14.4" customHeight="1" x14ac:dyDescent="0.3">
      <c r="A9" s="660" t="s">
        <v>4749</v>
      </c>
      <c r="B9" s="661" t="s">
        <v>5061</v>
      </c>
      <c r="C9" s="661" t="s">
        <v>3890</v>
      </c>
      <c r="D9" s="661" t="s">
        <v>5066</v>
      </c>
      <c r="E9" s="661" t="s">
        <v>5067</v>
      </c>
      <c r="F9" s="664">
        <v>1</v>
      </c>
      <c r="G9" s="664">
        <v>1014</v>
      </c>
      <c r="H9" s="664">
        <v>1</v>
      </c>
      <c r="I9" s="664">
        <v>1014</v>
      </c>
      <c r="J9" s="664"/>
      <c r="K9" s="664"/>
      <c r="L9" s="664"/>
      <c r="M9" s="664"/>
      <c r="N9" s="664"/>
      <c r="O9" s="664"/>
      <c r="P9" s="677"/>
      <c r="Q9" s="665"/>
    </row>
    <row r="10" spans="1:17" ht="14.4" customHeight="1" x14ac:dyDescent="0.3">
      <c r="A10" s="660" t="s">
        <v>4749</v>
      </c>
      <c r="B10" s="661" t="s">
        <v>5061</v>
      </c>
      <c r="C10" s="661" t="s">
        <v>3890</v>
      </c>
      <c r="D10" s="661" t="s">
        <v>5068</v>
      </c>
      <c r="E10" s="661" t="s">
        <v>5069</v>
      </c>
      <c r="F10" s="664">
        <v>1</v>
      </c>
      <c r="G10" s="664">
        <v>555</v>
      </c>
      <c r="H10" s="664">
        <v>1</v>
      </c>
      <c r="I10" s="664">
        <v>555</v>
      </c>
      <c r="J10" s="664"/>
      <c r="K10" s="664"/>
      <c r="L10" s="664"/>
      <c r="M10" s="664"/>
      <c r="N10" s="664"/>
      <c r="O10" s="664"/>
      <c r="P10" s="677"/>
      <c r="Q10" s="665"/>
    </row>
    <row r="11" spans="1:17" ht="14.4" customHeight="1" x14ac:dyDescent="0.3">
      <c r="A11" s="660" t="s">
        <v>5070</v>
      </c>
      <c r="B11" s="661" t="s">
        <v>5071</v>
      </c>
      <c r="C11" s="661" t="s">
        <v>3875</v>
      </c>
      <c r="D11" s="661" t="s">
        <v>5072</v>
      </c>
      <c r="E11" s="661" t="s">
        <v>3858</v>
      </c>
      <c r="F11" s="664">
        <v>0.2</v>
      </c>
      <c r="G11" s="664">
        <v>218.43</v>
      </c>
      <c r="H11" s="664">
        <v>1</v>
      </c>
      <c r="I11" s="664">
        <v>1092.1499999999999</v>
      </c>
      <c r="J11" s="664"/>
      <c r="K11" s="664"/>
      <c r="L11" s="664"/>
      <c r="M11" s="664"/>
      <c r="N11" s="664"/>
      <c r="O11" s="664"/>
      <c r="P11" s="677"/>
      <c r="Q11" s="665"/>
    </row>
    <row r="12" spans="1:17" ht="14.4" customHeight="1" x14ac:dyDescent="0.3">
      <c r="A12" s="660" t="s">
        <v>5070</v>
      </c>
      <c r="B12" s="661" t="s">
        <v>5071</v>
      </c>
      <c r="C12" s="661" t="s">
        <v>3875</v>
      </c>
      <c r="D12" s="661" t="s">
        <v>5073</v>
      </c>
      <c r="E12" s="661" t="s">
        <v>5063</v>
      </c>
      <c r="F12" s="664">
        <v>0.85000000000000009</v>
      </c>
      <c r="G12" s="664">
        <v>1856.66</v>
      </c>
      <c r="H12" s="664">
        <v>1</v>
      </c>
      <c r="I12" s="664">
        <v>2184.3058823529409</v>
      </c>
      <c r="J12" s="664">
        <v>2.3499999999999996</v>
      </c>
      <c r="K12" s="664">
        <v>5133.1400000000003</v>
      </c>
      <c r="L12" s="664">
        <v>2.7647172880333502</v>
      </c>
      <c r="M12" s="664">
        <v>2184.3148936170219</v>
      </c>
      <c r="N12" s="664">
        <v>1.85</v>
      </c>
      <c r="O12" s="664">
        <v>3275.98</v>
      </c>
      <c r="P12" s="677">
        <v>1.7644479872459147</v>
      </c>
      <c r="Q12" s="665">
        <v>1770.8</v>
      </c>
    </row>
    <row r="13" spans="1:17" ht="14.4" customHeight="1" x14ac:dyDescent="0.3">
      <c r="A13" s="660" t="s">
        <v>5070</v>
      </c>
      <c r="B13" s="661" t="s">
        <v>5071</v>
      </c>
      <c r="C13" s="661" t="s">
        <v>3875</v>
      </c>
      <c r="D13" s="661" t="s">
        <v>5074</v>
      </c>
      <c r="E13" s="661" t="s">
        <v>5075</v>
      </c>
      <c r="F13" s="664">
        <v>0.05</v>
      </c>
      <c r="G13" s="664">
        <v>47.24</v>
      </c>
      <c r="H13" s="664">
        <v>1</v>
      </c>
      <c r="I13" s="664">
        <v>944.8</v>
      </c>
      <c r="J13" s="664">
        <v>0.1</v>
      </c>
      <c r="K13" s="664">
        <v>94.48</v>
      </c>
      <c r="L13" s="664">
        <v>2</v>
      </c>
      <c r="M13" s="664">
        <v>944.8</v>
      </c>
      <c r="N13" s="664">
        <v>0.05</v>
      </c>
      <c r="O13" s="664">
        <v>45.19</v>
      </c>
      <c r="P13" s="677">
        <v>0.95660457239627428</v>
      </c>
      <c r="Q13" s="665">
        <v>903.8</v>
      </c>
    </row>
    <row r="14" spans="1:17" ht="14.4" customHeight="1" x14ac:dyDescent="0.3">
      <c r="A14" s="660" t="s">
        <v>5070</v>
      </c>
      <c r="B14" s="661" t="s">
        <v>5071</v>
      </c>
      <c r="C14" s="661" t="s">
        <v>4075</v>
      </c>
      <c r="D14" s="661" t="s">
        <v>5076</v>
      </c>
      <c r="E14" s="661" t="s">
        <v>5077</v>
      </c>
      <c r="F14" s="664"/>
      <c r="G14" s="664"/>
      <c r="H14" s="664"/>
      <c r="I14" s="664"/>
      <c r="J14" s="664">
        <v>330</v>
      </c>
      <c r="K14" s="664">
        <v>1683</v>
      </c>
      <c r="L14" s="664"/>
      <c r="M14" s="664">
        <v>5.0999999999999996</v>
      </c>
      <c r="N14" s="664"/>
      <c r="O14" s="664"/>
      <c r="P14" s="677"/>
      <c r="Q14" s="665"/>
    </row>
    <row r="15" spans="1:17" ht="14.4" customHeight="1" x14ac:dyDescent="0.3">
      <c r="A15" s="660" t="s">
        <v>5070</v>
      </c>
      <c r="B15" s="661" t="s">
        <v>5071</v>
      </c>
      <c r="C15" s="661" t="s">
        <v>4075</v>
      </c>
      <c r="D15" s="661" t="s">
        <v>5078</v>
      </c>
      <c r="E15" s="661" t="s">
        <v>5079</v>
      </c>
      <c r="F15" s="664"/>
      <c r="G15" s="664"/>
      <c r="H15" s="664"/>
      <c r="I15" s="664"/>
      <c r="J15" s="664"/>
      <c r="K15" s="664"/>
      <c r="L15" s="664"/>
      <c r="M15" s="664"/>
      <c r="N15" s="664">
        <v>1162</v>
      </c>
      <c r="O15" s="664">
        <v>6786.08</v>
      </c>
      <c r="P15" s="677"/>
      <c r="Q15" s="665">
        <v>5.84</v>
      </c>
    </row>
    <row r="16" spans="1:17" ht="14.4" customHeight="1" x14ac:dyDescent="0.3">
      <c r="A16" s="660" t="s">
        <v>5070</v>
      </c>
      <c r="B16" s="661" t="s">
        <v>5071</v>
      </c>
      <c r="C16" s="661" t="s">
        <v>4075</v>
      </c>
      <c r="D16" s="661" t="s">
        <v>5080</v>
      </c>
      <c r="E16" s="661" t="s">
        <v>5081</v>
      </c>
      <c r="F16" s="664"/>
      <c r="G16" s="664"/>
      <c r="H16" s="664"/>
      <c r="I16" s="664"/>
      <c r="J16" s="664">
        <v>1</v>
      </c>
      <c r="K16" s="664">
        <v>2195.35</v>
      </c>
      <c r="L16" s="664"/>
      <c r="M16" s="664">
        <v>2195.35</v>
      </c>
      <c r="N16" s="664"/>
      <c r="O16" s="664"/>
      <c r="P16" s="677"/>
      <c r="Q16" s="665"/>
    </row>
    <row r="17" spans="1:17" ht="14.4" customHeight="1" x14ac:dyDescent="0.3">
      <c r="A17" s="660" t="s">
        <v>5070</v>
      </c>
      <c r="B17" s="661" t="s">
        <v>5071</v>
      </c>
      <c r="C17" s="661" t="s">
        <v>4075</v>
      </c>
      <c r="D17" s="661" t="s">
        <v>5082</v>
      </c>
      <c r="E17" s="661" t="s">
        <v>5083</v>
      </c>
      <c r="F17" s="664"/>
      <c r="G17" s="664"/>
      <c r="H17" s="664"/>
      <c r="I17" s="664"/>
      <c r="J17" s="664">
        <v>765</v>
      </c>
      <c r="K17" s="664">
        <v>2493.9</v>
      </c>
      <c r="L17" s="664"/>
      <c r="M17" s="664">
        <v>3.2600000000000002</v>
      </c>
      <c r="N17" s="664"/>
      <c r="O17" s="664"/>
      <c r="P17" s="677"/>
      <c r="Q17" s="665"/>
    </row>
    <row r="18" spans="1:17" ht="14.4" customHeight="1" x14ac:dyDescent="0.3">
      <c r="A18" s="660" t="s">
        <v>5070</v>
      </c>
      <c r="B18" s="661" t="s">
        <v>5071</v>
      </c>
      <c r="C18" s="661" t="s">
        <v>4075</v>
      </c>
      <c r="D18" s="661" t="s">
        <v>5084</v>
      </c>
      <c r="E18" s="661" t="s">
        <v>5085</v>
      </c>
      <c r="F18" s="664">
        <v>1139</v>
      </c>
      <c r="G18" s="664">
        <v>37614.18</v>
      </c>
      <c r="H18" s="664">
        <v>1</v>
      </c>
      <c r="I18" s="664">
        <v>33.023863037752413</v>
      </c>
      <c r="J18" s="664">
        <v>1993</v>
      </c>
      <c r="K18" s="664">
        <v>66366.899999999994</v>
      </c>
      <c r="L18" s="664">
        <v>1.7644117191973876</v>
      </c>
      <c r="M18" s="664">
        <v>33.299999999999997</v>
      </c>
      <c r="N18" s="664">
        <v>1573</v>
      </c>
      <c r="O18" s="664">
        <v>52774.150000000009</v>
      </c>
      <c r="P18" s="677">
        <v>1.4030386944498061</v>
      </c>
      <c r="Q18" s="665">
        <v>33.550000000000004</v>
      </c>
    </row>
    <row r="19" spans="1:17" ht="14.4" customHeight="1" x14ac:dyDescent="0.3">
      <c r="A19" s="660" t="s">
        <v>5070</v>
      </c>
      <c r="B19" s="661" t="s">
        <v>5071</v>
      </c>
      <c r="C19" s="661" t="s">
        <v>4075</v>
      </c>
      <c r="D19" s="661" t="s">
        <v>5086</v>
      </c>
      <c r="E19" s="661" t="s">
        <v>5087</v>
      </c>
      <c r="F19" s="664">
        <v>5950</v>
      </c>
      <c r="G19" s="664">
        <v>113919</v>
      </c>
      <c r="H19" s="664">
        <v>1</v>
      </c>
      <c r="I19" s="664">
        <v>19.146050420168066</v>
      </c>
      <c r="J19" s="664">
        <v>6055</v>
      </c>
      <c r="K19" s="664">
        <v>117103.7</v>
      </c>
      <c r="L19" s="664">
        <v>1.0279558282639418</v>
      </c>
      <c r="M19" s="664">
        <v>19.34</v>
      </c>
      <c r="N19" s="664">
        <v>4680</v>
      </c>
      <c r="O19" s="664">
        <v>94723.199999999997</v>
      </c>
      <c r="P19" s="677">
        <v>0.83149606299212597</v>
      </c>
      <c r="Q19" s="665">
        <v>20.239999999999998</v>
      </c>
    </row>
    <row r="20" spans="1:17" ht="14.4" customHeight="1" x14ac:dyDescent="0.3">
      <c r="A20" s="660" t="s">
        <v>5070</v>
      </c>
      <c r="B20" s="661" t="s">
        <v>5071</v>
      </c>
      <c r="C20" s="661" t="s">
        <v>3885</v>
      </c>
      <c r="D20" s="661" t="s">
        <v>5088</v>
      </c>
      <c r="E20" s="661" t="s">
        <v>5089</v>
      </c>
      <c r="F20" s="664"/>
      <c r="G20" s="664"/>
      <c r="H20" s="664"/>
      <c r="I20" s="664"/>
      <c r="J20" s="664">
        <v>2</v>
      </c>
      <c r="K20" s="664">
        <v>1768.64</v>
      </c>
      <c r="L20" s="664"/>
      <c r="M20" s="664">
        <v>884.32</v>
      </c>
      <c r="N20" s="664">
        <v>4</v>
      </c>
      <c r="O20" s="664">
        <v>3537.28</v>
      </c>
      <c r="P20" s="677"/>
      <c r="Q20" s="665">
        <v>884.32</v>
      </c>
    </row>
    <row r="21" spans="1:17" ht="14.4" customHeight="1" x14ac:dyDescent="0.3">
      <c r="A21" s="660" t="s">
        <v>5070</v>
      </c>
      <c r="B21" s="661" t="s">
        <v>5071</v>
      </c>
      <c r="C21" s="661" t="s">
        <v>3890</v>
      </c>
      <c r="D21" s="661" t="s">
        <v>5090</v>
      </c>
      <c r="E21" s="661" t="s">
        <v>5091</v>
      </c>
      <c r="F21" s="664"/>
      <c r="G21" s="664"/>
      <c r="H21" s="664"/>
      <c r="I21" s="664"/>
      <c r="J21" s="664">
        <v>1</v>
      </c>
      <c r="K21" s="664">
        <v>654</v>
      </c>
      <c r="L21" s="664"/>
      <c r="M21" s="664">
        <v>654</v>
      </c>
      <c r="N21" s="664"/>
      <c r="O21" s="664"/>
      <c r="P21" s="677"/>
      <c r="Q21" s="665"/>
    </row>
    <row r="22" spans="1:17" ht="14.4" customHeight="1" x14ac:dyDescent="0.3">
      <c r="A22" s="660" t="s">
        <v>5070</v>
      </c>
      <c r="B22" s="661" t="s">
        <v>5071</v>
      </c>
      <c r="C22" s="661" t="s">
        <v>3890</v>
      </c>
      <c r="D22" s="661" t="s">
        <v>5092</v>
      </c>
      <c r="E22" s="661" t="s">
        <v>5093</v>
      </c>
      <c r="F22" s="664">
        <v>2</v>
      </c>
      <c r="G22" s="664">
        <v>1370</v>
      </c>
      <c r="H22" s="664">
        <v>1</v>
      </c>
      <c r="I22" s="664">
        <v>685</v>
      </c>
      <c r="J22" s="664"/>
      <c r="K22" s="664"/>
      <c r="L22" s="664"/>
      <c r="M22" s="664"/>
      <c r="N22" s="664"/>
      <c r="O22" s="664"/>
      <c r="P22" s="677"/>
      <c r="Q22" s="665"/>
    </row>
    <row r="23" spans="1:17" ht="14.4" customHeight="1" x14ac:dyDescent="0.3">
      <c r="A23" s="660" t="s">
        <v>5070</v>
      </c>
      <c r="B23" s="661" t="s">
        <v>5071</v>
      </c>
      <c r="C23" s="661" t="s">
        <v>3890</v>
      </c>
      <c r="D23" s="661" t="s">
        <v>5094</v>
      </c>
      <c r="E23" s="661" t="s">
        <v>5095</v>
      </c>
      <c r="F23" s="664">
        <v>1</v>
      </c>
      <c r="G23" s="664">
        <v>1754</v>
      </c>
      <c r="H23" s="664">
        <v>1</v>
      </c>
      <c r="I23" s="664">
        <v>1754</v>
      </c>
      <c r="J23" s="664">
        <v>3</v>
      </c>
      <c r="K23" s="664">
        <v>5262</v>
      </c>
      <c r="L23" s="664">
        <v>3</v>
      </c>
      <c r="M23" s="664">
        <v>1754</v>
      </c>
      <c r="N23" s="664">
        <v>1</v>
      </c>
      <c r="O23" s="664">
        <v>1762</v>
      </c>
      <c r="P23" s="677">
        <v>1.0045610034207526</v>
      </c>
      <c r="Q23" s="665">
        <v>1762</v>
      </c>
    </row>
    <row r="24" spans="1:17" ht="14.4" customHeight="1" x14ac:dyDescent="0.3">
      <c r="A24" s="660" t="s">
        <v>5070</v>
      </c>
      <c r="B24" s="661" t="s">
        <v>5071</v>
      </c>
      <c r="C24" s="661" t="s">
        <v>3890</v>
      </c>
      <c r="D24" s="661" t="s">
        <v>5096</v>
      </c>
      <c r="E24" s="661" t="s">
        <v>5097</v>
      </c>
      <c r="F24" s="664">
        <v>41</v>
      </c>
      <c r="G24" s="664">
        <v>140917</v>
      </c>
      <c r="H24" s="664">
        <v>1</v>
      </c>
      <c r="I24" s="664">
        <v>3437</v>
      </c>
      <c r="J24" s="664">
        <v>46</v>
      </c>
      <c r="K24" s="664">
        <v>158102</v>
      </c>
      <c r="L24" s="664">
        <v>1.1219512195121952</v>
      </c>
      <c r="M24" s="664">
        <v>3437</v>
      </c>
      <c r="N24" s="664">
        <v>35</v>
      </c>
      <c r="O24" s="664">
        <v>120925</v>
      </c>
      <c r="P24" s="677">
        <v>0.85812925339029356</v>
      </c>
      <c r="Q24" s="665">
        <v>3455</v>
      </c>
    </row>
    <row r="25" spans="1:17" ht="14.4" customHeight="1" x14ac:dyDescent="0.3">
      <c r="A25" s="660" t="s">
        <v>5070</v>
      </c>
      <c r="B25" s="661" t="s">
        <v>5071</v>
      </c>
      <c r="C25" s="661" t="s">
        <v>3890</v>
      </c>
      <c r="D25" s="661" t="s">
        <v>5098</v>
      </c>
      <c r="E25" s="661" t="s">
        <v>5099</v>
      </c>
      <c r="F25" s="664">
        <v>3</v>
      </c>
      <c r="G25" s="664">
        <v>42984</v>
      </c>
      <c r="H25" s="664">
        <v>1</v>
      </c>
      <c r="I25" s="664">
        <v>14328</v>
      </c>
      <c r="J25" s="664">
        <v>5</v>
      </c>
      <c r="K25" s="664">
        <v>71640</v>
      </c>
      <c r="L25" s="664">
        <v>1.6666666666666667</v>
      </c>
      <c r="M25" s="664">
        <v>14328</v>
      </c>
      <c r="N25" s="664">
        <v>4</v>
      </c>
      <c r="O25" s="664">
        <v>57360</v>
      </c>
      <c r="P25" s="677">
        <v>1.3344500279173646</v>
      </c>
      <c r="Q25" s="665">
        <v>14340</v>
      </c>
    </row>
    <row r="26" spans="1:17" ht="14.4" customHeight="1" x14ac:dyDescent="0.3">
      <c r="A26" s="660" t="s">
        <v>5070</v>
      </c>
      <c r="B26" s="661" t="s">
        <v>5071</v>
      </c>
      <c r="C26" s="661" t="s">
        <v>3890</v>
      </c>
      <c r="D26" s="661" t="s">
        <v>5100</v>
      </c>
      <c r="E26" s="661" t="s">
        <v>5101</v>
      </c>
      <c r="F26" s="664"/>
      <c r="G26" s="664"/>
      <c r="H26" s="664"/>
      <c r="I26" s="664"/>
      <c r="J26" s="664">
        <v>1</v>
      </c>
      <c r="K26" s="664">
        <v>1286</v>
      </c>
      <c r="L26" s="664"/>
      <c r="M26" s="664">
        <v>1286</v>
      </c>
      <c r="N26" s="664"/>
      <c r="O26" s="664"/>
      <c r="P26" s="677"/>
      <c r="Q26" s="665"/>
    </row>
    <row r="27" spans="1:17" ht="14.4" customHeight="1" x14ac:dyDescent="0.3">
      <c r="A27" s="660" t="s">
        <v>5070</v>
      </c>
      <c r="B27" s="661" t="s">
        <v>5071</v>
      </c>
      <c r="C27" s="661" t="s">
        <v>3890</v>
      </c>
      <c r="D27" s="661" t="s">
        <v>5102</v>
      </c>
      <c r="E27" s="661" t="s">
        <v>5103</v>
      </c>
      <c r="F27" s="664"/>
      <c r="G27" s="664"/>
      <c r="H27" s="664"/>
      <c r="I27" s="664"/>
      <c r="J27" s="664">
        <v>2</v>
      </c>
      <c r="K27" s="664">
        <v>974</v>
      </c>
      <c r="L27" s="664"/>
      <c r="M27" s="664">
        <v>487</v>
      </c>
      <c r="N27" s="664"/>
      <c r="O27" s="664"/>
      <c r="P27" s="677"/>
      <c r="Q27" s="665"/>
    </row>
    <row r="28" spans="1:17" ht="14.4" customHeight="1" x14ac:dyDescent="0.3">
      <c r="A28" s="660" t="s">
        <v>4760</v>
      </c>
      <c r="B28" s="661" t="s">
        <v>5104</v>
      </c>
      <c r="C28" s="661" t="s">
        <v>3890</v>
      </c>
      <c r="D28" s="661" t="s">
        <v>5105</v>
      </c>
      <c r="E28" s="661" t="s">
        <v>5106</v>
      </c>
      <c r="F28" s="664"/>
      <c r="G28" s="664"/>
      <c r="H28" s="664"/>
      <c r="I28" s="664"/>
      <c r="J28" s="664">
        <v>3</v>
      </c>
      <c r="K28" s="664">
        <v>891</v>
      </c>
      <c r="L28" s="664"/>
      <c r="M28" s="664">
        <v>297</v>
      </c>
      <c r="N28" s="664"/>
      <c r="O28" s="664"/>
      <c r="P28" s="677"/>
      <c r="Q28" s="665"/>
    </row>
    <row r="29" spans="1:17" ht="14.4" customHeight="1" x14ac:dyDescent="0.3">
      <c r="A29" s="660" t="s">
        <v>4760</v>
      </c>
      <c r="B29" s="661" t="s">
        <v>5104</v>
      </c>
      <c r="C29" s="661" t="s">
        <v>3890</v>
      </c>
      <c r="D29" s="661" t="s">
        <v>5107</v>
      </c>
      <c r="E29" s="661" t="s">
        <v>5108</v>
      </c>
      <c r="F29" s="664"/>
      <c r="G29" s="664"/>
      <c r="H29" s="664"/>
      <c r="I29" s="664"/>
      <c r="J29" s="664">
        <v>9</v>
      </c>
      <c r="K29" s="664">
        <v>11205</v>
      </c>
      <c r="L29" s="664"/>
      <c r="M29" s="664">
        <v>1245</v>
      </c>
      <c r="N29" s="664">
        <v>2</v>
      </c>
      <c r="O29" s="664">
        <v>2536</v>
      </c>
      <c r="P29" s="677"/>
      <c r="Q29" s="665">
        <v>1268</v>
      </c>
    </row>
    <row r="30" spans="1:17" ht="14.4" customHeight="1" x14ac:dyDescent="0.3">
      <c r="A30" s="660" t="s">
        <v>4760</v>
      </c>
      <c r="B30" s="661" t="s">
        <v>5104</v>
      </c>
      <c r="C30" s="661" t="s">
        <v>3890</v>
      </c>
      <c r="D30" s="661" t="s">
        <v>5109</v>
      </c>
      <c r="E30" s="661" t="s">
        <v>5110</v>
      </c>
      <c r="F30" s="664"/>
      <c r="G30" s="664"/>
      <c r="H30" s="664"/>
      <c r="I30" s="664"/>
      <c r="J30" s="664">
        <v>2</v>
      </c>
      <c r="K30" s="664">
        <v>18674</v>
      </c>
      <c r="L30" s="664"/>
      <c r="M30" s="664">
        <v>9337</v>
      </c>
      <c r="N30" s="664"/>
      <c r="O30" s="664"/>
      <c r="P30" s="677"/>
      <c r="Q30" s="665"/>
    </row>
    <row r="31" spans="1:17" ht="14.4" customHeight="1" x14ac:dyDescent="0.3">
      <c r="A31" s="660" t="s">
        <v>4760</v>
      </c>
      <c r="B31" s="661" t="s">
        <v>5104</v>
      </c>
      <c r="C31" s="661" t="s">
        <v>3890</v>
      </c>
      <c r="D31" s="661" t="s">
        <v>5111</v>
      </c>
      <c r="E31" s="661" t="s">
        <v>5112</v>
      </c>
      <c r="F31" s="664"/>
      <c r="G31" s="664"/>
      <c r="H31" s="664"/>
      <c r="I31" s="664"/>
      <c r="J31" s="664">
        <v>3</v>
      </c>
      <c r="K31" s="664">
        <v>29241</v>
      </c>
      <c r="L31" s="664"/>
      <c r="M31" s="664">
        <v>9747</v>
      </c>
      <c r="N31" s="664"/>
      <c r="O31" s="664"/>
      <c r="P31" s="677"/>
      <c r="Q31" s="665"/>
    </row>
    <row r="32" spans="1:17" ht="14.4" customHeight="1" x14ac:dyDescent="0.3">
      <c r="A32" s="660" t="s">
        <v>4760</v>
      </c>
      <c r="B32" s="661" t="s">
        <v>5104</v>
      </c>
      <c r="C32" s="661" t="s">
        <v>3890</v>
      </c>
      <c r="D32" s="661" t="s">
        <v>5113</v>
      </c>
      <c r="E32" s="661" t="s">
        <v>5114</v>
      </c>
      <c r="F32" s="664"/>
      <c r="G32" s="664"/>
      <c r="H32" s="664"/>
      <c r="I32" s="664"/>
      <c r="J32" s="664">
        <v>4</v>
      </c>
      <c r="K32" s="664">
        <v>4008</v>
      </c>
      <c r="L32" s="664"/>
      <c r="M32" s="664">
        <v>1002</v>
      </c>
      <c r="N32" s="664">
        <v>11</v>
      </c>
      <c r="O32" s="664">
        <v>11088</v>
      </c>
      <c r="P32" s="677"/>
      <c r="Q32" s="665">
        <v>1008</v>
      </c>
    </row>
    <row r="33" spans="1:17" ht="14.4" customHeight="1" x14ac:dyDescent="0.3">
      <c r="A33" s="660" t="s">
        <v>4760</v>
      </c>
      <c r="B33" s="661" t="s">
        <v>5104</v>
      </c>
      <c r="C33" s="661" t="s">
        <v>3890</v>
      </c>
      <c r="D33" s="661" t="s">
        <v>5115</v>
      </c>
      <c r="E33" s="661" t="s">
        <v>5116</v>
      </c>
      <c r="F33" s="664"/>
      <c r="G33" s="664"/>
      <c r="H33" s="664"/>
      <c r="I33" s="664"/>
      <c r="J33" s="664">
        <v>47</v>
      </c>
      <c r="K33" s="664">
        <v>104951</v>
      </c>
      <c r="L33" s="664"/>
      <c r="M33" s="664">
        <v>2233</v>
      </c>
      <c r="N33" s="664">
        <v>8</v>
      </c>
      <c r="O33" s="664">
        <v>18112</v>
      </c>
      <c r="P33" s="677"/>
      <c r="Q33" s="665">
        <v>2264</v>
      </c>
    </row>
    <row r="34" spans="1:17" ht="14.4" customHeight="1" x14ac:dyDescent="0.3">
      <c r="A34" s="660" t="s">
        <v>4760</v>
      </c>
      <c r="B34" s="661" t="s">
        <v>5104</v>
      </c>
      <c r="C34" s="661" t="s">
        <v>3890</v>
      </c>
      <c r="D34" s="661" t="s">
        <v>5117</v>
      </c>
      <c r="E34" s="661" t="s">
        <v>5118</v>
      </c>
      <c r="F34" s="664"/>
      <c r="G34" s="664"/>
      <c r="H34" s="664"/>
      <c r="I34" s="664"/>
      <c r="J34" s="664">
        <v>2</v>
      </c>
      <c r="K34" s="664">
        <v>732</v>
      </c>
      <c r="L34" s="664"/>
      <c r="M34" s="664">
        <v>366</v>
      </c>
      <c r="N34" s="664"/>
      <c r="O34" s="664"/>
      <c r="P34" s="677"/>
      <c r="Q34" s="665"/>
    </row>
    <row r="35" spans="1:17" ht="14.4" customHeight="1" x14ac:dyDescent="0.3">
      <c r="A35" s="660" t="s">
        <v>4760</v>
      </c>
      <c r="B35" s="661" t="s">
        <v>5119</v>
      </c>
      <c r="C35" s="661" t="s">
        <v>3890</v>
      </c>
      <c r="D35" s="661" t="s">
        <v>5120</v>
      </c>
      <c r="E35" s="661" t="s">
        <v>5121</v>
      </c>
      <c r="F35" s="664"/>
      <c r="G35" s="664"/>
      <c r="H35" s="664"/>
      <c r="I35" s="664"/>
      <c r="J35" s="664"/>
      <c r="K35" s="664"/>
      <c r="L35" s="664"/>
      <c r="M35" s="664"/>
      <c r="N35" s="664">
        <v>1</v>
      </c>
      <c r="O35" s="664">
        <v>219</v>
      </c>
      <c r="P35" s="677"/>
      <c r="Q35" s="665">
        <v>219</v>
      </c>
    </row>
    <row r="36" spans="1:17" ht="14.4" customHeight="1" x14ac:dyDescent="0.3">
      <c r="A36" s="660" t="s">
        <v>4760</v>
      </c>
      <c r="B36" s="661" t="s">
        <v>5119</v>
      </c>
      <c r="C36" s="661" t="s">
        <v>3890</v>
      </c>
      <c r="D36" s="661" t="s">
        <v>5122</v>
      </c>
      <c r="E36" s="661" t="s">
        <v>5123</v>
      </c>
      <c r="F36" s="664"/>
      <c r="G36" s="664"/>
      <c r="H36" s="664"/>
      <c r="I36" s="664"/>
      <c r="J36" s="664"/>
      <c r="K36" s="664"/>
      <c r="L36" s="664"/>
      <c r="M36" s="664"/>
      <c r="N36" s="664">
        <v>1</v>
      </c>
      <c r="O36" s="664">
        <v>503</v>
      </c>
      <c r="P36" s="677"/>
      <c r="Q36" s="665">
        <v>503</v>
      </c>
    </row>
    <row r="37" spans="1:17" ht="14.4" customHeight="1" x14ac:dyDescent="0.3">
      <c r="A37" s="660" t="s">
        <v>4760</v>
      </c>
      <c r="B37" s="661" t="s">
        <v>5119</v>
      </c>
      <c r="C37" s="661" t="s">
        <v>3890</v>
      </c>
      <c r="D37" s="661" t="s">
        <v>5124</v>
      </c>
      <c r="E37" s="661" t="s">
        <v>5125</v>
      </c>
      <c r="F37" s="664">
        <v>1</v>
      </c>
      <c r="G37" s="664">
        <v>350</v>
      </c>
      <c r="H37" s="664">
        <v>1</v>
      </c>
      <c r="I37" s="664">
        <v>350</v>
      </c>
      <c r="J37" s="664">
        <v>5</v>
      </c>
      <c r="K37" s="664">
        <v>1750</v>
      </c>
      <c r="L37" s="664">
        <v>5</v>
      </c>
      <c r="M37" s="664">
        <v>350</v>
      </c>
      <c r="N37" s="664">
        <v>4</v>
      </c>
      <c r="O37" s="664">
        <v>1404</v>
      </c>
      <c r="P37" s="677">
        <v>4.0114285714285716</v>
      </c>
      <c r="Q37" s="665">
        <v>351</v>
      </c>
    </row>
    <row r="38" spans="1:17" ht="14.4" customHeight="1" x14ac:dyDescent="0.3">
      <c r="A38" s="660" t="s">
        <v>4760</v>
      </c>
      <c r="B38" s="661" t="s">
        <v>5119</v>
      </c>
      <c r="C38" s="661" t="s">
        <v>3890</v>
      </c>
      <c r="D38" s="661" t="s">
        <v>5126</v>
      </c>
      <c r="E38" s="661" t="s">
        <v>5127</v>
      </c>
      <c r="F38" s="664">
        <v>105</v>
      </c>
      <c r="G38" s="664">
        <v>6825</v>
      </c>
      <c r="H38" s="664">
        <v>1</v>
      </c>
      <c r="I38" s="664">
        <v>65</v>
      </c>
      <c r="J38" s="664">
        <v>109</v>
      </c>
      <c r="K38" s="664">
        <v>7085</v>
      </c>
      <c r="L38" s="664">
        <v>1.0380952380952382</v>
      </c>
      <c r="M38" s="664">
        <v>65</v>
      </c>
      <c r="N38" s="664">
        <v>97</v>
      </c>
      <c r="O38" s="664">
        <v>6305</v>
      </c>
      <c r="P38" s="677">
        <v>0.92380952380952386</v>
      </c>
      <c r="Q38" s="665">
        <v>65</v>
      </c>
    </row>
    <row r="39" spans="1:17" ht="14.4" customHeight="1" x14ac:dyDescent="0.3">
      <c r="A39" s="660" t="s">
        <v>4760</v>
      </c>
      <c r="B39" s="661" t="s">
        <v>5119</v>
      </c>
      <c r="C39" s="661" t="s">
        <v>3890</v>
      </c>
      <c r="D39" s="661" t="s">
        <v>5128</v>
      </c>
      <c r="E39" s="661" t="s">
        <v>5129</v>
      </c>
      <c r="F39" s="664">
        <v>1</v>
      </c>
      <c r="G39" s="664">
        <v>615</v>
      </c>
      <c r="H39" s="664">
        <v>1</v>
      </c>
      <c r="I39" s="664">
        <v>615</v>
      </c>
      <c r="J39" s="664"/>
      <c r="K39" s="664"/>
      <c r="L39" s="664"/>
      <c r="M39" s="664"/>
      <c r="N39" s="664"/>
      <c r="O39" s="664"/>
      <c r="P39" s="677"/>
      <c r="Q39" s="665"/>
    </row>
    <row r="40" spans="1:17" ht="14.4" customHeight="1" x14ac:dyDescent="0.3">
      <c r="A40" s="660" t="s">
        <v>4760</v>
      </c>
      <c r="B40" s="661" t="s">
        <v>5119</v>
      </c>
      <c r="C40" s="661" t="s">
        <v>3890</v>
      </c>
      <c r="D40" s="661" t="s">
        <v>5130</v>
      </c>
      <c r="E40" s="661" t="s">
        <v>5131</v>
      </c>
      <c r="F40" s="664">
        <v>9</v>
      </c>
      <c r="G40" s="664">
        <v>207</v>
      </c>
      <c r="H40" s="664">
        <v>1</v>
      </c>
      <c r="I40" s="664">
        <v>23</v>
      </c>
      <c r="J40" s="664">
        <v>2</v>
      </c>
      <c r="K40" s="664">
        <v>46</v>
      </c>
      <c r="L40" s="664">
        <v>0.22222222222222221</v>
      </c>
      <c r="M40" s="664">
        <v>23</v>
      </c>
      <c r="N40" s="664">
        <v>4</v>
      </c>
      <c r="O40" s="664">
        <v>96</v>
      </c>
      <c r="P40" s="677">
        <v>0.46376811594202899</v>
      </c>
      <c r="Q40" s="665">
        <v>24</v>
      </c>
    </row>
    <row r="41" spans="1:17" ht="14.4" customHeight="1" x14ac:dyDescent="0.3">
      <c r="A41" s="660" t="s">
        <v>4760</v>
      </c>
      <c r="B41" s="661" t="s">
        <v>5119</v>
      </c>
      <c r="C41" s="661" t="s">
        <v>3890</v>
      </c>
      <c r="D41" s="661" t="s">
        <v>5132</v>
      </c>
      <c r="E41" s="661" t="s">
        <v>5133</v>
      </c>
      <c r="F41" s="664">
        <v>3</v>
      </c>
      <c r="G41" s="664">
        <v>162</v>
      </c>
      <c r="H41" s="664">
        <v>1</v>
      </c>
      <c r="I41" s="664">
        <v>54</v>
      </c>
      <c r="J41" s="664">
        <v>7</v>
      </c>
      <c r="K41" s="664">
        <v>378</v>
      </c>
      <c r="L41" s="664">
        <v>2.3333333333333335</v>
      </c>
      <c r="M41" s="664">
        <v>54</v>
      </c>
      <c r="N41" s="664">
        <v>14</v>
      </c>
      <c r="O41" s="664">
        <v>756</v>
      </c>
      <c r="P41" s="677">
        <v>4.666666666666667</v>
      </c>
      <c r="Q41" s="665">
        <v>54</v>
      </c>
    </row>
    <row r="42" spans="1:17" ht="14.4" customHeight="1" x14ac:dyDescent="0.3">
      <c r="A42" s="660" t="s">
        <v>4760</v>
      </c>
      <c r="B42" s="661" t="s">
        <v>5119</v>
      </c>
      <c r="C42" s="661" t="s">
        <v>3890</v>
      </c>
      <c r="D42" s="661" t="s">
        <v>5134</v>
      </c>
      <c r="E42" s="661" t="s">
        <v>5135</v>
      </c>
      <c r="F42" s="664">
        <v>312</v>
      </c>
      <c r="G42" s="664">
        <v>24024</v>
      </c>
      <c r="H42" s="664">
        <v>1</v>
      </c>
      <c r="I42" s="664">
        <v>77</v>
      </c>
      <c r="J42" s="664">
        <v>301</v>
      </c>
      <c r="K42" s="664">
        <v>23177</v>
      </c>
      <c r="L42" s="664">
        <v>0.96474358974358976</v>
      </c>
      <c r="M42" s="664">
        <v>77</v>
      </c>
      <c r="N42" s="664">
        <v>225</v>
      </c>
      <c r="O42" s="664">
        <v>17325</v>
      </c>
      <c r="P42" s="677">
        <v>0.72115384615384615</v>
      </c>
      <c r="Q42" s="665">
        <v>77</v>
      </c>
    </row>
    <row r="43" spans="1:17" ht="14.4" customHeight="1" x14ac:dyDescent="0.3">
      <c r="A43" s="660" t="s">
        <v>4760</v>
      </c>
      <c r="B43" s="661" t="s">
        <v>5119</v>
      </c>
      <c r="C43" s="661" t="s">
        <v>3890</v>
      </c>
      <c r="D43" s="661" t="s">
        <v>5136</v>
      </c>
      <c r="E43" s="661" t="s">
        <v>5137</v>
      </c>
      <c r="F43" s="664">
        <v>18</v>
      </c>
      <c r="G43" s="664">
        <v>396</v>
      </c>
      <c r="H43" s="664">
        <v>1</v>
      </c>
      <c r="I43" s="664">
        <v>22</v>
      </c>
      <c r="J43" s="664">
        <v>17</v>
      </c>
      <c r="K43" s="664">
        <v>374</v>
      </c>
      <c r="L43" s="664">
        <v>0.94444444444444442</v>
      </c>
      <c r="M43" s="664">
        <v>22</v>
      </c>
      <c r="N43" s="664">
        <v>11</v>
      </c>
      <c r="O43" s="664">
        <v>253</v>
      </c>
      <c r="P43" s="677">
        <v>0.63888888888888884</v>
      </c>
      <c r="Q43" s="665">
        <v>23</v>
      </c>
    </row>
    <row r="44" spans="1:17" ht="14.4" customHeight="1" x14ac:dyDescent="0.3">
      <c r="A44" s="660" t="s">
        <v>4760</v>
      </c>
      <c r="B44" s="661" t="s">
        <v>5119</v>
      </c>
      <c r="C44" s="661" t="s">
        <v>3890</v>
      </c>
      <c r="D44" s="661" t="s">
        <v>5138</v>
      </c>
      <c r="E44" s="661" t="s">
        <v>5139</v>
      </c>
      <c r="F44" s="664">
        <v>8</v>
      </c>
      <c r="G44" s="664">
        <v>1672</v>
      </c>
      <c r="H44" s="664">
        <v>1</v>
      </c>
      <c r="I44" s="664">
        <v>209</v>
      </c>
      <c r="J44" s="664"/>
      <c r="K44" s="664"/>
      <c r="L44" s="664"/>
      <c r="M44" s="664"/>
      <c r="N44" s="664"/>
      <c r="O44" s="664"/>
      <c r="P44" s="677"/>
      <c r="Q44" s="665"/>
    </row>
    <row r="45" spans="1:17" ht="14.4" customHeight="1" x14ac:dyDescent="0.3">
      <c r="A45" s="660" t="s">
        <v>4760</v>
      </c>
      <c r="B45" s="661" t="s">
        <v>5119</v>
      </c>
      <c r="C45" s="661" t="s">
        <v>3890</v>
      </c>
      <c r="D45" s="661" t="s">
        <v>5140</v>
      </c>
      <c r="E45" s="661" t="s">
        <v>5141</v>
      </c>
      <c r="F45" s="664">
        <v>6</v>
      </c>
      <c r="G45" s="664">
        <v>396</v>
      </c>
      <c r="H45" s="664">
        <v>1</v>
      </c>
      <c r="I45" s="664">
        <v>66</v>
      </c>
      <c r="J45" s="664">
        <v>3</v>
      </c>
      <c r="K45" s="664">
        <v>198</v>
      </c>
      <c r="L45" s="664">
        <v>0.5</v>
      </c>
      <c r="M45" s="664">
        <v>66</v>
      </c>
      <c r="N45" s="664">
        <v>5</v>
      </c>
      <c r="O45" s="664">
        <v>330</v>
      </c>
      <c r="P45" s="677">
        <v>0.83333333333333337</v>
      </c>
      <c r="Q45" s="665">
        <v>66</v>
      </c>
    </row>
    <row r="46" spans="1:17" ht="14.4" customHeight="1" x14ac:dyDescent="0.3">
      <c r="A46" s="660" t="s">
        <v>4760</v>
      </c>
      <c r="B46" s="661" t="s">
        <v>5119</v>
      </c>
      <c r="C46" s="661" t="s">
        <v>3890</v>
      </c>
      <c r="D46" s="661" t="s">
        <v>5142</v>
      </c>
      <c r="E46" s="661" t="s">
        <v>5143</v>
      </c>
      <c r="F46" s="664"/>
      <c r="G46" s="664"/>
      <c r="H46" s="664"/>
      <c r="I46" s="664"/>
      <c r="J46" s="664"/>
      <c r="K46" s="664"/>
      <c r="L46" s="664"/>
      <c r="M46" s="664"/>
      <c r="N46" s="664">
        <v>23</v>
      </c>
      <c r="O46" s="664">
        <v>8027</v>
      </c>
      <c r="P46" s="677"/>
      <c r="Q46" s="665">
        <v>349</v>
      </c>
    </row>
    <row r="47" spans="1:17" ht="14.4" customHeight="1" x14ac:dyDescent="0.3">
      <c r="A47" s="660" t="s">
        <v>4760</v>
      </c>
      <c r="B47" s="661" t="s">
        <v>5119</v>
      </c>
      <c r="C47" s="661" t="s">
        <v>3890</v>
      </c>
      <c r="D47" s="661" t="s">
        <v>5144</v>
      </c>
      <c r="E47" s="661" t="s">
        <v>5145</v>
      </c>
      <c r="F47" s="664">
        <v>9</v>
      </c>
      <c r="G47" s="664">
        <v>216</v>
      </c>
      <c r="H47" s="664">
        <v>1</v>
      </c>
      <c r="I47" s="664">
        <v>24</v>
      </c>
      <c r="J47" s="664">
        <v>14</v>
      </c>
      <c r="K47" s="664">
        <v>336</v>
      </c>
      <c r="L47" s="664">
        <v>1.5555555555555556</v>
      </c>
      <c r="M47" s="664">
        <v>24</v>
      </c>
      <c r="N47" s="664">
        <v>5</v>
      </c>
      <c r="O47" s="664">
        <v>120</v>
      </c>
      <c r="P47" s="677">
        <v>0.55555555555555558</v>
      </c>
      <c r="Q47" s="665">
        <v>24</v>
      </c>
    </row>
    <row r="48" spans="1:17" ht="14.4" customHeight="1" x14ac:dyDescent="0.3">
      <c r="A48" s="660" t="s">
        <v>4760</v>
      </c>
      <c r="B48" s="661" t="s">
        <v>5119</v>
      </c>
      <c r="C48" s="661" t="s">
        <v>3890</v>
      </c>
      <c r="D48" s="661" t="s">
        <v>5146</v>
      </c>
      <c r="E48" s="661" t="s">
        <v>5147</v>
      </c>
      <c r="F48" s="664">
        <v>2</v>
      </c>
      <c r="G48" s="664">
        <v>360</v>
      </c>
      <c r="H48" s="664">
        <v>1</v>
      </c>
      <c r="I48" s="664">
        <v>180</v>
      </c>
      <c r="J48" s="664">
        <v>5</v>
      </c>
      <c r="K48" s="664">
        <v>900</v>
      </c>
      <c r="L48" s="664">
        <v>2.5</v>
      </c>
      <c r="M48" s="664">
        <v>180</v>
      </c>
      <c r="N48" s="664">
        <v>15</v>
      </c>
      <c r="O48" s="664">
        <v>2700</v>
      </c>
      <c r="P48" s="677">
        <v>7.5</v>
      </c>
      <c r="Q48" s="665">
        <v>180</v>
      </c>
    </row>
    <row r="49" spans="1:17" ht="14.4" customHeight="1" x14ac:dyDescent="0.3">
      <c r="A49" s="660" t="s">
        <v>4760</v>
      </c>
      <c r="B49" s="661" t="s">
        <v>5119</v>
      </c>
      <c r="C49" s="661" t="s">
        <v>3890</v>
      </c>
      <c r="D49" s="661" t="s">
        <v>5148</v>
      </c>
      <c r="E49" s="661" t="s">
        <v>5149</v>
      </c>
      <c r="F49" s="664"/>
      <c r="G49" s="664"/>
      <c r="H49" s="664"/>
      <c r="I49" s="664"/>
      <c r="J49" s="664">
        <v>17</v>
      </c>
      <c r="K49" s="664">
        <v>4301</v>
      </c>
      <c r="L49" s="664"/>
      <c r="M49" s="664">
        <v>253</v>
      </c>
      <c r="N49" s="664">
        <v>33</v>
      </c>
      <c r="O49" s="664">
        <v>8349</v>
      </c>
      <c r="P49" s="677"/>
      <c r="Q49" s="665">
        <v>253</v>
      </c>
    </row>
    <row r="50" spans="1:17" ht="14.4" customHeight="1" x14ac:dyDescent="0.3">
      <c r="A50" s="660" t="s">
        <v>4760</v>
      </c>
      <c r="B50" s="661" t="s">
        <v>5119</v>
      </c>
      <c r="C50" s="661" t="s">
        <v>3890</v>
      </c>
      <c r="D50" s="661" t="s">
        <v>5150</v>
      </c>
      <c r="E50" s="661" t="s">
        <v>5151</v>
      </c>
      <c r="F50" s="664">
        <v>3</v>
      </c>
      <c r="G50" s="664">
        <v>648</v>
      </c>
      <c r="H50" s="664">
        <v>1</v>
      </c>
      <c r="I50" s="664">
        <v>216</v>
      </c>
      <c r="J50" s="664">
        <v>6</v>
      </c>
      <c r="K50" s="664">
        <v>1296</v>
      </c>
      <c r="L50" s="664">
        <v>2</v>
      </c>
      <c r="M50" s="664">
        <v>216</v>
      </c>
      <c r="N50" s="664">
        <v>16</v>
      </c>
      <c r="O50" s="664">
        <v>3456</v>
      </c>
      <c r="P50" s="677">
        <v>5.333333333333333</v>
      </c>
      <c r="Q50" s="665">
        <v>216</v>
      </c>
    </row>
    <row r="51" spans="1:17" ht="14.4" customHeight="1" x14ac:dyDescent="0.3">
      <c r="A51" s="660" t="s">
        <v>4760</v>
      </c>
      <c r="B51" s="661" t="s">
        <v>5119</v>
      </c>
      <c r="C51" s="661" t="s">
        <v>3890</v>
      </c>
      <c r="D51" s="661" t="s">
        <v>5152</v>
      </c>
      <c r="E51" s="661" t="s">
        <v>5153</v>
      </c>
      <c r="F51" s="664"/>
      <c r="G51" s="664"/>
      <c r="H51" s="664"/>
      <c r="I51" s="664"/>
      <c r="J51" s="664">
        <v>1</v>
      </c>
      <c r="K51" s="664">
        <v>35</v>
      </c>
      <c r="L51" s="664"/>
      <c r="M51" s="664">
        <v>35</v>
      </c>
      <c r="N51" s="664"/>
      <c r="O51" s="664"/>
      <c r="P51" s="677"/>
      <c r="Q51" s="665"/>
    </row>
    <row r="52" spans="1:17" ht="14.4" customHeight="1" x14ac:dyDescent="0.3">
      <c r="A52" s="660" t="s">
        <v>4760</v>
      </c>
      <c r="B52" s="661" t="s">
        <v>5119</v>
      </c>
      <c r="C52" s="661" t="s">
        <v>3890</v>
      </c>
      <c r="D52" s="661" t="s">
        <v>5154</v>
      </c>
      <c r="E52" s="661" t="s">
        <v>5155</v>
      </c>
      <c r="F52" s="664"/>
      <c r="G52" s="664"/>
      <c r="H52" s="664"/>
      <c r="I52" s="664"/>
      <c r="J52" s="664"/>
      <c r="K52" s="664"/>
      <c r="L52" s="664"/>
      <c r="M52" s="664"/>
      <c r="N52" s="664">
        <v>1</v>
      </c>
      <c r="O52" s="664">
        <v>327</v>
      </c>
      <c r="P52" s="677"/>
      <c r="Q52" s="665">
        <v>327</v>
      </c>
    </row>
    <row r="53" spans="1:17" ht="14.4" customHeight="1" x14ac:dyDescent="0.3">
      <c r="A53" s="660" t="s">
        <v>4760</v>
      </c>
      <c r="B53" s="661" t="s">
        <v>5119</v>
      </c>
      <c r="C53" s="661" t="s">
        <v>3890</v>
      </c>
      <c r="D53" s="661" t="s">
        <v>5156</v>
      </c>
      <c r="E53" s="661" t="s">
        <v>5157</v>
      </c>
      <c r="F53" s="664"/>
      <c r="G53" s="664"/>
      <c r="H53" s="664"/>
      <c r="I53" s="664"/>
      <c r="J53" s="664"/>
      <c r="K53" s="664"/>
      <c r="L53" s="664"/>
      <c r="M53" s="664"/>
      <c r="N53" s="664">
        <v>1</v>
      </c>
      <c r="O53" s="664">
        <v>231</v>
      </c>
      <c r="P53" s="677"/>
      <c r="Q53" s="665">
        <v>231</v>
      </c>
    </row>
    <row r="54" spans="1:17" ht="14.4" customHeight="1" x14ac:dyDescent="0.3">
      <c r="A54" s="660" t="s">
        <v>4760</v>
      </c>
      <c r="B54" s="661" t="s">
        <v>5119</v>
      </c>
      <c r="C54" s="661" t="s">
        <v>3890</v>
      </c>
      <c r="D54" s="661" t="s">
        <v>5158</v>
      </c>
      <c r="E54" s="661" t="s">
        <v>5159</v>
      </c>
      <c r="F54" s="664"/>
      <c r="G54" s="664"/>
      <c r="H54" s="664"/>
      <c r="I54" s="664"/>
      <c r="J54" s="664"/>
      <c r="K54" s="664"/>
      <c r="L54" s="664"/>
      <c r="M54" s="664"/>
      <c r="N54" s="664">
        <v>1</v>
      </c>
      <c r="O54" s="664">
        <v>222</v>
      </c>
      <c r="P54" s="677"/>
      <c r="Q54" s="665">
        <v>222</v>
      </c>
    </row>
    <row r="55" spans="1:17" ht="14.4" customHeight="1" x14ac:dyDescent="0.3">
      <c r="A55" s="660" t="s">
        <v>5160</v>
      </c>
      <c r="B55" s="661" t="s">
        <v>5161</v>
      </c>
      <c r="C55" s="661" t="s">
        <v>3890</v>
      </c>
      <c r="D55" s="661" t="s">
        <v>5162</v>
      </c>
      <c r="E55" s="661" t="s">
        <v>5163</v>
      </c>
      <c r="F55" s="664">
        <v>154</v>
      </c>
      <c r="G55" s="664">
        <v>4158</v>
      </c>
      <c r="H55" s="664">
        <v>1</v>
      </c>
      <c r="I55" s="664">
        <v>27</v>
      </c>
      <c r="J55" s="664">
        <v>184</v>
      </c>
      <c r="K55" s="664">
        <v>4968</v>
      </c>
      <c r="L55" s="664">
        <v>1.1948051948051948</v>
      </c>
      <c r="M55" s="664">
        <v>27</v>
      </c>
      <c r="N55" s="664">
        <v>227</v>
      </c>
      <c r="O55" s="664">
        <v>6129</v>
      </c>
      <c r="P55" s="677">
        <v>1.474025974025974</v>
      </c>
      <c r="Q55" s="665">
        <v>27</v>
      </c>
    </row>
    <row r="56" spans="1:17" ht="14.4" customHeight="1" x14ac:dyDescent="0.3">
      <c r="A56" s="660" t="s">
        <v>5160</v>
      </c>
      <c r="B56" s="661" t="s">
        <v>5161</v>
      </c>
      <c r="C56" s="661" t="s">
        <v>3890</v>
      </c>
      <c r="D56" s="661" t="s">
        <v>5164</v>
      </c>
      <c r="E56" s="661" t="s">
        <v>5165</v>
      </c>
      <c r="F56" s="664">
        <v>121</v>
      </c>
      <c r="G56" s="664">
        <v>6534</v>
      </c>
      <c r="H56" s="664">
        <v>1</v>
      </c>
      <c r="I56" s="664">
        <v>54</v>
      </c>
      <c r="J56" s="664">
        <v>156</v>
      </c>
      <c r="K56" s="664">
        <v>8424</v>
      </c>
      <c r="L56" s="664">
        <v>1.2892561983471074</v>
      </c>
      <c r="M56" s="664">
        <v>54</v>
      </c>
      <c r="N56" s="664">
        <v>216</v>
      </c>
      <c r="O56" s="664">
        <v>11664</v>
      </c>
      <c r="P56" s="677">
        <v>1.7851239669421488</v>
      </c>
      <c r="Q56" s="665">
        <v>54</v>
      </c>
    </row>
    <row r="57" spans="1:17" ht="14.4" customHeight="1" x14ac:dyDescent="0.3">
      <c r="A57" s="660" t="s">
        <v>5160</v>
      </c>
      <c r="B57" s="661" t="s">
        <v>5161</v>
      </c>
      <c r="C57" s="661" t="s">
        <v>3890</v>
      </c>
      <c r="D57" s="661" t="s">
        <v>5166</v>
      </c>
      <c r="E57" s="661" t="s">
        <v>5167</v>
      </c>
      <c r="F57" s="664">
        <v>153</v>
      </c>
      <c r="G57" s="664">
        <v>3672</v>
      </c>
      <c r="H57" s="664">
        <v>1</v>
      </c>
      <c r="I57" s="664">
        <v>24</v>
      </c>
      <c r="J57" s="664">
        <v>182</v>
      </c>
      <c r="K57" s="664">
        <v>4368</v>
      </c>
      <c r="L57" s="664">
        <v>1.1895424836601307</v>
      </c>
      <c r="M57" s="664">
        <v>24</v>
      </c>
      <c r="N57" s="664">
        <v>227</v>
      </c>
      <c r="O57" s="664">
        <v>5448</v>
      </c>
      <c r="P57" s="677">
        <v>1.4836601307189543</v>
      </c>
      <c r="Q57" s="665">
        <v>24</v>
      </c>
    </row>
    <row r="58" spans="1:17" ht="14.4" customHeight="1" x14ac:dyDescent="0.3">
      <c r="A58" s="660" t="s">
        <v>5160</v>
      </c>
      <c r="B58" s="661" t="s">
        <v>5161</v>
      </c>
      <c r="C58" s="661" t="s">
        <v>3890</v>
      </c>
      <c r="D58" s="661" t="s">
        <v>5168</v>
      </c>
      <c r="E58" s="661" t="s">
        <v>5169</v>
      </c>
      <c r="F58" s="664">
        <v>171</v>
      </c>
      <c r="G58" s="664">
        <v>4617</v>
      </c>
      <c r="H58" s="664">
        <v>1</v>
      </c>
      <c r="I58" s="664">
        <v>27</v>
      </c>
      <c r="J58" s="664">
        <v>270</v>
      </c>
      <c r="K58" s="664">
        <v>7290</v>
      </c>
      <c r="L58" s="664">
        <v>1.5789473684210527</v>
      </c>
      <c r="M58" s="664">
        <v>27</v>
      </c>
      <c r="N58" s="664">
        <v>246</v>
      </c>
      <c r="O58" s="664">
        <v>6642</v>
      </c>
      <c r="P58" s="677">
        <v>1.4385964912280702</v>
      </c>
      <c r="Q58" s="665">
        <v>27</v>
      </c>
    </row>
    <row r="59" spans="1:17" ht="14.4" customHeight="1" x14ac:dyDescent="0.3">
      <c r="A59" s="660" t="s">
        <v>5160</v>
      </c>
      <c r="B59" s="661" t="s">
        <v>5161</v>
      </c>
      <c r="C59" s="661" t="s">
        <v>3890</v>
      </c>
      <c r="D59" s="661" t="s">
        <v>5170</v>
      </c>
      <c r="E59" s="661" t="s">
        <v>5171</v>
      </c>
      <c r="F59" s="664">
        <v>8</v>
      </c>
      <c r="G59" s="664">
        <v>448</v>
      </c>
      <c r="H59" s="664">
        <v>1</v>
      </c>
      <c r="I59" s="664">
        <v>56</v>
      </c>
      <c r="J59" s="664">
        <v>4</v>
      </c>
      <c r="K59" s="664">
        <v>224</v>
      </c>
      <c r="L59" s="664">
        <v>0.5</v>
      </c>
      <c r="M59" s="664">
        <v>56</v>
      </c>
      <c r="N59" s="664"/>
      <c r="O59" s="664"/>
      <c r="P59" s="677"/>
      <c r="Q59" s="665"/>
    </row>
    <row r="60" spans="1:17" ht="14.4" customHeight="1" x14ac:dyDescent="0.3">
      <c r="A60" s="660" t="s">
        <v>5160</v>
      </c>
      <c r="B60" s="661" t="s">
        <v>5161</v>
      </c>
      <c r="C60" s="661" t="s">
        <v>3890</v>
      </c>
      <c r="D60" s="661" t="s">
        <v>5172</v>
      </c>
      <c r="E60" s="661" t="s">
        <v>5173</v>
      </c>
      <c r="F60" s="664">
        <v>137</v>
      </c>
      <c r="G60" s="664">
        <v>3699</v>
      </c>
      <c r="H60" s="664">
        <v>1</v>
      </c>
      <c r="I60" s="664">
        <v>27</v>
      </c>
      <c r="J60" s="664">
        <v>167</v>
      </c>
      <c r="K60" s="664">
        <v>4509</v>
      </c>
      <c r="L60" s="664">
        <v>1.218978102189781</v>
      </c>
      <c r="M60" s="664">
        <v>27</v>
      </c>
      <c r="N60" s="664">
        <v>208</v>
      </c>
      <c r="O60" s="664">
        <v>5616</v>
      </c>
      <c r="P60" s="677">
        <v>1.5182481751824817</v>
      </c>
      <c r="Q60" s="665">
        <v>27</v>
      </c>
    </row>
    <row r="61" spans="1:17" ht="14.4" customHeight="1" x14ac:dyDescent="0.3">
      <c r="A61" s="660" t="s">
        <v>5160</v>
      </c>
      <c r="B61" s="661" t="s">
        <v>5161</v>
      </c>
      <c r="C61" s="661" t="s">
        <v>3890</v>
      </c>
      <c r="D61" s="661" t="s">
        <v>5174</v>
      </c>
      <c r="E61" s="661" t="s">
        <v>5175</v>
      </c>
      <c r="F61" s="664">
        <v>512</v>
      </c>
      <c r="G61" s="664">
        <v>11264</v>
      </c>
      <c r="H61" s="664">
        <v>1</v>
      </c>
      <c r="I61" s="664">
        <v>22</v>
      </c>
      <c r="J61" s="664">
        <v>562</v>
      </c>
      <c r="K61" s="664">
        <v>12364</v>
      </c>
      <c r="L61" s="664">
        <v>1.09765625</v>
      </c>
      <c r="M61" s="664">
        <v>22</v>
      </c>
      <c r="N61" s="664">
        <v>606</v>
      </c>
      <c r="O61" s="664">
        <v>13332</v>
      </c>
      <c r="P61" s="677">
        <v>1.18359375</v>
      </c>
      <c r="Q61" s="665">
        <v>22</v>
      </c>
    </row>
    <row r="62" spans="1:17" ht="14.4" customHeight="1" x14ac:dyDescent="0.3">
      <c r="A62" s="660" t="s">
        <v>5160</v>
      </c>
      <c r="B62" s="661" t="s">
        <v>5161</v>
      </c>
      <c r="C62" s="661" t="s">
        <v>3890</v>
      </c>
      <c r="D62" s="661" t="s">
        <v>5176</v>
      </c>
      <c r="E62" s="661" t="s">
        <v>5177</v>
      </c>
      <c r="F62" s="664">
        <v>8</v>
      </c>
      <c r="G62" s="664">
        <v>544</v>
      </c>
      <c r="H62" s="664">
        <v>1</v>
      </c>
      <c r="I62" s="664">
        <v>68</v>
      </c>
      <c r="J62" s="664">
        <v>12</v>
      </c>
      <c r="K62" s="664">
        <v>816</v>
      </c>
      <c r="L62" s="664">
        <v>1.5</v>
      </c>
      <c r="M62" s="664">
        <v>68</v>
      </c>
      <c r="N62" s="664">
        <v>11</v>
      </c>
      <c r="O62" s="664">
        <v>748</v>
      </c>
      <c r="P62" s="677">
        <v>1.375</v>
      </c>
      <c r="Q62" s="665">
        <v>68</v>
      </c>
    </row>
    <row r="63" spans="1:17" ht="14.4" customHeight="1" x14ac:dyDescent="0.3">
      <c r="A63" s="660" t="s">
        <v>5160</v>
      </c>
      <c r="B63" s="661" t="s">
        <v>5161</v>
      </c>
      <c r="C63" s="661" t="s">
        <v>3890</v>
      </c>
      <c r="D63" s="661" t="s">
        <v>5178</v>
      </c>
      <c r="E63" s="661" t="s">
        <v>5179</v>
      </c>
      <c r="F63" s="664">
        <v>1</v>
      </c>
      <c r="G63" s="664">
        <v>62</v>
      </c>
      <c r="H63" s="664">
        <v>1</v>
      </c>
      <c r="I63" s="664">
        <v>62</v>
      </c>
      <c r="J63" s="664">
        <v>8</v>
      </c>
      <c r="K63" s="664">
        <v>496</v>
      </c>
      <c r="L63" s="664">
        <v>8</v>
      </c>
      <c r="M63" s="664">
        <v>62</v>
      </c>
      <c r="N63" s="664">
        <v>9</v>
      </c>
      <c r="O63" s="664">
        <v>558</v>
      </c>
      <c r="P63" s="677">
        <v>9</v>
      </c>
      <c r="Q63" s="665">
        <v>62</v>
      </c>
    </row>
    <row r="64" spans="1:17" ht="14.4" customHeight="1" x14ac:dyDescent="0.3">
      <c r="A64" s="660" t="s">
        <v>5160</v>
      </c>
      <c r="B64" s="661" t="s">
        <v>5161</v>
      </c>
      <c r="C64" s="661" t="s">
        <v>3890</v>
      </c>
      <c r="D64" s="661" t="s">
        <v>5180</v>
      </c>
      <c r="E64" s="661" t="s">
        <v>5181</v>
      </c>
      <c r="F64" s="664">
        <v>10</v>
      </c>
      <c r="G64" s="664">
        <v>610</v>
      </c>
      <c r="H64" s="664">
        <v>1</v>
      </c>
      <c r="I64" s="664">
        <v>61</v>
      </c>
      <c r="J64" s="664">
        <v>9</v>
      </c>
      <c r="K64" s="664">
        <v>549</v>
      </c>
      <c r="L64" s="664">
        <v>0.9</v>
      </c>
      <c r="M64" s="664">
        <v>61</v>
      </c>
      <c r="N64" s="664">
        <v>16</v>
      </c>
      <c r="O64" s="664">
        <v>992</v>
      </c>
      <c r="P64" s="677">
        <v>1.6262295081967213</v>
      </c>
      <c r="Q64" s="665">
        <v>62</v>
      </c>
    </row>
    <row r="65" spans="1:17" ht="14.4" customHeight="1" x14ac:dyDescent="0.3">
      <c r="A65" s="660" t="s">
        <v>5160</v>
      </c>
      <c r="B65" s="661" t="s">
        <v>5161</v>
      </c>
      <c r="C65" s="661" t="s">
        <v>3890</v>
      </c>
      <c r="D65" s="661" t="s">
        <v>5182</v>
      </c>
      <c r="E65" s="661" t="s">
        <v>5183</v>
      </c>
      <c r="F65" s="664"/>
      <c r="G65" s="664"/>
      <c r="H65" s="664"/>
      <c r="I65" s="664"/>
      <c r="J65" s="664">
        <v>8</v>
      </c>
      <c r="K65" s="664">
        <v>648</v>
      </c>
      <c r="L65" s="664"/>
      <c r="M65" s="664">
        <v>81</v>
      </c>
      <c r="N65" s="664">
        <v>3</v>
      </c>
      <c r="O65" s="664">
        <v>246</v>
      </c>
      <c r="P65" s="677"/>
      <c r="Q65" s="665">
        <v>82</v>
      </c>
    </row>
    <row r="66" spans="1:17" ht="14.4" customHeight="1" x14ac:dyDescent="0.3">
      <c r="A66" s="660" t="s">
        <v>5160</v>
      </c>
      <c r="B66" s="661" t="s">
        <v>5161</v>
      </c>
      <c r="C66" s="661" t="s">
        <v>3890</v>
      </c>
      <c r="D66" s="661" t="s">
        <v>5184</v>
      </c>
      <c r="E66" s="661" t="s">
        <v>5185</v>
      </c>
      <c r="F66" s="664">
        <v>12</v>
      </c>
      <c r="G66" s="664">
        <v>11844</v>
      </c>
      <c r="H66" s="664">
        <v>1</v>
      </c>
      <c r="I66" s="664">
        <v>987</v>
      </c>
      <c r="J66" s="664">
        <v>20</v>
      </c>
      <c r="K66" s="664">
        <v>19740</v>
      </c>
      <c r="L66" s="664">
        <v>1.6666666666666667</v>
      </c>
      <c r="M66" s="664">
        <v>987</v>
      </c>
      <c r="N66" s="664">
        <v>27</v>
      </c>
      <c r="O66" s="664">
        <v>26649</v>
      </c>
      <c r="P66" s="677">
        <v>2.25</v>
      </c>
      <c r="Q66" s="665">
        <v>987</v>
      </c>
    </row>
    <row r="67" spans="1:17" ht="14.4" customHeight="1" x14ac:dyDescent="0.3">
      <c r="A67" s="660" t="s">
        <v>5160</v>
      </c>
      <c r="B67" s="661" t="s">
        <v>5161</v>
      </c>
      <c r="C67" s="661" t="s">
        <v>3890</v>
      </c>
      <c r="D67" s="661" t="s">
        <v>5186</v>
      </c>
      <c r="E67" s="661" t="s">
        <v>5187</v>
      </c>
      <c r="F67" s="664"/>
      <c r="G67" s="664"/>
      <c r="H67" s="664"/>
      <c r="I67" s="664"/>
      <c r="J67" s="664"/>
      <c r="K67" s="664"/>
      <c r="L67" s="664"/>
      <c r="M67" s="664"/>
      <c r="N67" s="664">
        <v>1</v>
      </c>
      <c r="O67" s="664">
        <v>63</v>
      </c>
      <c r="P67" s="677"/>
      <c r="Q67" s="665">
        <v>63</v>
      </c>
    </row>
    <row r="68" spans="1:17" ht="14.4" customHeight="1" x14ac:dyDescent="0.3">
      <c r="A68" s="660" t="s">
        <v>5160</v>
      </c>
      <c r="B68" s="661" t="s">
        <v>5161</v>
      </c>
      <c r="C68" s="661" t="s">
        <v>3890</v>
      </c>
      <c r="D68" s="661" t="s">
        <v>5188</v>
      </c>
      <c r="E68" s="661" t="s">
        <v>5189</v>
      </c>
      <c r="F68" s="664">
        <v>10</v>
      </c>
      <c r="G68" s="664">
        <v>170</v>
      </c>
      <c r="H68" s="664">
        <v>1</v>
      </c>
      <c r="I68" s="664">
        <v>17</v>
      </c>
      <c r="J68" s="664">
        <v>6</v>
      </c>
      <c r="K68" s="664">
        <v>102</v>
      </c>
      <c r="L68" s="664">
        <v>0.6</v>
      </c>
      <c r="M68" s="664">
        <v>17</v>
      </c>
      <c r="N68" s="664">
        <v>4</v>
      </c>
      <c r="O68" s="664">
        <v>68</v>
      </c>
      <c r="P68" s="677">
        <v>0.4</v>
      </c>
      <c r="Q68" s="665">
        <v>17</v>
      </c>
    </row>
    <row r="69" spans="1:17" ht="14.4" customHeight="1" x14ac:dyDescent="0.3">
      <c r="A69" s="660" t="s">
        <v>5160</v>
      </c>
      <c r="B69" s="661" t="s">
        <v>5161</v>
      </c>
      <c r="C69" s="661" t="s">
        <v>3890</v>
      </c>
      <c r="D69" s="661" t="s">
        <v>5190</v>
      </c>
      <c r="E69" s="661" t="s">
        <v>5191</v>
      </c>
      <c r="F69" s="664"/>
      <c r="G69" s="664"/>
      <c r="H69" s="664"/>
      <c r="I69" s="664"/>
      <c r="J69" s="664">
        <v>1</v>
      </c>
      <c r="K69" s="664">
        <v>63</v>
      </c>
      <c r="L69" s="664"/>
      <c r="M69" s="664">
        <v>63</v>
      </c>
      <c r="N69" s="664">
        <v>1</v>
      </c>
      <c r="O69" s="664">
        <v>64</v>
      </c>
      <c r="P69" s="677"/>
      <c r="Q69" s="665">
        <v>64</v>
      </c>
    </row>
    <row r="70" spans="1:17" ht="14.4" customHeight="1" x14ac:dyDescent="0.3">
      <c r="A70" s="660" t="s">
        <v>5160</v>
      </c>
      <c r="B70" s="661" t="s">
        <v>5161</v>
      </c>
      <c r="C70" s="661" t="s">
        <v>3890</v>
      </c>
      <c r="D70" s="661" t="s">
        <v>5192</v>
      </c>
      <c r="E70" s="661" t="s">
        <v>5193</v>
      </c>
      <c r="F70" s="664">
        <v>5</v>
      </c>
      <c r="G70" s="664">
        <v>235</v>
      </c>
      <c r="H70" s="664">
        <v>1</v>
      </c>
      <c r="I70" s="664">
        <v>47</v>
      </c>
      <c r="J70" s="664">
        <v>3</v>
      </c>
      <c r="K70" s="664">
        <v>141</v>
      </c>
      <c r="L70" s="664">
        <v>0.6</v>
      </c>
      <c r="M70" s="664">
        <v>47</v>
      </c>
      <c r="N70" s="664">
        <v>4</v>
      </c>
      <c r="O70" s="664">
        <v>188</v>
      </c>
      <c r="P70" s="677">
        <v>0.8</v>
      </c>
      <c r="Q70" s="665">
        <v>47</v>
      </c>
    </row>
    <row r="71" spans="1:17" ht="14.4" customHeight="1" x14ac:dyDescent="0.3">
      <c r="A71" s="660" t="s">
        <v>5160</v>
      </c>
      <c r="B71" s="661" t="s">
        <v>5161</v>
      </c>
      <c r="C71" s="661" t="s">
        <v>3890</v>
      </c>
      <c r="D71" s="661" t="s">
        <v>5194</v>
      </c>
      <c r="E71" s="661" t="s">
        <v>5195</v>
      </c>
      <c r="F71" s="664">
        <v>1</v>
      </c>
      <c r="G71" s="664">
        <v>60</v>
      </c>
      <c r="H71" s="664">
        <v>1</v>
      </c>
      <c r="I71" s="664">
        <v>60</v>
      </c>
      <c r="J71" s="664"/>
      <c r="K71" s="664"/>
      <c r="L71" s="664"/>
      <c r="M71" s="664"/>
      <c r="N71" s="664">
        <v>1</v>
      </c>
      <c r="O71" s="664">
        <v>60</v>
      </c>
      <c r="P71" s="677">
        <v>1</v>
      </c>
      <c r="Q71" s="665">
        <v>60</v>
      </c>
    </row>
    <row r="72" spans="1:17" ht="14.4" customHeight="1" x14ac:dyDescent="0.3">
      <c r="A72" s="660" t="s">
        <v>5160</v>
      </c>
      <c r="B72" s="661" t="s">
        <v>5161</v>
      </c>
      <c r="C72" s="661" t="s">
        <v>3890</v>
      </c>
      <c r="D72" s="661" t="s">
        <v>5196</v>
      </c>
      <c r="E72" s="661" t="s">
        <v>5197</v>
      </c>
      <c r="F72" s="664"/>
      <c r="G72" s="664"/>
      <c r="H72" s="664"/>
      <c r="I72" s="664"/>
      <c r="J72" s="664">
        <v>1</v>
      </c>
      <c r="K72" s="664">
        <v>19</v>
      </c>
      <c r="L72" s="664"/>
      <c r="M72" s="664">
        <v>19</v>
      </c>
      <c r="N72" s="664">
        <v>1</v>
      </c>
      <c r="O72" s="664">
        <v>19</v>
      </c>
      <c r="P72" s="677"/>
      <c r="Q72" s="665">
        <v>19</v>
      </c>
    </row>
    <row r="73" spans="1:17" ht="14.4" customHeight="1" x14ac:dyDescent="0.3">
      <c r="A73" s="660" t="s">
        <v>5160</v>
      </c>
      <c r="B73" s="661" t="s">
        <v>5161</v>
      </c>
      <c r="C73" s="661" t="s">
        <v>3890</v>
      </c>
      <c r="D73" s="661" t="s">
        <v>5198</v>
      </c>
      <c r="E73" s="661" t="s">
        <v>5199</v>
      </c>
      <c r="F73" s="664"/>
      <c r="G73" s="664"/>
      <c r="H73" s="664"/>
      <c r="I73" s="664"/>
      <c r="J73" s="664"/>
      <c r="K73" s="664"/>
      <c r="L73" s="664"/>
      <c r="M73" s="664"/>
      <c r="N73" s="664">
        <v>1</v>
      </c>
      <c r="O73" s="664">
        <v>1455</v>
      </c>
      <c r="P73" s="677"/>
      <c r="Q73" s="665">
        <v>1455</v>
      </c>
    </row>
    <row r="74" spans="1:17" ht="14.4" customHeight="1" x14ac:dyDescent="0.3">
      <c r="A74" s="660" t="s">
        <v>5160</v>
      </c>
      <c r="B74" s="661" t="s">
        <v>5161</v>
      </c>
      <c r="C74" s="661" t="s">
        <v>3890</v>
      </c>
      <c r="D74" s="661" t="s">
        <v>5200</v>
      </c>
      <c r="E74" s="661" t="s">
        <v>5201</v>
      </c>
      <c r="F74" s="664"/>
      <c r="G74" s="664"/>
      <c r="H74" s="664"/>
      <c r="I74" s="664"/>
      <c r="J74" s="664"/>
      <c r="K74" s="664"/>
      <c r="L74" s="664"/>
      <c r="M74" s="664"/>
      <c r="N74" s="664">
        <v>1</v>
      </c>
      <c r="O74" s="664">
        <v>462</v>
      </c>
      <c r="P74" s="677"/>
      <c r="Q74" s="665">
        <v>462</v>
      </c>
    </row>
    <row r="75" spans="1:17" ht="14.4" customHeight="1" x14ac:dyDescent="0.3">
      <c r="A75" s="660" t="s">
        <v>5160</v>
      </c>
      <c r="B75" s="661" t="s">
        <v>5161</v>
      </c>
      <c r="C75" s="661" t="s">
        <v>3890</v>
      </c>
      <c r="D75" s="661" t="s">
        <v>5202</v>
      </c>
      <c r="E75" s="661" t="s">
        <v>5203</v>
      </c>
      <c r="F75" s="664"/>
      <c r="G75" s="664"/>
      <c r="H75" s="664"/>
      <c r="I75" s="664"/>
      <c r="J75" s="664"/>
      <c r="K75" s="664"/>
      <c r="L75" s="664"/>
      <c r="M75" s="664"/>
      <c r="N75" s="664">
        <v>1</v>
      </c>
      <c r="O75" s="664">
        <v>312</v>
      </c>
      <c r="P75" s="677"/>
      <c r="Q75" s="665">
        <v>312</v>
      </c>
    </row>
    <row r="76" spans="1:17" ht="14.4" customHeight="1" x14ac:dyDescent="0.3">
      <c r="A76" s="660" t="s">
        <v>5160</v>
      </c>
      <c r="B76" s="661" t="s">
        <v>5161</v>
      </c>
      <c r="C76" s="661" t="s">
        <v>3890</v>
      </c>
      <c r="D76" s="661" t="s">
        <v>5204</v>
      </c>
      <c r="E76" s="661" t="s">
        <v>5205</v>
      </c>
      <c r="F76" s="664">
        <v>6</v>
      </c>
      <c r="G76" s="664">
        <v>5106</v>
      </c>
      <c r="H76" s="664">
        <v>1</v>
      </c>
      <c r="I76" s="664">
        <v>851</v>
      </c>
      <c r="J76" s="664">
        <v>10</v>
      </c>
      <c r="K76" s="664">
        <v>8510</v>
      </c>
      <c r="L76" s="664">
        <v>1.6666666666666667</v>
      </c>
      <c r="M76" s="664">
        <v>851</v>
      </c>
      <c r="N76" s="664">
        <v>20</v>
      </c>
      <c r="O76" s="664">
        <v>17040</v>
      </c>
      <c r="P76" s="677">
        <v>3.337250293772033</v>
      </c>
      <c r="Q76" s="665">
        <v>852</v>
      </c>
    </row>
    <row r="77" spans="1:17" ht="14.4" customHeight="1" x14ac:dyDescent="0.3">
      <c r="A77" s="660" t="s">
        <v>5160</v>
      </c>
      <c r="B77" s="661" t="s">
        <v>5161</v>
      </c>
      <c r="C77" s="661" t="s">
        <v>3890</v>
      </c>
      <c r="D77" s="661" t="s">
        <v>5206</v>
      </c>
      <c r="E77" s="661" t="s">
        <v>5207</v>
      </c>
      <c r="F77" s="664"/>
      <c r="G77" s="664"/>
      <c r="H77" s="664"/>
      <c r="I77" s="664"/>
      <c r="J77" s="664">
        <v>1</v>
      </c>
      <c r="K77" s="664">
        <v>166</v>
      </c>
      <c r="L77" s="664"/>
      <c r="M77" s="664">
        <v>166</v>
      </c>
      <c r="N77" s="664"/>
      <c r="O77" s="664"/>
      <c r="P77" s="677"/>
      <c r="Q77" s="665"/>
    </row>
    <row r="78" spans="1:17" ht="14.4" customHeight="1" x14ac:dyDescent="0.3">
      <c r="A78" s="660" t="s">
        <v>5160</v>
      </c>
      <c r="B78" s="661" t="s">
        <v>5161</v>
      </c>
      <c r="C78" s="661" t="s">
        <v>3890</v>
      </c>
      <c r="D78" s="661" t="s">
        <v>5208</v>
      </c>
      <c r="E78" s="661" t="s">
        <v>5209</v>
      </c>
      <c r="F78" s="664"/>
      <c r="G78" s="664"/>
      <c r="H78" s="664"/>
      <c r="I78" s="664"/>
      <c r="J78" s="664">
        <v>1</v>
      </c>
      <c r="K78" s="664">
        <v>165</v>
      </c>
      <c r="L78" s="664"/>
      <c r="M78" s="664">
        <v>165</v>
      </c>
      <c r="N78" s="664"/>
      <c r="O78" s="664"/>
      <c r="P78" s="677"/>
      <c r="Q78" s="665"/>
    </row>
    <row r="79" spans="1:17" ht="14.4" customHeight="1" x14ac:dyDescent="0.3">
      <c r="A79" s="660" t="s">
        <v>5160</v>
      </c>
      <c r="B79" s="661" t="s">
        <v>5161</v>
      </c>
      <c r="C79" s="661" t="s">
        <v>3890</v>
      </c>
      <c r="D79" s="661" t="s">
        <v>5210</v>
      </c>
      <c r="E79" s="661" t="s">
        <v>5211</v>
      </c>
      <c r="F79" s="664"/>
      <c r="G79" s="664"/>
      <c r="H79" s="664"/>
      <c r="I79" s="664"/>
      <c r="J79" s="664">
        <v>1</v>
      </c>
      <c r="K79" s="664">
        <v>236</v>
      </c>
      <c r="L79" s="664"/>
      <c r="M79" s="664">
        <v>236</v>
      </c>
      <c r="N79" s="664"/>
      <c r="O79" s="664"/>
      <c r="P79" s="677"/>
      <c r="Q79" s="665"/>
    </row>
    <row r="80" spans="1:17" ht="14.4" customHeight="1" x14ac:dyDescent="0.3">
      <c r="A80" s="660" t="s">
        <v>5160</v>
      </c>
      <c r="B80" s="661" t="s">
        <v>5161</v>
      </c>
      <c r="C80" s="661" t="s">
        <v>3890</v>
      </c>
      <c r="D80" s="661" t="s">
        <v>5212</v>
      </c>
      <c r="E80" s="661" t="s">
        <v>5213</v>
      </c>
      <c r="F80" s="664">
        <v>9</v>
      </c>
      <c r="G80" s="664">
        <v>7047</v>
      </c>
      <c r="H80" s="664">
        <v>1</v>
      </c>
      <c r="I80" s="664">
        <v>783</v>
      </c>
      <c r="J80" s="664">
        <v>7</v>
      </c>
      <c r="K80" s="664">
        <v>5481</v>
      </c>
      <c r="L80" s="664">
        <v>0.77777777777777779</v>
      </c>
      <c r="M80" s="664">
        <v>783</v>
      </c>
      <c r="N80" s="664">
        <v>27</v>
      </c>
      <c r="O80" s="664">
        <v>21222</v>
      </c>
      <c r="P80" s="677">
        <v>3.0114942528735633</v>
      </c>
      <c r="Q80" s="665">
        <v>786</v>
      </c>
    </row>
    <row r="81" spans="1:17" ht="14.4" customHeight="1" x14ac:dyDescent="0.3">
      <c r="A81" s="660" t="s">
        <v>5160</v>
      </c>
      <c r="B81" s="661" t="s">
        <v>5161</v>
      </c>
      <c r="C81" s="661" t="s">
        <v>3890</v>
      </c>
      <c r="D81" s="661" t="s">
        <v>5214</v>
      </c>
      <c r="E81" s="661" t="s">
        <v>5215</v>
      </c>
      <c r="F81" s="664"/>
      <c r="G81" s="664"/>
      <c r="H81" s="664"/>
      <c r="I81" s="664"/>
      <c r="J81" s="664">
        <v>2</v>
      </c>
      <c r="K81" s="664">
        <v>372</v>
      </c>
      <c r="L81" s="664"/>
      <c r="M81" s="664">
        <v>186</v>
      </c>
      <c r="N81" s="664"/>
      <c r="O81" s="664"/>
      <c r="P81" s="677"/>
      <c r="Q81" s="665"/>
    </row>
    <row r="82" spans="1:17" ht="14.4" customHeight="1" x14ac:dyDescent="0.3">
      <c r="A82" s="660" t="s">
        <v>5160</v>
      </c>
      <c r="B82" s="661" t="s">
        <v>5161</v>
      </c>
      <c r="C82" s="661" t="s">
        <v>3890</v>
      </c>
      <c r="D82" s="661" t="s">
        <v>5216</v>
      </c>
      <c r="E82" s="661" t="s">
        <v>5217</v>
      </c>
      <c r="F82" s="664"/>
      <c r="G82" s="664"/>
      <c r="H82" s="664"/>
      <c r="I82" s="664"/>
      <c r="J82" s="664">
        <v>1</v>
      </c>
      <c r="K82" s="664">
        <v>227</v>
      </c>
      <c r="L82" s="664"/>
      <c r="M82" s="664">
        <v>227</v>
      </c>
      <c r="N82" s="664">
        <v>1</v>
      </c>
      <c r="O82" s="664">
        <v>228</v>
      </c>
      <c r="P82" s="677"/>
      <c r="Q82" s="665">
        <v>228</v>
      </c>
    </row>
    <row r="83" spans="1:17" ht="14.4" customHeight="1" x14ac:dyDescent="0.3">
      <c r="A83" s="660" t="s">
        <v>5160</v>
      </c>
      <c r="B83" s="661" t="s">
        <v>5161</v>
      </c>
      <c r="C83" s="661" t="s">
        <v>3890</v>
      </c>
      <c r="D83" s="661" t="s">
        <v>5218</v>
      </c>
      <c r="E83" s="661" t="s">
        <v>5219</v>
      </c>
      <c r="F83" s="664">
        <v>4</v>
      </c>
      <c r="G83" s="664">
        <v>2240</v>
      </c>
      <c r="H83" s="664">
        <v>1</v>
      </c>
      <c r="I83" s="664">
        <v>560</v>
      </c>
      <c r="J83" s="664">
        <v>1</v>
      </c>
      <c r="K83" s="664">
        <v>560</v>
      </c>
      <c r="L83" s="664">
        <v>0.25</v>
      </c>
      <c r="M83" s="664">
        <v>560</v>
      </c>
      <c r="N83" s="664">
        <v>1</v>
      </c>
      <c r="O83" s="664">
        <v>561</v>
      </c>
      <c r="P83" s="677">
        <v>0.25044642857142857</v>
      </c>
      <c r="Q83" s="665">
        <v>561</v>
      </c>
    </row>
    <row r="84" spans="1:17" ht="14.4" customHeight="1" x14ac:dyDescent="0.3">
      <c r="A84" s="660" t="s">
        <v>5160</v>
      </c>
      <c r="B84" s="661" t="s">
        <v>5161</v>
      </c>
      <c r="C84" s="661" t="s">
        <v>3890</v>
      </c>
      <c r="D84" s="661" t="s">
        <v>5220</v>
      </c>
      <c r="E84" s="661" t="s">
        <v>5221</v>
      </c>
      <c r="F84" s="664">
        <v>1</v>
      </c>
      <c r="G84" s="664">
        <v>131</v>
      </c>
      <c r="H84" s="664">
        <v>1</v>
      </c>
      <c r="I84" s="664">
        <v>131</v>
      </c>
      <c r="J84" s="664"/>
      <c r="K84" s="664"/>
      <c r="L84" s="664"/>
      <c r="M84" s="664"/>
      <c r="N84" s="664"/>
      <c r="O84" s="664"/>
      <c r="P84" s="677"/>
      <c r="Q84" s="665"/>
    </row>
    <row r="85" spans="1:17" ht="14.4" customHeight="1" x14ac:dyDescent="0.3">
      <c r="A85" s="660" t="s">
        <v>5160</v>
      </c>
      <c r="B85" s="661" t="s">
        <v>5161</v>
      </c>
      <c r="C85" s="661" t="s">
        <v>3890</v>
      </c>
      <c r="D85" s="661" t="s">
        <v>5222</v>
      </c>
      <c r="E85" s="661" t="s">
        <v>5223</v>
      </c>
      <c r="F85" s="664">
        <v>1</v>
      </c>
      <c r="G85" s="664">
        <v>939</v>
      </c>
      <c r="H85" s="664">
        <v>1</v>
      </c>
      <c r="I85" s="664">
        <v>939</v>
      </c>
      <c r="J85" s="664">
        <v>2</v>
      </c>
      <c r="K85" s="664">
        <v>1878</v>
      </c>
      <c r="L85" s="664">
        <v>2</v>
      </c>
      <c r="M85" s="664">
        <v>939</v>
      </c>
      <c r="N85" s="664">
        <v>1</v>
      </c>
      <c r="O85" s="664">
        <v>940</v>
      </c>
      <c r="P85" s="677">
        <v>1.0010649627263046</v>
      </c>
      <c r="Q85" s="665">
        <v>940</v>
      </c>
    </row>
    <row r="86" spans="1:17" ht="14.4" customHeight="1" x14ac:dyDescent="0.3">
      <c r="A86" s="660" t="s">
        <v>5160</v>
      </c>
      <c r="B86" s="661" t="s">
        <v>5161</v>
      </c>
      <c r="C86" s="661" t="s">
        <v>3890</v>
      </c>
      <c r="D86" s="661" t="s">
        <v>5224</v>
      </c>
      <c r="E86" s="661" t="s">
        <v>5225</v>
      </c>
      <c r="F86" s="664">
        <v>520</v>
      </c>
      <c r="G86" s="664">
        <v>15080</v>
      </c>
      <c r="H86" s="664">
        <v>1</v>
      </c>
      <c r="I86" s="664">
        <v>29</v>
      </c>
      <c r="J86" s="664">
        <v>563</v>
      </c>
      <c r="K86" s="664">
        <v>16327</v>
      </c>
      <c r="L86" s="664">
        <v>1.0826923076923076</v>
      </c>
      <c r="M86" s="664">
        <v>29</v>
      </c>
      <c r="N86" s="664">
        <v>608</v>
      </c>
      <c r="O86" s="664">
        <v>18240</v>
      </c>
      <c r="P86" s="677">
        <v>1.209549071618037</v>
      </c>
      <c r="Q86" s="665">
        <v>30</v>
      </c>
    </row>
    <row r="87" spans="1:17" ht="14.4" customHeight="1" x14ac:dyDescent="0.3">
      <c r="A87" s="660" t="s">
        <v>5160</v>
      </c>
      <c r="B87" s="661" t="s">
        <v>5161</v>
      </c>
      <c r="C87" s="661" t="s">
        <v>3890</v>
      </c>
      <c r="D87" s="661" t="s">
        <v>5226</v>
      </c>
      <c r="E87" s="661" t="s">
        <v>5227</v>
      </c>
      <c r="F87" s="664">
        <v>1</v>
      </c>
      <c r="G87" s="664">
        <v>50</v>
      </c>
      <c r="H87" s="664">
        <v>1</v>
      </c>
      <c r="I87" s="664">
        <v>50</v>
      </c>
      <c r="J87" s="664"/>
      <c r="K87" s="664"/>
      <c r="L87" s="664"/>
      <c r="M87" s="664"/>
      <c r="N87" s="664">
        <v>1</v>
      </c>
      <c r="O87" s="664">
        <v>50</v>
      </c>
      <c r="P87" s="677">
        <v>1</v>
      </c>
      <c r="Q87" s="665">
        <v>50</v>
      </c>
    </row>
    <row r="88" spans="1:17" ht="14.4" customHeight="1" x14ac:dyDescent="0.3">
      <c r="A88" s="660" t="s">
        <v>5160</v>
      </c>
      <c r="B88" s="661" t="s">
        <v>5161</v>
      </c>
      <c r="C88" s="661" t="s">
        <v>3890</v>
      </c>
      <c r="D88" s="661" t="s">
        <v>5228</v>
      </c>
      <c r="E88" s="661" t="s">
        <v>5229</v>
      </c>
      <c r="F88" s="664">
        <v>14</v>
      </c>
      <c r="G88" s="664">
        <v>168</v>
      </c>
      <c r="H88" s="664">
        <v>1</v>
      </c>
      <c r="I88" s="664">
        <v>12</v>
      </c>
      <c r="J88" s="664">
        <v>7</v>
      </c>
      <c r="K88" s="664">
        <v>84</v>
      </c>
      <c r="L88" s="664">
        <v>0.5</v>
      </c>
      <c r="M88" s="664">
        <v>12</v>
      </c>
      <c r="N88" s="664">
        <v>11</v>
      </c>
      <c r="O88" s="664">
        <v>132</v>
      </c>
      <c r="P88" s="677">
        <v>0.7857142857142857</v>
      </c>
      <c r="Q88" s="665">
        <v>12</v>
      </c>
    </row>
    <row r="89" spans="1:17" ht="14.4" customHeight="1" x14ac:dyDescent="0.3">
      <c r="A89" s="660" t="s">
        <v>5160</v>
      </c>
      <c r="B89" s="661" t="s">
        <v>5161</v>
      </c>
      <c r="C89" s="661" t="s">
        <v>3890</v>
      </c>
      <c r="D89" s="661" t="s">
        <v>5230</v>
      </c>
      <c r="E89" s="661" t="s">
        <v>5231</v>
      </c>
      <c r="F89" s="664">
        <v>2</v>
      </c>
      <c r="G89" s="664">
        <v>362</v>
      </c>
      <c r="H89" s="664">
        <v>1</v>
      </c>
      <c r="I89" s="664">
        <v>181</v>
      </c>
      <c r="J89" s="664">
        <v>2</v>
      </c>
      <c r="K89" s="664">
        <v>362</v>
      </c>
      <c r="L89" s="664">
        <v>1</v>
      </c>
      <c r="M89" s="664">
        <v>181</v>
      </c>
      <c r="N89" s="664">
        <v>2</v>
      </c>
      <c r="O89" s="664">
        <v>364</v>
      </c>
      <c r="P89" s="677">
        <v>1.0055248618784531</v>
      </c>
      <c r="Q89" s="665">
        <v>182</v>
      </c>
    </row>
    <row r="90" spans="1:17" ht="14.4" customHeight="1" x14ac:dyDescent="0.3">
      <c r="A90" s="660" t="s">
        <v>5160</v>
      </c>
      <c r="B90" s="661" t="s">
        <v>5161</v>
      </c>
      <c r="C90" s="661" t="s">
        <v>3890</v>
      </c>
      <c r="D90" s="661" t="s">
        <v>5232</v>
      </c>
      <c r="E90" s="661" t="s">
        <v>5233</v>
      </c>
      <c r="F90" s="664">
        <v>60</v>
      </c>
      <c r="G90" s="664">
        <v>4260</v>
      </c>
      <c r="H90" s="664">
        <v>1</v>
      </c>
      <c r="I90" s="664">
        <v>71</v>
      </c>
      <c r="J90" s="664">
        <v>22</v>
      </c>
      <c r="K90" s="664">
        <v>1562</v>
      </c>
      <c r="L90" s="664">
        <v>0.36666666666666664</v>
      </c>
      <c r="M90" s="664">
        <v>71</v>
      </c>
      <c r="N90" s="664">
        <v>9</v>
      </c>
      <c r="O90" s="664">
        <v>648</v>
      </c>
      <c r="P90" s="677">
        <v>0.15211267605633802</v>
      </c>
      <c r="Q90" s="665">
        <v>72</v>
      </c>
    </row>
    <row r="91" spans="1:17" ht="14.4" customHeight="1" x14ac:dyDescent="0.3">
      <c r="A91" s="660" t="s">
        <v>5160</v>
      </c>
      <c r="B91" s="661" t="s">
        <v>5161</v>
      </c>
      <c r="C91" s="661" t="s">
        <v>3890</v>
      </c>
      <c r="D91" s="661" t="s">
        <v>5234</v>
      </c>
      <c r="E91" s="661" t="s">
        <v>5235</v>
      </c>
      <c r="F91" s="664">
        <v>1</v>
      </c>
      <c r="G91" s="664">
        <v>182</v>
      </c>
      <c r="H91" s="664">
        <v>1</v>
      </c>
      <c r="I91" s="664">
        <v>182</v>
      </c>
      <c r="J91" s="664">
        <v>1</v>
      </c>
      <c r="K91" s="664">
        <v>182</v>
      </c>
      <c r="L91" s="664">
        <v>1</v>
      </c>
      <c r="M91" s="664">
        <v>182</v>
      </c>
      <c r="N91" s="664">
        <v>2</v>
      </c>
      <c r="O91" s="664">
        <v>366</v>
      </c>
      <c r="P91" s="677">
        <v>2.0109890109890109</v>
      </c>
      <c r="Q91" s="665">
        <v>183</v>
      </c>
    </row>
    <row r="92" spans="1:17" ht="14.4" customHeight="1" x14ac:dyDescent="0.3">
      <c r="A92" s="660" t="s">
        <v>5160</v>
      </c>
      <c r="B92" s="661" t="s">
        <v>5161</v>
      </c>
      <c r="C92" s="661" t="s">
        <v>3890</v>
      </c>
      <c r="D92" s="661" t="s">
        <v>5236</v>
      </c>
      <c r="E92" s="661" t="s">
        <v>5237</v>
      </c>
      <c r="F92" s="664">
        <v>439</v>
      </c>
      <c r="G92" s="664">
        <v>64533</v>
      </c>
      <c r="H92" s="664">
        <v>1</v>
      </c>
      <c r="I92" s="664">
        <v>147</v>
      </c>
      <c r="J92" s="664">
        <v>588</v>
      </c>
      <c r="K92" s="664">
        <v>86436</v>
      </c>
      <c r="L92" s="664">
        <v>1.3394077448747153</v>
      </c>
      <c r="M92" s="664">
        <v>147</v>
      </c>
      <c r="N92" s="664">
        <v>646</v>
      </c>
      <c r="O92" s="664">
        <v>95608</v>
      </c>
      <c r="P92" s="677">
        <v>1.4815365781848047</v>
      </c>
      <c r="Q92" s="665">
        <v>148</v>
      </c>
    </row>
    <row r="93" spans="1:17" ht="14.4" customHeight="1" x14ac:dyDescent="0.3">
      <c r="A93" s="660" t="s">
        <v>5160</v>
      </c>
      <c r="B93" s="661" t="s">
        <v>5161</v>
      </c>
      <c r="C93" s="661" t="s">
        <v>3890</v>
      </c>
      <c r="D93" s="661" t="s">
        <v>5238</v>
      </c>
      <c r="E93" s="661" t="s">
        <v>5239</v>
      </c>
      <c r="F93" s="664">
        <v>536</v>
      </c>
      <c r="G93" s="664">
        <v>15544</v>
      </c>
      <c r="H93" s="664">
        <v>1</v>
      </c>
      <c r="I93" s="664">
        <v>29</v>
      </c>
      <c r="J93" s="664">
        <v>590</v>
      </c>
      <c r="K93" s="664">
        <v>17110</v>
      </c>
      <c r="L93" s="664">
        <v>1.1007462686567164</v>
      </c>
      <c r="M93" s="664">
        <v>29</v>
      </c>
      <c r="N93" s="664">
        <v>630</v>
      </c>
      <c r="O93" s="664">
        <v>18900</v>
      </c>
      <c r="P93" s="677">
        <v>1.2159032424086464</v>
      </c>
      <c r="Q93" s="665">
        <v>30</v>
      </c>
    </row>
    <row r="94" spans="1:17" ht="14.4" customHeight="1" x14ac:dyDescent="0.3">
      <c r="A94" s="660" t="s">
        <v>5160</v>
      </c>
      <c r="B94" s="661" t="s">
        <v>5161</v>
      </c>
      <c r="C94" s="661" t="s">
        <v>3890</v>
      </c>
      <c r="D94" s="661" t="s">
        <v>5240</v>
      </c>
      <c r="E94" s="661" t="s">
        <v>5241</v>
      </c>
      <c r="F94" s="664">
        <v>128</v>
      </c>
      <c r="G94" s="664">
        <v>3968</v>
      </c>
      <c r="H94" s="664">
        <v>1</v>
      </c>
      <c r="I94" s="664">
        <v>31</v>
      </c>
      <c r="J94" s="664">
        <v>161</v>
      </c>
      <c r="K94" s="664">
        <v>4991</v>
      </c>
      <c r="L94" s="664">
        <v>1.2578125</v>
      </c>
      <c r="M94" s="664">
        <v>31</v>
      </c>
      <c r="N94" s="664">
        <v>206</v>
      </c>
      <c r="O94" s="664">
        <v>6386</v>
      </c>
      <c r="P94" s="677">
        <v>1.609375</v>
      </c>
      <c r="Q94" s="665">
        <v>31</v>
      </c>
    </row>
    <row r="95" spans="1:17" ht="14.4" customHeight="1" x14ac:dyDescent="0.3">
      <c r="A95" s="660" t="s">
        <v>5160</v>
      </c>
      <c r="B95" s="661" t="s">
        <v>5161</v>
      </c>
      <c r="C95" s="661" t="s">
        <v>3890</v>
      </c>
      <c r="D95" s="661" t="s">
        <v>5242</v>
      </c>
      <c r="E95" s="661" t="s">
        <v>5243</v>
      </c>
      <c r="F95" s="664">
        <v>154</v>
      </c>
      <c r="G95" s="664">
        <v>4158</v>
      </c>
      <c r="H95" s="664">
        <v>1</v>
      </c>
      <c r="I95" s="664">
        <v>27</v>
      </c>
      <c r="J95" s="664">
        <v>182</v>
      </c>
      <c r="K95" s="664">
        <v>4914</v>
      </c>
      <c r="L95" s="664">
        <v>1.1818181818181819</v>
      </c>
      <c r="M95" s="664">
        <v>27</v>
      </c>
      <c r="N95" s="664">
        <v>221</v>
      </c>
      <c r="O95" s="664">
        <v>5967</v>
      </c>
      <c r="P95" s="677">
        <v>1.4350649350649352</v>
      </c>
      <c r="Q95" s="665">
        <v>27</v>
      </c>
    </row>
    <row r="96" spans="1:17" ht="14.4" customHeight="1" x14ac:dyDescent="0.3">
      <c r="A96" s="660" t="s">
        <v>5160</v>
      </c>
      <c r="B96" s="661" t="s">
        <v>5161</v>
      </c>
      <c r="C96" s="661" t="s">
        <v>3890</v>
      </c>
      <c r="D96" s="661" t="s">
        <v>5244</v>
      </c>
      <c r="E96" s="661" t="s">
        <v>5245</v>
      </c>
      <c r="F96" s="664"/>
      <c r="G96" s="664"/>
      <c r="H96" s="664"/>
      <c r="I96" s="664"/>
      <c r="J96" s="664"/>
      <c r="K96" s="664"/>
      <c r="L96" s="664"/>
      <c r="M96" s="664"/>
      <c r="N96" s="664">
        <v>2</v>
      </c>
      <c r="O96" s="664">
        <v>510</v>
      </c>
      <c r="P96" s="677"/>
      <c r="Q96" s="665">
        <v>255</v>
      </c>
    </row>
    <row r="97" spans="1:17" ht="14.4" customHeight="1" x14ac:dyDescent="0.3">
      <c r="A97" s="660" t="s">
        <v>5160</v>
      </c>
      <c r="B97" s="661" t="s">
        <v>5161</v>
      </c>
      <c r="C97" s="661" t="s">
        <v>3890</v>
      </c>
      <c r="D97" s="661" t="s">
        <v>5246</v>
      </c>
      <c r="E97" s="661" t="s">
        <v>5247</v>
      </c>
      <c r="F97" s="664"/>
      <c r="G97" s="664"/>
      <c r="H97" s="664"/>
      <c r="I97" s="664"/>
      <c r="J97" s="664">
        <v>11</v>
      </c>
      <c r="K97" s="664">
        <v>242</v>
      </c>
      <c r="L97" s="664"/>
      <c r="M97" s="664">
        <v>22</v>
      </c>
      <c r="N97" s="664">
        <v>3</v>
      </c>
      <c r="O97" s="664">
        <v>66</v>
      </c>
      <c r="P97" s="677"/>
      <c r="Q97" s="665">
        <v>22</v>
      </c>
    </row>
    <row r="98" spans="1:17" ht="14.4" customHeight="1" x14ac:dyDescent="0.3">
      <c r="A98" s="660" t="s">
        <v>5160</v>
      </c>
      <c r="B98" s="661" t="s">
        <v>5161</v>
      </c>
      <c r="C98" s="661" t="s">
        <v>3890</v>
      </c>
      <c r="D98" s="661" t="s">
        <v>5248</v>
      </c>
      <c r="E98" s="661" t="s">
        <v>5249</v>
      </c>
      <c r="F98" s="664">
        <v>168</v>
      </c>
      <c r="G98" s="664">
        <v>4200</v>
      </c>
      <c r="H98" s="664">
        <v>1</v>
      </c>
      <c r="I98" s="664">
        <v>25</v>
      </c>
      <c r="J98" s="664">
        <v>261</v>
      </c>
      <c r="K98" s="664">
        <v>6525</v>
      </c>
      <c r="L98" s="664">
        <v>1.5535714285714286</v>
      </c>
      <c r="M98" s="664">
        <v>25</v>
      </c>
      <c r="N98" s="664">
        <v>243</v>
      </c>
      <c r="O98" s="664">
        <v>6075</v>
      </c>
      <c r="P98" s="677">
        <v>1.4464285714285714</v>
      </c>
      <c r="Q98" s="665">
        <v>25</v>
      </c>
    </row>
    <row r="99" spans="1:17" ht="14.4" customHeight="1" x14ac:dyDescent="0.3">
      <c r="A99" s="660" t="s">
        <v>5160</v>
      </c>
      <c r="B99" s="661" t="s">
        <v>5161</v>
      </c>
      <c r="C99" s="661" t="s">
        <v>3890</v>
      </c>
      <c r="D99" s="661" t="s">
        <v>5250</v>
      </c>
      <c r="E99" s="661" t="s">
        <v>5251</v>
      </c>
      <c r="F99" s="664">
        <v>3</v>
      </c>
      <c r="G99" s="664">
        <v>99</v>
      </c>
      <c r="H99" s="664">
        <v>1</v>
      </c>
      <c r="I99" s="664">
        <v>33</v>
      </c>
      <c r="J99" s="664">
        <v>6</v>
      </c>
      <c r="K99" s="664">
        <v>198</v>
      </c>
      <c r="L99" s="664">
        <v>2</v>
      </c>
      <c r="M99" s="664">
        <v>33</v>
      </c>
      <c r="N99" s="664">
        <v>10</v>
      </c>
      <c r="O99" s="664">
        <v>330</v>
      </c>
      <c r="P99" s="677">
        <v>3.3333333333333335</v>
      </c>
      <c r="Q99" s="665">
        <v>33</v>
      </c>
    </row>
    <row r="100" spans="1:17" ht="14.4" customHeight="1" x14ac:dyDescent="0.3">
      <c r="A100" s="660" t="s">
        <v>5160</v>
      </c>
      <c r="B100" s="661" t="s">
        <v>5161</v>
      </c>
      <c r="C100" s="661" t="s">
        <v>3890</v>
      </c>
      <c r="D100" s="661" t="s">
        <v>5252</v>
      </c>
      <c r="E100" s="661" t="s">
        <v>5253</v>
      </c>
      <c r="F100" s="664"/>
      <c r="G100" s="664"/>
      <c r="H100" s="664"/>
      <c r="I100" s="664"/>
      <c r="J100" s="664">
        <v>1</v>
      </c>
      <c r="K100" s="664">
        <v>204</v>
      </c>
      <c r="L100" s="664"/>
      <c r="M100" s="664">
        <v>204</v>
      </c>
      <c r="N100" s="664"/>
      <c r="O100" s="664"/>
      <c r="P100" s="677"/>
      <c r="Q100" s="665"/>
    </row>
    <row r="101" spans="1:17" ht="14.4" customHeight="1" x14ac:dyDescent="0.3">
      <c r="A101" s="660" t="s">
        <v>5160</v>
      </c>
      <c r="B101" s="661" t="s">
        <v>5161</v>
      </c>
      <c r="C101" s="661" t="s">
        <v>3890</v>
      </c>
      <c r="D101" s="661" t="s">
        <v>5254</v>
      </c>
      <c r="E101" s="661" t="s">
        <v>5255</v>
      </c>
      <c r="F101" s="664">
        <v>6</v>
      </c>
      <c r="G101" s="664">
        <v>156</v>
      </c>
      <c r="H101" s="664">
        <v>1</v>
      </c>
      <c r="I101" s="664">
        <v>26</v>
      </c>
      <c r="J101" s="664">
        <v>2</v>
      </c>
      <c r="K101" s="664">
        <v>52</v>
      </c>
      <c r="L101" s="664">
        <v>0.33333333333333331</v>
      </c>
      <c r="M101" s="664">
        <v>26</v>
      </c>
      <c r="N101" s="664">
        <v>3</v>
      </c>
      <c r="O101" s="664">
        <v>78</v>
      </c>
      <c r="P101" s="677">
        <v>0.5</v>
      </c>
      <c r="Q101" s="665">
        <v>26</v>
      </c>
    </row>
    <row r="102" spans="1:17" ht="14.4" customHeight="1" x14ac:dyDescent="0.3">
      <c r="A102" s="660" t="s">
        <v>5160</v>
      </c>
      <c r="B102" s="661" t="s">
        <v>5161</v>
      </c>
      <c r="C102" s="661" t="s">
        <v>3890</v>
      </c>
      <c r="D102" s="661" t="s">
        <v>5256</v>
      </c>
      <c r="E102" s="661" t="s">
        <v>5257</v>
      </c>
      <c r="F102" s="664">
        <v>66</v>
      </c>
      <c r="G102" s="664">
        <v>5544</v>
      </c>
      <c r="H102" s="664">
        <v>1</v>
      </c>
      <c r="I102" s="664">
        <v>84</v>
      </c>
      <c r="J102" s="664">
        <v>76</v>
      </c>
      <c r="K102" s="664">
        <v>6384</v>
      </c>
      <c r="L102" s="664">
        <v>1.1515151515151516</v>
      </c>
      <c r="M102" s="664">
        <v>84</v>
      </c>
      <c r="N102" s="664">
        <v>137</v>
      </c>
      <c r="O102" s="664">
        <v>11508</v>
      </c>
      <c r="P102" s="677">
        <v>2.0757575757575757</v>
      </c>
      <c r="Q102" s="665">
        <v>84</v>
      </c>
    </row>
    <row r="103" spans="1:17" ht="14.4" customHeight="1" x14ac:dyDescent="0.3">
      <c r="A103" s="660" t="s">
        <v>5160</v>
      </c>
      <c r="B103" s="661" t="s">
        <v>5161</v>
      </c>
      <c r="C103" s="661" t="s">
        <v>3890</v>
      </c>
      <c r="D103" s="661" t="s">
        <v>5258</v>
      </c>
      <c r="E103" s="661" t="s">
        <v>5259</v>
      </c>
      <c r="F103" s="664">
        <v>2</v>
      </c>
      <c r="G103" s="664">
        <v>348</v>
      </c>
      <c r="H103" s="664">
        <v>1</v>
      </c>
      <c r="I103" s="664">
        <v>174</v>
      </c>
      <c r="J103" s="664">
        <v>2</v>
      </c>
      <c r="K103" s="664">
        <v>348</v>
      </c>
      <c r="L103" s="664">
        <v>1</v>
      </c>
      <c r="M103" s="664">
        <v>174</v>
      </c>
      <c r="N103" s="664">
        <v>4</v>
      </c>
      <c r="O103" s="664">
        <v>700</v>
      </c>
      <c r="P103" s="677">
        <v>2.0114942528735633</v>
      </c>
      <c r="Q103" s="665">
        <v>175</v>
      </c>
    </row>
    <row r="104" spans="1:17" ht="14.4" customHeight="1" x14ac:dyDescent="0.3">
      <c r="A104" s="660" t="s">
        <v>5160</v>
      </c>
      <c r="B104" s="661" t="s">
        <v>5161</v>
      </c>
      <c r="C104" s="661" t="s">
        <v>3890</v>
      </c>
      <c r="D104" s="661" t="s">
        <v>5260</v>
      </c>
      <c r="E104" s="661" t="s">
        <v>5261</v>
      </c>
      <c r="F104" s="664">
        <v>1</v>
      </c>
      <c r="G104" s="664">
        <v>250</v>
      </c>
      <c r="H104" s="664">
        <v>1</v>
      </c>
      <c r="I104" s="664">
        <v>250</v>
      </c>
      <c r="J104" s="664">
        <v>1</v>
      </c>
      <c r="K104" s="664">
        <v>250</v>
      </c>
      <c r="L104" s="664">
        <v>1</v>
      </c>
      <c r="M104" s="664">
        <v>250</v>
      </c>
      <c r="N104" s="664">
        <v>1</v>
      </c>
      <c r="O104" s="664">
        <v>252</v>
      </c>
      <c r="P104" s="677">
        <v>1.008</v>
      </c>
      <c r="Q104" s="665">
        <v>252</v>
      </c>
    </row>
    <row r="105" spans="1:17" ht="14.4" customHeight="1" x14ac:dyDescent="0.3">
      <c r="A105" s="660" t="s">
        <v>5160</v>
      </c>
      <c r="B105" s="661" t="s">
        <v>5161</v>
      </c>
      <c r="C105" s="661" t="s">
        <v>3890</v>
      </c>
      <c r="D105" s="661" t="s">
        <v>5262</v>
      </c>
      <c r="E105" s="661" t="s">
        <v>5263</v>
      </c>
      <c r="F105" s="664">
        <v>22</v>
      </c>
      <c r="G105" s="664">
        <v>330</v>
      </c>
      <c r="H105" s="664">
        <v>1</v>
      </c>
      <c r="I105" s="664">
        <v>15</v>
      </c>
      <c r="J105" s="664">
        <v>38</v>
      </c>
      <c r="K105" s="664">
        <v>570</v>
      </c>
      <c r="L105" s="664">
        <v>1.7272727272727273</v>
      </c>
      <c r="M105" s="664">
        <v>15</v>
      </c>
      <c r="N105" s="664">
        <v>30</v>
      </c>
      <c r="O105" s="664">
        <v>450</v>
      </c>
      <c r="P105" s="677">
        <v>1.3636363636363635</v>
      </c>
      <c r="Q105" s="665">
        <v>15</v>
      </c>
    </row>
    <row r="106" spans="1:17" ht="14.4" customHeight="1" x14ac:dyDescent="0.3">
      <c r="A106" s="660" t="s">
        <v>5160</v>
      </c>
      <c r="B106" s="661" t="s">
        <v>5161</v>
      </c>
      <c r="C106" s="661" t="s">
        <v>3890</v>
      </c>
      <c r="D106" s="661" t="s">
        <v>5264</v>
      </c>
      <c r="E106" s="661" t="s">
        <v>5265</v>
      </c>
      <c r="F106" s="664">
        <v>35</v>
      </c>
      <c r="G106" s="664">
        <v>805</v>
      </c>
      <c r="H106" s="664">
        <v>1</v>
      </c>
      <c r="I106" s="664">
        <v>23</v>
      </c>
      <c r="J106" s="664">
        <v>97</v>
      </c>
      <c r="K106" s="664">
        <v>2231</v>
      </c>
      <c r="L106" s="664">
        <v>2.7714285714285714</v>
      </c>
      <c r="M106" s="664">
        <v>23</v>
      </c>
      <c r="N106" s="664">
        <v>79</v>
      </c>
      <c r="O106" s="664">
        <v>1817</v>
      </c>
      <c r="P106" s="677">
        <v>2.2571428571428571</v>
      </c>
      <c r="Q106" s="665">
        <v>23</v>
      </c>
    </row>
    <row r="107" spans="1:17" ht="14.4" customHeight="1" x14ac:dyDescent="0.3">
      <c r="A107" s="660" t="s">
        <v>5160</v>
      </c>
      <c r="B107" s="661" t="s">
        <v>5161</v>
      </c>
      <c r="C107" s="661" t="s">
        <v>3890</v>
      </c>
      <c r="D107" s="661" t="s">
        <v>5266</v>
      </c>
      <c r="E107" s="661" t="s">
        <v>5267</v>
      </c>
      <c r="F107" s="664">
        <v>1</v>
      </c>
      <c r="G107" s="664">
        <v>249</v>
      </c>
      <c r="H107" s="664">
        <v>1</v>
      </c>
      <c r="I107" s="664">
        <v>249</v>
      </c>
      <c r="J107" s="664">
        <v>1</v>
      </c>
      <c r="K107" s="664">
        <v>249</v>
      </c>
      <c r="L107" s="664">
        <v>1</v>
      </c>
      <c r="M107" s="664">
        <v>249</v>
      </c>
      <c r="N107" s="664">
        <v>1</v>
      </c>
      <c r="O107" s="664">
        <v>251</v>
      </c>
      <c r="P107" s="677">
        <v>1.0080321285140563</v>
      </c>
      <c r="Q107" s="665">
        <v>251</v>
      </c>
    </row>
    <row r="108" spans="1:17" ht="14.4" customHeight="1" x14ac:dyDescent="0.3">
      <c r="A108" s="660" t="s">
        <v>5160</v>
      </c>
      <c r="B108" s="661" t="s">
        <v>5161</v>
      </c>
      <c r="C108" s="661" t="s">
        <v>3890</v>
      </c>
      <c r="D108" s="661" t="s">
        <v>5268</v>
      </c>
      <c r="E108" s="661" t="s">
        <v>5269</v>
      </c>
      <c r="F108" s="664">
        <v>83</v>
      </c>
      <c r="G108" s="664">
        <v>3071</v>
      </c>
      <c r="H108" s="664">
        <v>1</v>
      </c>
      <c r="I108" s="664">
        <v>37</v>
      </c>
      <c r="J108" s="664">
        <v>105</v>
      </c>
      <c r="K108" s="664">
        <v>3885</v>
      </c>
      <c r="L108" s="664">
        <v>1.2650602409638554</v>
      </c>
      <c r="M108" s="664">
        <v>37</v>
      </c>
      <c r="N108" s="664">
        <v>86</v>
      </c>
      <c r="O108" s="664">
        <v>3182</v>
      </c>
      <c r="P108" s="677">
        <v>1.036144578313253</v>
      </c>
      <c r="Q108" s="665">
        <v>37</v>
      </c>
    </row>
    <row r="109" spans="1:17" ht="14.4" customHeight="1" x14ac:dyDescent="0.3">
      <c r="A109" s="660" t="s">
        <v>5160</v>
      </c>
      <c r="B109" s="661" t="s">
        <v>5161</v>
      </c>
      <c r="C109" s="661" t="s">
        <v>3890</v>
      </c>
      <c r="D109" s="661" t="s">
        <v>5270</v>
      </c>
      <c r="E109" s="661" t="s">
        <v>5271</v>
      </c>
      <c r="F109" s="664">
        <v>87</v>
      </c>
      <c r="G109" s="664">
        <v>2001</v>
      </c>
      <c r="H109" s="664">
        <v>1</v>
      </c>
      <c r="I109" s="664">
        <v>23</v>
      </c>
      <c r="J109" s="664">
        <v>74</v>
      </c>
      <c r="K109" s="664">
        <v>1702</v>
      </c>
      <c r="L109" s="664">
        <v>0.85057471264367812</v>
      </c>
      <c r="M109" s="664">
        <v>23</v>
      </c>
      <c r="N109" s="664">
        <v>93</v>
      </c>
      <c r="O109" s="664">
        <v>2139</v>
      </c>
      <c r="P109" s="677">
        <v>1.0689655172413792</v>
      </c>
      <c r="Q109" s="665">
        <v>23</v>
      </c>
    </row>
    <row r="110" spans="1:17" ht="14.4" customHeight="1" x14ac:dyDescent="0.3">
      <c r="A110" s="660" t="s">
        <v>5160</v>
      </c>
      <c r="B110" s="661" t="s">
        <v>5161</v>
      </c>
      <c r="C110" s="661" t="s">
        <v>3890</v>
      </c>
      <c r="D110" s="661" t="s">
        <v>5272</v>
      </c>
      <c r="E110" s="661" t="s">
        <v>5273</v>
      </c>
      <c r="F110" s="664">
        <v>4</v>
      </c>
      <c r="G110" s="664">
        <v>1324</v>
      </c>
      <c r="H110" s="664">
        <v>1</v>
      </c>
      <c r="I110" s="664">
        <v>331</v>
      </c>
      <c r="J110" s="664">
        <v>12</v>
      </c>
      <c r="K110" s="664">
        <v>3972</v>
      </c>
      <c r="L110" s="664">
        <v>3</v>
      </c>
      <c r="M110" s="664">
        <v>331</v>
      </c>
      <c r="N110" s="664">
        <v>12</v>
      </c>
      <c r="O110" s="664">
        <v>3972</v>
      </c>
      <c r="P110" s="677">
        <v>3</v>
      </c>
      <c r="Q110" s="665">
        <v>331</v>
      </c>
    </row>
    <row r="111" spans="1:17" ht="14.4" customHeight="1" x14ac:dyDescent="0.3">
      <c r="A111" s="660" t="s">
        <v>5160</v>
      </c>
      <c r="B111" s="661" t="s">
        <v>5161</v>
      </c>
      <c r="C111" s="661" t="s">
        <v>3890</v>
      </c>
      <c r="D111" s="661" t="s">
        <v>5274</v>
      </c>
      <c r="E111" s="661" t="s">
        <v>5275</v>
      </c>
      <c r="F111" s="664">
        <v>15</v>
      </c>
      <c r="G111" s="664">
        <v>435</v>
      </c>
      <c r="H111" s="664">
        <v>1</v>
      </c>
      <c r="I111" s="664">
        <v>29</v>
      </c>
      <c r="J111" s="664">
        <v>8</v>
      </c>
      <c r="K111" s="664">
        <v>232</v>
      </c>
      <c r="L111" s="664">
        <v>0.53333333333333333</v>
      </c>
      <c r="M111" s="664">
        <v>29</v>
      </c>
      <c r="N111" s="664">
        <v>12</v>
      </c>
      <c r="O111" s="664">
        <v>348</v>
      </c>
      <c r="P111" s="677">
        <v>0.8</v>
      </c>
      <c r="Q111" s="665">
        <v>29</v>
      </c>
    </row>
    <row r="112" spans="1:17" ht="14.4" customHeight="1" x14ac:dyDescent="0.3">
      <c r="A112" s="660" t="s">
        <v>5160</v>
      </c>
      <c r="B112" s="661" t="s">
        <v>5161</v>
      </c>
      <c r="C112" s="661" t="s">
        <v>3890</v>
      </c>
      <c r="D112" s="661" t="s">
        <v>5276</v>
      </c>
      <c r="E112" s="661" t="s">
        <v>5277</v>
      </c>
      <c r="F112" s="664">
        <v>4</v>
      </c>
      <c r="G112" s="664">
        <v>704</v>
      </c>
      <c r="H112" s="664">
        <v>1</v>
      </c>
      <c r="I112" s="664">
        <v>176</v>
      </c>
      <c r="J112" s="664">
        <v>7</v>
      </c>
      <c r="K112" s="664">
        <v>1232</v>
      </c>
      <c r="L112" s="664">
        <v>1.75</v>
      </c>
      <c r="M112" s="664">
        <v>176</v>
      </c>
      <c r="N112" s="664">
        <v>1</v>
      </c>
      <c r="O112" s="664">
        <v>177</v>
      </c>
      <c r="P112" s="677">
        <v>0.25142045454545453</v>
      </c>
      <c r="Q112" s="665">
        <v>177</v>
      </c>
    </row>
    <row r="113" spans="1:17" ht="14.4" customHeight="1" x14ac:dyDescent="0.3">
      <c r="A113" s="660" t="s">
        <v>5160</v>
      </c>
      <c r="B113" s="661" t="s">
        <v>5161</v>
      </c>
      <c r="C113" s="661" t="s">
        <v>3890</v>
      </c>
      <c r="D113" s="661" t="s">
        <v>5278</v>
      </c>
      <c r="E113" s="661" t="s">
        <v>5279</v>
      </c>
      <c r="F113" s="664">
        <v>12</v>
      </c>
      <c r="G113" s="664">
        <v>228</v>
      </c>
      <c r="H113" s="664">
        <v>1</v>
      </c>
      <c r="I113" s="664">
        <v>19</v>
      </c>
      <c r="J113" s="664">
        <v>14</v>
      </c>
      <c r="K113" s="664">
        <v>266</v>
      </c>
      <c r="L113" s="664">
        <v>1.1666666666666667</v>
      </c>
      <c r="M113" s="664">
        <v>19</v>
      </c>
      <c r="N113" s="664">
        <v>8</v>
      </c>
      <c r="O113" s="664">
        <v>152</v>
      </c>
      <c r="P113" s="677">
        <v>0.66666666666666663</v>
      </c>
      <c r="Q113" s="665">
        <v>19</v>
      </c>
    </row>
    <row r="114" spans="1:17" ht="14.4" customHeight="1" x14ac:dyDescent="0.3">
      <c r="A114" s="660" t="s">
        <v>5160</v>
      </c>
      <c r="B114" s="661" t="s">
        <v>5161</v>
      </c>
      <c r="C114" s="661" t="s">
        <v>3890</v>
      </c>
      <c r="D114" s="661" t="s">
        <v>5280</v>
      </c>
      <c r="E114" s="661" t="s">
        <v>5281</v>
      </c>
      <c r="F114" s="664">
        <v>30</v>
      </c>
      <c r="G114" s="664">
        <v>600</v>
      </c>
      <c r="H114" s="664">
        <v>1</v>
      </c>
      <c r="I114" s="664">
        <v>20</v>
      </c>
      <c r="J114" s="664">
        <v>24</v>
      </c>
      <c r="K114" s="664">
        <v>480</v>
      </c>
      <c r="L114" s="664">
        <v>0.8</v>
      </c>
      <c r="M114" s="664">
        <v>20</v>
      </c>
      <c r="N114" s="664">
        <v>27</v>
      </c>
      <c r="O114" s="664">
        <v>540</v>
      </c>
      <c r="P114" s="677">
        <v>0.9</v>
      </c>
      <c r="Q114" s="665">
        <v>20</v>
      </c>
    </row>
    <row r="115" spans="1:17" ht="14.4" customHeight="1" x14ac:dyDescent="0.3">
      <c r="A115" s="660" t="s">
        <v>5160</v>
      </c>
      <c r="B115" s="661" t="s">
        <v>5161</v>
      </c>
      <c r="C115" s="661" t="s">
        <v>3890</v>
      </c>
      <c r="D115" s="661" t="s">
        <v>5282</v>
      </c>
      <c r="E115" s="661" t="s">
        <v>5283</v>
      </c>
      <c r="F115" s="664"/>
      <c r="G115" s="664"/>
      <c r="H115" s="664"/>
      <c r="I115" s="664"/>
      <c r="J115" s="664"/>
      <c r="K115" s="664"/>
      <c r="L115" s="664"/>
      <c r="M115" s="664"/>
      <c r="N115" s="664">
        <v>1</v>
      </c>
      <c r="O115" s="664">
        <v>185</v>
      </c>
      <c r="P115" s="677"/>
      <c r="Q115" s="665">
        <v>185</v>
      </c>
    </row>
    <row r="116" spans="1:17" ht="14.4" customHeight="1" x14ac:dyDescent="0.3">
      <c r="A116" s="660" t="s">
        <v>5160</v>
      </c>
      <c r="B116" s="661" t="s">
        <v>5161</v>
      </c>
      <c r="C116" s="661" t="s">
        <v>3890</v>
      </c>
      <c r="D116" s="661" t="s">
        <v>5284</v>
      </c>
      <c r="E116" s="661" t="s">
        <v>5285</v>
      </c>
      <c r="F116" s="664">
        <v>1</v>
      </c>
      <c r="G116" s="664">
        <v>185</v>
      </c>
      <c r="H116" s="664">
        <v>1</v>
      </c>
      <c r="I116" s="664">
        <v>185</v>
      </c>
      <c r="J116" s="664">
        <v>5</v>
      </c>
      <c r="K116" s="664">
        <v>925</v>
      </c>
      <c r="L116" s="664">
        <v>5</v>
      </c>
      <c r="M116" s="664">
        <v>185</v>
      </c>
      <c r="N116" s="664">
        <v>1</v>
      </c>
      <c r="O116" s="664">
        <v>187</v>
      </c>
      <c r="P116" s="677">
        <v>1.0108108108108107</v>
      </c>
      <c r="Q116" s="665">
        <v>187</v>
      </c>
    </row>
    <row r="117" spans="1:17" ht="14.4" customHeight="1" x14ac:dyDescent="0.3">
      <c r="A117" s="660" t="s">
        <v>5160</v>
      </c>
      <c r="B117" s="661" t="s">
        <v>5161</v>
      </c>
      <c r="C117" s="661" t="s">
        <v>3890</v>
      </c>
      <c r="D117" s="661" t="s">
        <v>5286</v>
      </c>
      <c r="E117" s="661" t="s">
        <v>5287</v>
      </c>
      <c r="F117" s="664">
        <v>26</v>
      </c>
      <c r="G117" s="664">
        <v>2184</v>
      </c>
      <c r="H117" s="664">
        <v>1</v>
      </c>
      <c r="I117" s="664">
        <v>84</v>
      </c>
      <c r="J117" s="664">
        <v>54</v>
      </c>
      <c r="K117" s="664">
        <v>4536</v>
      </c>
      <c r="L117" s="664">
        <v>2.0769230769230771</v>
      </c>
      <c r="M117" s="664">
        <v>84</v>
      </c>
      <c r="N117" s="664">
        <v>29</v>
      </c>
      <c r="O117" s="664">
        <v>2436</v>
      </c>
      <c r="P117" s="677">
        <v>1.1153846153846154</v>
      </c>
      <c r="Q117" s="665">
        <v>84</v>
      </c>
    </row>
    <row r="118" spans="1:17" ht="14.4" customHeight="1" x14ac:dyDescent="0.3">
      <c r="A118" s="660" t="s">
        <v>5160</v>
      </c>
      <c r="B118" s="661" t="s">
        <v>5161</v>
      </c>
      <c r="C118" s="661" t="s">
        <v>3890</v>
      </c>
      <c r="D118" s="661" t="s">
        <v>5288</v>
      </c>
      <c r="E118" s="661" t="s">
        <v>5289</v>
      </c>
      <c r="F118" s="664"/>
      <c r="G118" s="664"/>
      <c r="H118" s="664"/>
      <c r="I118" s="664"/>
      <c r="J118" s="664"/>
      <c r="K118" s="664"/>
      <c r="L118" s="664"/>
      <c r="M118" s="664"/>
      <c r="N118" s="664">
        <v>1</v>
      </c>
      <c r="O118" s="664">
        <v>78</v>
      </c>
      <c r="P118" s="677"/>
      <c r="Q118" s="665">
        <v>78</v>
      </c>
    </row>
    <row r="119" spans="1:17" ht="14.4" customHeight="1" x14ac:dyDescent="0.3">
      <c r="A119" s="660" t="s">
        <v>5160</v>
      </c>
      <c r="B119" s="661" t="s">
        <v>5161</v>
      </c>
      <c r="C119" s="661" t="s">
        <v>3890</v>
      </c>
      <c r="D119" s="661" t="s">
        <v>5290</v>
      </c>
      <c r="E119" s="661" t="s">
        <v>5291</v>
      </c>
      <c r="F119" s="664"/>
      <c r="G119" s="664"/>
      <c r="H119" s="664"/>
      <c r="I119" s="664"/>
      <c r="J119" s="664">
        <v>1</v>
      </c>
      <c r="K119" s="664">
        <v>21</v>
      </c>
      <c r="L119" s="664"/>
      <c r="M119" s="664">
        <v>21</v>
      </c>
      <c r="N119" s="664">
        <v>1</v>
      </c>
      <c r="O119" s="664">
        <v>21</v>
      </c>
      <c r="P119" s="677"/>
      <c r="Q119" s="665">
        <v>21</v>
      </c>
    </row>
    <row r="120" spans="1:17" ht="14.4" customHeight="1" x14ac:dyDescent="0.3">
      <c r="A120" s="660" t="s">
        <v>5160</v>
      </c>
      <c r="B120" s="661" t="s">
        <v>5161</v>
      </c>
      <c r="C120" s="661" t="s">
        <v>3890</v>
      </c>
      <c r="D120" s="661" t="s">
        <v>5292</v>
      </c>
      <c r="E120" s="661" t="s">
        <v>5293</v>
      </c>
      <c r="F120" s="664">
        <v>38</v>
      </c>
      <c r="G120" s="664">
        <v>836</v>
      </c>
      <c r="H120" s="664">
        <v>1</v>
      </c>
      <c r="I120" s="664">
        <v>22</v>
      </c>
      <c r="J120" s="664">
        <v>96</v>
      </c>
      <c r="K120" s="664">
        <v>2112</v>
      </c>
      <c r="L120" s="664">
        <v>2.5263157894736841</v>
      </c>
      <c r="M120" s="664">
        <v>22</v>
      </c>
      <c r="N120" s="664">
        <v>76</v>
      </c>
      <c r="O120" s="664">
        <v>1672</v>
      </c>
      <c r="P120" s="677">
        <v>2</v>
      </c>
      <c r="Q120" s="665">
        <v>22</v>
      </c>
    </row>
    <row r="121" spans="1:17" ht="14.4" customHeight="1" x14ac:dyDescent="0.3">
      <c r="A121" s="660" t="s">
        <v>5160</v>
      </c>
      <c r="B121" s="661" t="s">
        <v>5161</v>
      </c>
      <c r="C121" s="661" t="s">
        <v>3890</v>
      </c>
      <c r="D121" s="661" t="s">
        <v>5294</v>
      </c>
      <c r="E121" s="661" t="s">
        <v>5295</v>
      </c>
      <c r="F121" s="664">
        <v>9</v>
      </c>
      <c r="G121" s="664">
        <v>4455</v>
      </c>
      <c r="H121" s="664">
        <v>1</v>
      </c>
      <c r="I121" s="664">
        <v>495</v>
      </c>
      <c r="J121" s="664">
        <v>21</v>
      </c>
      <c r="K121" s="664">
        <v>10395</v>
      </c>
      <c r="L121" s="664">
        <v>2.3333333333333335</v>
      </c>
      <c r="M121" s="664">
        <v>495</v>
      </c>
      <c r="N121" s="664">
        <v>17</v>
      </c>
      <c r="O121" s="664">
        <v>8415</v>
      </c>
      <c r="P121" s="677">
        <v>1.8888888888888888</v>
      </c>
      <c r="Q121" s="665">
        <v>495</v>
      </c>
    </row>
    <row r="122" spans="1:17" ht="14.4" customHeight="1" x14ac:dyDescent="0.3">
      <c r="A122" s="660" t="s">
        <v>5160</v>
      </c>
      <c r="B122" s="661" t="s">
        <v>5161</v>
      </c>
      <c r="C122" s="661" t="s">
        <v>3890</v>
      </c>
      <c r="D122" s="661" t="s">
        <v>5296</v>
      </c>
      <c r="E122" s="661" t="s">
        <v>5297</v>
      </c>
      <c r="F122" s="664">
        <v>3</v>
      </c>
      <c r="G122" s="664">
        <v>69</v>
      </c>
      <c r="H122" s="664">
        <v>1</v>
      </c>
      <c r="I122" s="664">
        <v>23</v>
      </c>
      <c r="J122" s="664">
        <v>4</v>
      </c>
      <c r="K122" s="664">
        <v>92</v>
      </c>
      <c r="L122" s="664">
        <v>1.3333333333333333</v>
      </c>
      <c r="M122" s="664">
        <v>23</v>
      </c>
      <c r="N122" s="664">
        <v>3</v>
      </c>
      <c r="O122" s="664">
        <v>69</v>
      </c>
      <c r="P122" s="677">
        <v>1</v>
      </c>
      <c r="Q122" s="665">
        <v>23</v>
      </c>
    </row>
    <row r="123" spans="1:17" ht="14.4" customHeight="1" x14ac:dyDescent="0.3">
      <c r="A123" s="660" t="s">
        <v>5160</v>
      </c>
      <c r="B123" s="661" t="s">
        <v>5161</v>
      </c>
      <c r="C123" s="661" t="s">
        <v>3890</v>
      </c>
      <c r="D123" s="661" t="s">
        <v>5298</v>
      </c>
      <c r="E123" s="661" t="s">
        <v>5299</v>
      </c>
      <c r="F123" s="664">
        <v>1</v>
      </c>
      <c r="G123" s="664">
        <v>17</v>
      </c>
      <c r="H123" s="664">
        <v>1</v>
      </c>
      <c r="I123" s="664">
        <v>17</v>
      </c>
      <c r="J123" s="664">
        <v>1</v>
      </c>
      <c r="K123" s="664">
        <v>17</v>
      </c>
      <c r="L123" s="664">
        <v>1</v>
      </c>
      <c r="M123" s="664">
        <v>17</v>
      </c>
      <c r="N123" s="664"/>
      <c r="O123" s="664"/>
      <c r="P123" s="677"/>
      <c r="Q123" s="665"/>
    </row>
    <row r="124" spans="1:17" ht="14.4" customHeight="1" x14ac:dyDescent="0.3">
      <c r="A124" s="660" t="s">
        <v>5160</v>
      </c>
      <c r="B124" s="661" t="s">
        <v>5161</v>
      </c>
      <c r="C124" s="661" t="s">
        <v>3890</v>
      </c>
      <c r="D124" s="661" t="s">
        <v>5300</v>
      </c>
      <c r="E124" s="661" t="s">
        <v>5301</v>
      </c>
      <c r="F124" s="664">
        <v>1</v>
      </c>
      <c r="G124" s="664">
        <v>649</v>
      </c>
      <c r="H124" s="664">
        <v>1</v>
      </c>
      <c r="I124" s="664">
        <v>649</v>
      </c>
      <c r="J124" s="664">
        <v>2</v>
      </c>
      <c r="K124" s="664">
        <v>1298</v>
      </c>
      <c r="L124" s="664">
        <v>2</v>
      </c>
      <c r="M124" s="664">
        <v>649</v>
      </c>
      <c r="N124" s="664">
        <v>2</v>
      </c>
      <c r="O124" s="664">
        <v>1300</v>
      </c>
      <c r="P124" s="677">
        <v>2.0030816640986133</v>
      </c>
      <c r="Q124" s="665">
        <v>650</v>
      </c>
    </row>
    <row r="125" spans="1:17" ht="14.4" customHeight="1" x14ac:dyDescent="0.3">
      <c r="A125" s="660" t="s">
        <v>5160</v>
      </c>
      <c r="B125" s="661" t="s">
        <v>5161</v>
      </c>
      <c r="C125" s="661" t="s">
        <v>3890</v>
      </c>
      <c r="D125" s="661" t="s">
        <v>5302</v>
      </c>
      <c r="E125" s="661" t="s">
        <v>5303</v>
      </c>
      <c r="F125" s="664">
        <v>1</v>
      </c>
      <c r="G125" s="664">
        <v>291</v>
      </c>
      <c r="H125" s="664">
        <v>1</v>
      </c>
      <c r="I125" s="664">
        <v>291</v>
      </c>
      <c r="J125" s="664">
        <v>8</v>
      </c>
      <c r="K125" s="664">
        <v>2328</v>
      </c>
      <c r="L125" s="664">
        <v>8</v>
      </c>
      <c r="M125" s="664">
        <v>291</v>
      </c>
      <c r="N125" s="664">
        <v>11</v>
      </c>
      <c r="O125" s="664">
        <v>3223</v>
      </c>
      <c r="P125" s="677">
        <v>11.075601374570446</v>
      </c>
      <c r="Q125" s="665">
        <v>293</v>
      </c>
    </row>
    <row r="126" spans="1:17" ht="14.4" customHeight="1" x14ac:dyDescent="0.3">
      <c r="A126" s="660" t="s">
        <v>5160</v>
      </c>
      <c r="B126" s="661" t="s">
        <v>5161</v>
      </c>
      <c r="C126" s="661" t="s">
        <v>3890</v>
      </c>
      <c r="D126" s="661" t="s">
        <v>5304</v>
      </c>
      <c r="E126" s="661" t="s">
        <v>5305</v>
      </c>
      <c r="F126" s="664"/>
      <c r="G126" s="664"/>
      <c r="H126" s="664"/>
      <c r="I126" s="664"/>
      <c r="J126" s="664">
        <v>2</v>
      </c>
      <c r="K126" s="664">
        <v>90</v>
      </c>
      <c r="L126" s="664"/>
      <c r="M126" s="664">
        <v>45</v>
      </c>
      <c r="N126" s="664">
        <v>2</v>
      </c>
      <c r="O126" s="664">
        <v>90</v>
      </c>
      <c r="P126" s="677"/>
      <c r="Q126" s="665">
        <v>45</v>
      </c>
    </row>
    <row r="127" spans="1:17" ht="14.4" customHeight="1" x14ac:dyDescent="0.3">
      <c r="A127" s="660" t="s">
        <v>5160</v>
      </c>
      <c r="B127" s="661" t="s">
        <v>5161</v>
      </c>
      <c r="C127" s="661" t="s">
        <v>3890</v>
      </c>
      <c r="D127" s="661" t="s">
        <v>5306</v>
      </c>
      <c r="E127" s="661" t="s">
        <v>5307</v>
      </c>
      <c r="F127" s="664"/>
      <c r="G127" s="664"/>
      <c r="H127" s="664"/>
      <c r="I127" s="664"/>
      <c r="J127" s="664">
        <v>8</v>
      </c>
      <c r="K127" s="664">
        <v>368</v>
      </c>
      <c r="L127" s="664"/>
      <c r="M127" s="664">
        <v>46</v>
      </c>
      <c r="N127" s="664">
        <v>3</v>
      </c>
      <c r="O127" s="664">
        <v>138</v>
      </c>
      <c r="P127" s="677"/>
      <c r="Q127" s="665">
        <v>46</v>
      </c>
    </row>
    <row r="128" spans="1:17" ht="14.4" customHeight="1" x14ac:dyDescent="0.3">
      <c r="A128" s="660" t="s">
        <v>5160</v>
      </c>
      <c r="B128" s="661" t="s">
        <v>5161</v>
      </c>
      <c r="C128" s="661" t="s">
        <v>3890</v>
      </c>
      <c r="D128" s="661" t="s">
        <v>5308</v>
      </c>
      <c r="E128" s="661" t="s">
        <v>5309</v>
      </c>
      <c r="F128" s="664"/>
      <c r="G128" s="664"/>
      <c r="H128" s="664"/>
      <c r="I128" s="664"/>
      <c r="J128" s="664"/>
      <c r="K128" s="664"/>
      <c r="L128" s="664"/>
      <c r="M128" s="664"/>
      <c r="N128" s="664">
        <v>1</v>
      </c>
      <c r="O128" s="664">
        <v>527</v>
      </c>
      <c r="P128" s="677"/>
      <c r="Q128" s="665">
        <v>527</v>
      </c>
    </row>
    <row r="129" spans="1:17" ht="14.4" customHeight="1" x14ac:dyDescent="0.3">
      <c r="A129" s="660" t="s">
        <v>5160</v>
      </c>
      <c r="B129" s="661" t="s">
        <v>5161</v>
      </c>
      <c r="C129" s="661" t="s">
        <v>3890</v>
      </c>
      <c r="D129" s="661" t="s">
        <v>5310</v>
      </c>
      <c r="E129" s="661" t="s">
        <v>5311</v>
      </c>
      <c r="F129" s="664"/>
      <c r="G129" s="664"/>
      <c r="H129" s="664"/>
      <c r="I129" s="664"/>
      <c r="J129" s="664">
        <v>1</v>
      </c>
      <c r="K129" s="664">
        <v>26</v>
      </c>
      <c r="L129" s="664"/>
      <c r="M129" s="664">
        <v>26</v>
      </c>
      <c r="N129" s="664">
        <v>1</v>
      </c>
      <c r="O129" s="664">
        <v>26</v>
      </c>
      <c r="P129" s="677"/>
      <c r="Q129" s="665">
        <v>26</v>
      </c>
    </row>
    <row r="130" spans="1:17" ht="14.4" customHeight="1" x14ac:dyDescent="0.3">
      <c r="A130" s="660" t="s">
        <v>5160</v>
      </c>
      <c r="B130" s="661" t="s">
        <v>5161</v>
      </c>
      <c r="C130" s="661" t="s">
        <v>3890</v>
      </c>
      <c r="D130" s="661" t="s">
        <v>5312</v>
      </c>
      <c r="E130" s="661" t="s">
        <v>5313</v>
      </c>
      <c r="F130" s="664"/>
      <c r="G130" s="664"/>
      <c r="H130" s="664"/>
      <c r="I130" s="664"/>
      <c r="J130" s="664">
        <v>1</v>
      </c>
      <c r="K130" s="664">
        <v>405</v>
      </c>
      <c r="L130" s="664"/>
      <c r="M130" s="664">
        <v>405</v>
      </c>
      <c r="N130" s="664"/>
      <c r="O130" s="664"/>
      <c r="P130" s="677"/>
      <c r="Q130" s="665"/>
    </row>
    <row r="131" spans="1:17" ht="14.4" customHeight="1" x14ac:dyDescent="0.3">
      <c r="A131" s="660" t="s">
        <v>5160</v>
      </c>
      <c r="B131" s="661" t="s">
        <v>5314</v>
      </c>
      <c r="C131" s="661" t="s">
        <v>3890</v>
      </c>
      <c r="D131" s="661" t="s">
        <v>5315</v>
      </c>
      <c r="E131" s="661" t="s">
        <v>5316</v>
      </c>
      <c r="F131" s="664">
        <v>1</v>
      </c>
      <c r="G131" s="664">
        <v>1035</v>
      </c>
      <c r="H131" s="664">
        <v>1</v>
      </c>
      <c r="I131" s="664">
        <v>1035</v>
      </c>
      <c r="J131" s="664"/>
      <c r="K131" s="664"/>
      <c r="L131" s="664"/>
      <c r="M131" s="664"/>
      <c r="N131" s="664"/>
      <c r="O131" s="664"/>
      <c r="P131" s="677"/>
      <c r="Q131" s="665"/>
    </row>
    <row r="132" spans="1:17" ht="14.4" customHeight="1" x14ac:dyDescent="0.3">
      <c r="A132" s="660" t="s">
        <v>5317</v>
      </c>
      <c r="B132" s="661" t="s">
        <v>5061</v>
      </c>
      <c r="C132" s="661" t="s">
        <v>3875</v>
      </c>
      <c r="D132" s="661" t="s">
        <v>5318</v>
      </c>
      <c r="E132" s="661" t="s">
        <v>5319</v>
      </c>
      <c r="F132" s="664">
        <v>0.8</v>
      </c>
      <c r="G132" s="664">
        <v>392.13</v>
      </c>
      <c r="H132" s="664">
        <v>1</v>
      </c>
      <c r="I132" s="664">
        <v>490.16249999999997</v>
      </c>
      <c r="J132" s="664"/>
      <c r="K132" s="664"/>
      <c r="L132" s="664"/>
      <c r="M132" s="664"/>
      <c r="N132" s="664"/>
      <c r="O132" s="664"/>
      <c r="P132" s="677"/>
      <c r="Q132" s="665"/>
    </row>
    <row r="133" spans="1:17" ht="14.4" customHeight="1" x14ac:dyDescent="0.3">
      <c r="A133" s="660" t="s">
        <v>5317</v>
      </c>
      <c r="B133" s="661" t="s">
        <v>5061</v>
      </c>
      <c r="C133" s="661" t="s">
        <v>3875</v>
      </c>
      <c r="D133" s="661" t="s">
        <v>5320</v>
      </c>
      <c r="E133" s="661" t="s">
        <v>5321</v>
      </c>
      <c r="F133" s="664">
        <v>3.25</v>
      </c>
      <c r="G133" s="664">
        <v>3201.86</v>
      </c>
      <c r="H133" s="664">
        <v>1</v>
      </c>
      <c r="I133" s="664">
        <v>985.18769230769237</v>
      </c>
      <c r="J133" s="664">
        <v>2.6</v>
      </c>
      <c r="K133" s="664">
        <v>2571.46</v>
      </c>
      <c r="L133" s="664">
        <v>0.80311443973190577</v>
      </c>
      <c r="M133" s="664">
        <v>989.02307692307693</v>
      </c>
      <c r="N133" s="664">
        <v>4.45</v>
      </c>
      <c r="O133" s="664">
        <v>4233.42</v>
      </c>
      <c r="P133" s="677">
        <v>1.3221752356442817</v>
      </c>
      <c r="Q133" s="665">
        <v>951.33033707865161</v>
      </c>
    </row>
    <row r="134" spans="1:17" ht="14.4" customHeight="1" x14ac:dyDescent="0.3">
      <c r="A134" s="660" t="s">
        <v>5317</v>
      </c>
      <c r="B134" s="661" t="s">
        <v>5061</v>
      </c>
      <c r="C134" s="661" t="s">
        <v>3875</v>
      </c>
      <c r="D134" s="661" t="s">
        <v>5322</v>
      </c>
      <c r="E134" s="661" t="s">
        <v>5323</v>
      </c>
      <c r="F134" s="664">
        <v>1.4100000000000001</v>
      </c>
      <c r="G134" s="664">
        <v>14575.66</v>
      </c>
      <c r="H134" s="664">
        <v>1</v>
      </c>
      <c r="I134" s="664">
        <v>10337.347517730495</v>
      </c>
      <c r="J134" s="664">
        <v>1.1600000000000001</v>
      </c>
      <c r="K134" s="664">
        <v>11991.31</v>
      </c>
      <c r="L134" s="664">
        <v>0.82269413529130064</v>
      </c>
      <c r="M134" s="664">
        <v>10337.336206896551</v>
      </c>
      <c r="N134" s="664">
        <v>1.1000000000000001</v>
      </c>
      <c r="O134" s="664">
        <v>10876.59</v>
      </c>
      <c r="P134" s="677">
        <v>0.74621595179909517</v>
      </c>
      <c r="Q134" s="665">
        <v>9887.8090909090897</v>
      </c>
    </row>
    <row r="135" spans="1:17" ht="14.4" customHeight="1" x14ac:dyDescent="0.3">
      <c r="A135" s="660" t="s">
        <v>5317</v>
      </c>
      <c r="B135" s="661" t="s">
        <v>5061</v>
      </c>
      <c r="C135" s="661" t="s">
        <v>3875</v>
      </c>
      <c r="D135" s="661" t="s">
        <v>5324</v>
      </c>
      <c r="E135" s="661" t="s">
        <v>5325</v>
      </c>
      <c r="F135" s="664"/>
      <c r="G135" s="664"/>
      <c r="H135" s="664"/>
      <c r="I135" s="664"/>
      <c r="J135" s="664">
        <v>0.18</v>
      </c>
      <c r="K135" s="664">
        <v>955.93000000000006</v>
      </c>
      <c r="L135" s="664"/>
      <c r="M135" s="664">
        <v>5310.7222222222226</v>
      </c>
      <c r="N135" s="664"/>
      <c r="O135" s="664"/>
      <c r="P135" s="677"/>
      <c r="Q135" s="665"/>
    </row>
    <row r="136" spans="1:17" ht="14.4" customHeight="1" x14ac:dyDescent="0.3">
      <c r="A136" s="660" t="s">
        <v>5317</v>
      </c>
      <c r="B136" s="661" t="s">
        <v>5061</v>
      </c>
      <c r="C136" s="661" t="s">
        <v>3875</v>
      </c>
      <c r="D136" s="661" t="s">
        <v>5326</v>
      </c>
      <c r="E136" s="661" t="s">
        <v>5323</v>
      </c>
      <c r="F136" s="664"/>
      <c r="G136" s="664"/>
      <c r="H136" s="664"/>
      <c r="I136" s="664"/>
      <c r="J136" s="664">
        <v>0.13</v>
      </c>
      <c r="K136" s="664">
        <v>845.84</v>
      </c>
      <c r="L136" s="664"/>
      <c r="M136" s="664">
        <v>6506.4615384615381</v>
      </c>
      <c r="N136" s="664"/>
      <c r="O136" s="664"/>
      <c r="P136" s="677"/>
      <c r="Q136" s="665"/>
    </row>
    <row r="137" spans="1:17" ht="14.4" customHeight="1" x14ac:dyDescent="0.3">
      <c r="A137" s="660" t="s">
        <v>5317</v>
      </c>
      <c r="B137" s="661" t="s">
        <v>5061</v>
      </c>
      <c r="C137" s="661" t="s">
        <v>3875</v>
      </c>
      <c r="D137" s="661" t="s">
        <v>5062</v>
      </c>
      <c r="E137" s="661" t="s">
        <v>5063</v>
      </c>
      <c r="F137" s="664">
        <v>0.89999999999999991</v>
      </c>
      <c r="G137" s="664">
        <v>4905.22</v>
      </c>
      <c r="H137" s="664">
        <v>1</v>
      </c>
      <c r="I137" s="664">
        <v>5450.2444444444454</v>
      </c>
      <c r="J137" s="664">
        <v>0.66</v>
      </c>
      <c r="K137" s="664">
        <v>3604.1099999999997</v>
      </c>
      <c r="L137" s="664">
        <v>0.73474991947354029</v>
      </c>
      <c r="M137" s="664">
        <v>5460.7727272727261</v>
      </c>
      <c r="N137" s="664">
        <v>1.27</v>
      </c>
      <c r="O137" s="664">
        <v>5622.29</v>
      </c>
      <c r="P137" s="677">
        <v>1.1461850844610435</v>
      </c>
      <c r="Q137" s="665">
        <v>4427</v>
      </c>
    </row>
    <row r="138" spans="1:17" ht="14.4" customHeight="1" x14ac:dyDescent="0.3">
      <c r="A138" s="660" t="s">
        <v>5317</v>
      </c>
      <c r="B138" s="661" t="s">
        <v>5061</v>
      </c>
      <c r="C138" s="661" t="s">
        <v>3875</v>
      </c>
      <c r="D138" s="661" t="s">
        <v>5327</v>
      </c>
      <c r="E138" s="661" t="s">
        <v>5063</v>
      </c>
      <c r="F138" s="664">
        <v>3.6600000000000006</v>
      </c>
      <c r="G138" s="664">
        <v>39966.300000000003</v>
      </c>
      <c r="H138" s="664">
        <v>1</v>
      </c>
      <c r="I138" s="664">
        <v>10919.754098360654</v>
      </c>
      <c r="J138" s="664">
        <v>4.82</v>
      </c>
      <c r="K138" s="664">
        <v>52587.4</v>
      </c>
      <c r="L138" s="664">
        <v>1.3157935560709897</v>
      </c>
      <c r="M138" s="664">
        <v>10910.248962655602</v>
      </c>
      <c r="N138" s="664">
        <v>0.51</v>
      </c>
      <c r="O138" s="664">
        <v>4427</v>
      </c>
      <c r="P138" s="677">
        <v>0.11076832231154747</v>
      </c>
      <c r="Q138" s="665">
        <v>8680.3921568627447</v>
      </c>
    </row>
    <row r="139" spans="1:17" ht="14.4" customHeight="1" x14ac:dyDescent="0.3">
      <c r="A139" s="660" t="s">
        <v>5317</v>
      </c>
      <c r="B139" s="661" t="s">
        <v>5061</v>
      </c>
      <c r="C139" s="661" t="s">
        <v>3875</v>
      </c>
      <c r="D139" s="661" t="s">
        <v>5328</v>
      </c>
      <c r="E139" s="661" t="s">
        <v>5329</v>
      </c>
      <c r="F139" s="664">
        <v>2.08</v>
      </c>
      <c r="G139" s="664">
        <v>4065.28</v>
      </c>
      <c r="H139" s="664">
        <v>1</v>
      </c>
      <c r="I139" s="664">
        <v>1954.4615384615386</v>
      </c>
      <c r="J139" s="664">
        <v>2.2000000000000002</v>
      </c>
      <c r="K139" s="664">
        <v>4303.42</v>
      </c>
      <c r="L139" s="664">
        <v>1.0585789908690175</v>
      </c>
      <c r="M139" s="664">
        <v>1956.1</v>
      </c>
      <c r="N139" s="664">
        <v>2.72</v>
      </c>
      <c r="O139" s="664">
        <v>5298.1900000000005</v>
      </c>
      <c r="P139" s="677">
        <v>1.3032780029911839</v>
      </c>
      <c r="Q139" s="665">
        <v>1947.8639705882354</v>
      </c>
    </row>
    <row r="140" spans="1:17" ht="14.4" customHeight="1" x14ac:dyDescent="0.3">
      <c r="A140" s="660" t="s">
        <v>5317</v>
      </c>
      <c r="B140" s="661" t="s">
        <v>5061</v>
      </c>
      <c r="C140" s="661" t="s">
        <v>3875</v>
      </c>
      <c r="D140" s="661" t="s">
        <v>5073</v>
      </c>
      <c r="E140" s="661" t="s">
        <v>5063</v>
      </c>
      <c r="F140" s="664"/>
      <c r="G140" s="664"/>
      <c r="H140" s="664"/>
      <c r="I140" s="664"/>
      <c r="J140" s="664"/>
      <c r="K140" s="664"/>
      <c r="L140" s="664"/>
      <c r="M140" s="664"/>
      <c r="N140" s="664">
        <v>6.2999999999999989</v>
      </c>
      <c r="O140" s="664">
        <v>11156.04</v>
      </c>
      <c r="P140" s="677"/>
      <c r="Q140" s="665">
        <v>1770.8000000000004</v>
      </c>
    </row>
    <row r="141" spans="1:17" ht="14.4" customHeight="1" x14ac:dyDescent="0.3">
      <c r="A141" s="660" t="s">
        <v>5317</v>
      </c>
      <c r="B141" s="661" t="s">
        <v>5061</v>
      </c>
      <c r="C141" s="661" t="s">
        <v>3875</v>
      </c>
      <c r="D141" s="661" t="s">
        <v>5330</v>
      </c>
      <c r="E141" s="661" t="s">
        <v>5331</v>
      </c>
      <c r="F141" s="664">
        <v>2.7199999999999993</v>
      </c>
      <c r="G141" s="664">
        <v>1031.26</v>
      </c>
      <c r="H141" s="664">
        <v>1</v>
      </c>
      <c r="I141" s="664">
        <v>379.13970588235304</v>
      </c>
      <c r="J141" s="664">
        <v>3.29</v>
      </c>
      <c r="K141" s="664">
        <v>1246.0499999999997</v>
      </c>
      <c r="L141" s="664">
        <v>1.2082791924441942</v>
      </c>
      <c r="M141" s="664">
        <v>378.73860182370811</v>
      </c>
      <c r="N141" s="664">
        <v>5.03</v>
      </c>
      <c r="O141" s="664">
        <v>2011.7300000000002</v>
      </c>
      <c r="P141" s="677">
        <v>1.950749568489033</v>
      </c>
      <c r="Q141" s="665">
        <v>399.94632206759445</v>
      </c>
    </row>
    <row r="142" spans="1:17" ht="14.4" customHeight="1" x14ac:dyDescent="0.3">
      <c r="A142" s="660" t="s">
        <v>5317</v>
      </c>
      <c r="B142" s="661" t="s">
        <v>5061</v>
      </c>
      <c r="C142" s="661" t="s">
        <v>3875</v>
      </c>
      <c r="D142" s="661" t="s">
        <v>5074</v>
      </c>
      <c r="E142" s="661" t="s">
        <v>5075</v>
      </c>
      <c r="F142" s="664">
        <v>0.1</v>
      </c>
      <c r="G142" s="664">
        <v>94.48</v>
      </c>
      <c r="H142" s="664">
        <v>1</v>
      </c>
      <c r="I142" s="664">
        <v>944.8</v>
      </c>
      <c r="J142" s="664">
        <v>0.23</v>
      </c>
      <c r="K142" s="664">
        <v>217.3</v>
      </c>
      <c r="L142" s="664">
        <v>2.2999576629974596</v>
      </c>
      <c r="M142" s="664">
        <v>944.78260869565213</v>
      </c>
      <c r="N142" s="664">
        <v>0.2</v>
      </c>
      <c r="O142" s="664">
        <v>180.76</v>
      </c>
      <c r="P142" s="677">
        <v>1.9132091447925486</v>
      </c>
      <c r="Q142" s="665">
        <v>903.8</v>
      </c>
    </row>
    <row r="143" spans="1:17" ht="14.4" customHeight="1" x14ac:dyDescent="0.3">
      <c r="A143" s="660" t="s">
        <v>5317</v>
      </c>
      <c r="B143" s="661" t="s">
        <v>5061</v>
      </c>
      <c r="C143" s="661" t="s">
        <v>3875</v>
      </c>
      <c r="D143" s="661" t="s">
        <v>5332</v>
      </c>
      <c r="E143" s="661" t="s">
        <v>5063</v>
      </c>
      <c r="F143" s="664"/>
      <c r="G143" s="664"/>
      <c r="H143" s="664"/>
      <c r="I143" s="664"/>
      <c r="J143" s="664"/>
      <c r="K143" s="664"/>
      <c r="L143" s="664"/>
      <c r="M143" s="664"/>
      <c r="N143" s="664">
        <v>0.39999999999999997</v>
      </c>
      <c r="O143" s="664">
        <v>13493.529999999999</v>
      </c>
      <c r="P143" s="677"/>
      <c r="Q143" s="665">
        <v>33733.824999999997</v>
      </c>
    </row>
    <row r="144" spans="1:17" ht="14.4" customHeight="1" x14ac:dyDescent="0.3">
      <c r="A144" s="660" t="s">
        <v>5317</v>
      </c>
      <c r="B144" s="661" t="s">
        <v>5061</v>
      </c>
      <c r="C144" s="661" t="s">
        <v>3885</v>
      </c>
      <c r="D144" s="661" t="s">
        <v>5333</v>
      </c>
      <c r="E144" s="661" t="s">
        <v>5334</v>
      </c>
      <c r="F144" s="664"/>
      <c r="G144" s="664"/>
      <c r="H144" s="664"/>
      <c r="I144" s="664"/>
      <c r="J144" s="664">
        <v>1</v>
      </c>
      <c r="K144" s="664">
        <v>9783.27</v>
      </c>
      <c r="L144" s="664"/>
      <c r="M144" s="664">
        <v>9783.27</v>
      </c>
      <c r="N144" s="664"/>
      <c r="O144" s="664"/>
      <c r="P144" s="677"/>
      <c r="Q144" s="665"/>
    </row>
    <row r="145" spans="1:17" ht="14.4" customHeight="1" x14ac:dyDescent="0.3">
      <c r="A145" s="660" t="s">
        <v>5317</v>
      </c>
      <c r="B145" s="661" t="s">
        <v>5061</v>
      </c>
      <c r="C145" s="661" t="s">
        <v>3885</v>
      </c>
      <c r="D145" s="661" t="s">
        <v>5335</v>
      </c>
      <c r="E145" s="661" t="s">
        <v>5336</v>
      </c>
      <c r="F145" s="664"/>
      <c r="G145" s="664"/>
      <c r="H145" s="664"/>
      <c r="I145" s="664"/>
      <c r="J145" s="664">
        <v>3</v>
      </c>
      <c r="K145" s="664">
        <v>1768.77</v>
      </c>
      <c r="L145" s="664"/>
      <c r="M145" s="664">
        <v>589.59</v>
      </c>
      <c r="N145" s="664"/>
      <c r="O145" s="664"/>
      <c r="P145" s="677"/>
      <c r="Q145" s="665"/>
    </row>
    <row r="146" spans="1:17" ht="14.4" customHeight="1" x14ac:dyDescent="0.3">
      <c r="A146" s="660" t="s">
        <v>5317</v>
      </c>
      <c r="B146" s="661" t="s">
        <v>5061</v>
      </c>
      <c r="C146" s="661" t="s">
        <v>3885</v>
      </c>
      <c r="D146" s="661" t="s">
        <v>5337</v>
      </c>
      <c r="E146" s="661" t="s">
        <v>5338</v>
      </c>
      <c r="F146" s="664">
        <v>1</v>
      </c>
      <c r="G146" s="664">
        <v>2831.35</v>
      </c>
      <c r="H146" s="664">
        <v>1</v>
      </c>
      <c r="I146" s="664">
        <v>2831.35</v>
      </c>
      <c r="J146" s="664"/>
      <c r="K146" s="664"/>
      <c r="L146" s="664"/>
      <c r="M146" s="664"/>
      <c r="N146" s="664"/>
      <c r="O146" s="664"/>
      <c r="P146" s="677"/>
      <c r="Q146" s="665"/>
    </row>
    <row r="147" spans="1:17" ht="14.4" customHeight="1" x14ac:dyDescent="0.3">
      <c r="A147" s="660" t="s">
        <v>5317</v>
      </c>
      <c r="B147" s="661" t="s">
        <v>5061</v>
      </c>
      <c r="C147" s="661" t="s">
        <v>3885</v>
      </c>
      <c r="D147" s="661" t="s">
        <v>5339</v>
      </c>
      <c r="E147" s="661" t="s">
        <v>5340</v>
      </c>
      <c r="F147" s="664">
        <v>13</v>
      </c>
      <c r="G147" s="664">
        <v>22192.3</v>
      </c>
      <c r="H147" s="664">
        <v>1</v>
      </c>
      <c r="I147" s="664">
        <v>1707.1</v>
      </c>
      <c r="J147" s="664">
        <v>28</v>
      </c>
      <c r="K147" s="664">
        <v>47798.8</v>
      </c>
      <c r="L147" s="664">
        <v>2.1538461538461542</v>
      </c>
      <c r="M147" s="664">
        <v>1707.1000000000001</v>
      </c>
      <c r="N147" s="664">
        <v>14</v>
      </c>
      <c r="O147" s="664">
        <v>23899.4</v>
      </c>
      <c r="P147" s="677">
        <v>1.0769230769230771</v>
      </c>
      <c r="Q147" s="665">
        <v>1707.1000000000001</v>
      </c>
    </row>
    <row r="148" spans="1:17" ht="14.4" customHeight="1" x14ac:dyDescent="0.3">
      <c r="A148" s="660" t="s">
        <v>5317</v>
      </c>
      <c r="B148" s="661" t="s">
        <v>5061</v>
      </c>
      <c r="C148" s="661" t="s">
        <v>3885</v>
      </c>
      <c r="D148" s="661" t="s">
        <v>5341</v>
      </c>
      <c r="E148" s="661" t="s">
        <v>5342</v>
      </c>
      <c r="F148" s="664">
        <v>8</v>
      </c>
      <c r="G148" s="664">
        <v>13658.48</v>
      </c>
      <c r="H148" s="664">
        <v>1</v>
      </c>
      <c r="I148" s="664">
        <v>1707.31</v>
      </c>
      <c r="J148" s="664">
        <v>12</v>
      </c>
      <c r="K148" s="664">
        <v>20487.72</v>
      </c>
      <c r="L148" s="664">
        <v>1.5000000000000002</v>
      </c>
      <c r="M148" s="664">
        <v>1707.3100000000002</v>
      </c>
      <c r="N148" s="664">
        <v>17</v>
      </c>
      <c r="O148" s="664">
        <v>29024.269999999997</v>
      </c>
      <c r="P148" s="677">
        <v>2.125</v>
      </c>
      <c r="Q148" s="665">
        <v>1707.3099999999997</v>
      </c>
    </row>
    <row r="149" spans="1:17" ht="14.4" customHeight="1" x14ac:dyDescent="0.3">
      <c r="A149" s="660" t="s">
        <v>5317</v>
      </c>
      <c r="B149" s="661" t="s">
        <v>5061</v>
      </c>
      <c r="C149" s="661" t="s">
        <v>3885</v>
      </c>
      <c r="D149" s="661" t="s">
        <v>5343</v>
      </c>
      <c r="E149" s="661" t="s">
        <v>5342</v>
      </c>
      <c r="F149" s="664">
        <v>1</v>
      </c>
      <c r="G149" s="664">
        <v>2066.3000000000002</v>
      </c>
      <c r="H149" s="664">
        <v>1</v>
      </c>
      <c r="I149" s="664">
        <v>2066.3000000000002</v>
      </c>
      <c r="J149" s="664">
        <v>3</v>
      </c>
      <c r="K149" s="664">
        <v>6198.9000000000005</v>
      </c>
      <c r="L149" s="664">
        <v>3</v>
      </c>
      <c r="M149" s="664">
        <v>2066.3000000000002</v>
      </c>
      <c r="N149" s="664">
        <v>2</v>
      </c>
      <c r="O149" s="664">
        <v>4132.6000000000004</v>
      </c>
      <c r="P149" s="677">
        <v>2</v>
      </c>
      <c r="Q149" s="665">
        <v>2066.3000000000002</v>
      </c>
    </row>
    <row r="150" spans="1:17" ht="14.4" customHeight="1" x14ac:dyDescent="0.3">
      <c r="A150" s="660" t="s">
        <v>5317</v>
      </c>
      <c r="B150" s="661" t="s">
        <v>5061</v>
      </c>
      <c r="C150" s="661" t="s">
        <v>3885</v>
      </c>
      <c r="D150" s="661" t="s">
        <v>5344</v>
      </c>
      <c r="E150" s="661" t="s">
        <v>5345</v>
      </c>
      <c r="F150" s="664"/>
      <c r="G150" s="664"/>
      <c r="H150" s="664"/>
      <c r="I150" s="664"/>
      <c r="J150" s="664"/>
      <c r="K150" s="664"/>
      <c r="L150" s="664"/>
      <c r="M150" s="664"/>
      <c r="N150" s="664">
        <v>1</v>
      </c>
      <c r="O150" s="664">
        <v>1027.76</v>
      </c>
      <c r="P150" s="677"/>
      <c r="Q150" s="665">
        <v>1027.76</v>
      </c>
    </row>
    <row r="151" spans="1:17" ht="14.4" customHeight="1" x14ac:dyDescent="0.3">
      <c r="A151" s="660" t="s">
        <v>5317</v>
      </c>
      <c r="B151" s="661" t="s">
        <v>5061</v>
      </c>
      <c r="C151" s="661" t="s">
        <v>3885</v>
      </c>
      <c r="D151" s="661" t="s">
        <v>5346</v>
      </c>
      <c r="E151" s="661" t="s">
        <v>5345</v>
      </c>
      <c r="F151" s="664">
        <v>1</v>
      </c>
      <c r="G151" s="664">
        <v>2141.85</v>
      </c>
      <c r="H151" s="664">
        <v>1</v>
      </c>
      <c r="I151" s="664">
        <v>2141.85</v>
      </c>
      <c r="J151" s="664">
        <v>1</v>
      </c>
      <c r="K151" s="664">
        <v>2141.85</v>
      </c>
      <c r="L151" s="664">
        <v>1</v>
      </c>
      <c r="M151" s="664">
        <v>2141.85</v>
      </c>
      <c r="N151" s="664">
        <v>2</v>
      </c>
      <c r="O151" s="664">
        <v>4283.7</v>
      </c>
      <c r="P151" s="677">
        <v>2</v>
      </c>
      <c r="Q151" s="665">
        <v>2141.85</v>
      </c>
    </row>
    <row r="152" spans="1:17" ht="14.4" customHeight="1" x14ac:dyDescent="0.3">
      <c r="A152" s="660" t="s">
        <v>5317</v>
      </c>
      <c r="B152" s="661" t="s">
        <v>5061</v>
      </c>
      <c r="C152" s="661" t="s">
        <v>3885</v>
      </c>
      <c r="D152" s="661" t="s">
        <v>5347</v>
      </c>
      <c r="E152" s="661" t="s">
        <v>5348</v>
      </c>
      <c r="F152" s="664"/>
      <c r="G152" s="664"/>
      <c r="H152" s="664"/>
      <c r="I152" s="664"/>
      <c r="J152" s="664"/>
      <c r="K152" s="664"/>
      <c r="L152" s="664"/>
      <c r="M152" s="664"/>
      <c r="N152" s="664">
        <v>1</v>
      </c>
      <c r="O152" s="664">
        <v>466.78</v>
      </c>
      <c r="P152" s="677"/>
      <c r="Q152" s="665">
        <v>466.78</v>
      </c>
    </row>
    <row r="153" spans="1:17" ht="14.4" customHeight="1" x14ac:dyDescent="0.3">
      <c r="A153" s="660" t="s">
        <v>5317</v>
      </c>
      <c r="B153" s="661" t="s">
        <v>5061</v>
      </c>
      <c r="C153" s="661" t="s">
        <v>3885</v>
      </c>
      <c r="D153" s="661" t="s">
        <v>5349</v>
      </c>
      <c r="E153" s="661" t="s">
        <v>5350</v>
      </c>
      <c r="F153" s="664">
        <v>1</v>
      </c>
      <c r="G153" s="664">
        <v>3003.38</v>
      </c>
      <c r="H153" s="664">
        <v>1</v>
      </c>
      <c r="I153" s="664">
        <v>3003.38</v>
      </c>
      <c r="J153" s="664">
        <v>3</v>
      </c>
      <c r="K153" s="664">
        <v>9010.14</v>
      </c>
      <c r="L153" s="664">
        <v>2.9999999999999996</v>
      </c>
      <c r="M153" s="664">
        <v>3003.3799999999997</v>
      </c>
      <c r="N153" s="664">
        <v>1</v>
      </c>
      <c r="O153" s="664">
        <v>3003.38</v>
      </c>
      <c r="P153" s="677">
        <v>1</v>
      </c>
      <c r="Q153" s="665">
        <v>3003.38</v>
      </c>
    </row>
    <row r="154" spans="1:17" ht="14.4" customHeight="1" x14ac:dyDescent="0.3">
      <c r="A154" s="660" t="s">
        <v>5317</v>
      </c>
      <c r="B154" s="661" t="s">
        <v>5061</v>
      </c>
      <c r="C154" s="661" t="s">
        <v>3885</v>
      </c>
      <c r="D154" s="661" t="s">
        <v>5351</v>
      </c>
      <c r="E154" s="661" t="s">
        <v>5352</v>
      </c>
      <c r="F154" s="664">
        <v>1</v>
      </c>
      <c r="G154" s="664">
        <v>6890.78</v>
      </c>
      <c r="H154" s="664">
        <v>1</v>
      </c>
      <c r="I154" s="664">
        <v>6890.78</v>
      </c>
      <c r="J154" s="664"/>
      <c r="K154" s="664"/>
      <c r="L154" s="664"/>
      <c r="M154" s="664"/>
      <c r="N154" s="664"/>
      <c r="O154" s="664"/>
      <c r="P154" s="677"/>
      <c r="Q154" s="665"/>
    </row>
    <row r="155" spans="1:17" ht="14.4" customHeight="1" x14ac:dyDescent="0.3">
      <c r="A155" s="660" t="s">
        <v>5317</v>
      </c>
      <c r="B155" s="661" t="s">
        <v>5061</v>
      </c>
      <c r="C155" s="661" t="s">
        <v>3885</v>
      </c>
      <c r="D155" s="661" t="s">
        <v>5353</v>
      </c>
      <c r="E155" s="661" t="s">
        <v>5354</v>
      </c>
      <c r="F155" s="664">
        <v>2</v>
      </c>
      <c r="G155" s="664">
        <v>8275.7800000000007</v>
      </c>
      <c r="H155" s="664">
        <v>1</v>
      </c>
      <c r="I155" s="664">
        <v>4137.8900000000003</v>
      </c>
      <c r="J155" s="664">
        <v>6</v>
      </c>
      <c r="K155" s="664">
        <v>24827.34</v>
      </c>
      <c r="L155" s="664">
        <v>3</v>
      </c>
      <c r="M155" s="664">
        <v>4137.8900000000003</v>
      </c>
      <c r="N155" s="664">
        <v>5</v>
      </c>
      <c r="O155" s="664">
        <v>20689.45</v>
      </c>
      <c r="P155" s="677">
        <v>2.5</v>
      </c>
      <c r="Q155" s="665">
        <v>4137.8900000000003</v>
      </c>
    </row>
    <row r="156" spans="1:17" ht="14.4" customHeight="1" x14ac:dyDescent="0.3">
      <c r="A156" s="660" t="s">
        <v>5317</v>
      </c>
      <c r="B156" s="661" t="s">
        <v>5061</v>
      </c>
      <c r="C156" s="661" t="s">
        <v>3885</v>
      </c>
      <c r="D156" s="661" t="s">
        <v>5355</v>
      </c>
      <c r="E156" s="661" t="s">
        <v>5356</v>
      </c>
      <c r="F156" s="664">
        <v>5</v>
      </c>
      <c r="G156" s="664">
        <v>85365.25</v>
      </c>
      <c r="H156" s="664">
        <v>1</v>
      </c>
      <c r="I156" s="664">
        <v>17073.05</v>
      </c>
      <c r="J156" s="664">
        <v>9</v>
      </c>
      <c r="K156" s="664">
        <v>153657.44999999998</v>
      </c>
      <c r="L156" s="664">
        <v>1.7999999999999998</v>
      </c>
      <c r="M156" s="664">
        <v>17073.05</v>
      </c>
      <c r="N156" s="664">
        <v>11</v>
      </c>
      <c r="O156" s="664">
        <v>187803.55</v>
      </c>
      <c r="P156" s="677">
        <v>2.1999999999999997</v>
      </c>
      <c r="Q156" s="665">
        <v>17073.05</v>
      </c>
    </row>
    <row r="157" spans="1:17" ht="14.4" customHeight="1" x14ac:dyDescent="0.3">
      <c r="A157" s="660" t="s">
        <v>5317</v>
      </c>
      <c r="B157" s="661" t="s">
        <v>5061</v>
      </c>
      <c r="C157" s="661" t="s">
        <v>3885</v>
      </c>
      <c r="D157" s="661" t="s">
        <v>5357</v>
      </c>
      <c r="E157" s="661" t="s">
        <v>5358</v>
      </c>
      <c r="F157" s="664">
        <v>5</v>
      </c>
      <c r="G157" s="664">
        <v>5014</v>
      </c>
      <c r="H157" s="664">
        <v>1</v>
      </c>
      <c r="I157" s="664">
        <v>1002.8</v>
      </c>
      <c r="J157" s="664">
        <v>10</v>
      </c>
      <c r="K157" s="664">
        <v>10028</v>
      </c>
      <c r="L157" s="664">
        <v>2</v>
      </c>
      <c r="M157" s="664">
        <v>1002.8</v>
      </c>
      <c r="N157" s="664">
        <v>13</v>
      </c>
      <c r="O157" s="664">
        <v>13036.399999999998</v>
      </c>
      <c r="P157" s="677">
        <v>2.5999999999999996</v>
      </c>
      <c r="Q157" s="665">
        <v>1002.7999999999998</v>
      </c>
    </row>
    <row r="158" spans="1:17" ht="14.4" customHeight="1" x14ac:dyDescent="0.3">
      <c r="A158" s="660" t="s">
        <v>5317</v>
      </c>
      <c r="B158" s="661" t="s">
        <v>5061</v>
      </c>
      <c r="C158" s="661" t="s">
        <v>3885</v>
      </c>
      <c r="D158" s="661" t="s">
        <v>5359</v>
      </c>
      <c r="E158" s="661" t="s">
        <v>5360</v>
      </c>
      <c r="F158" s="664"/>
      <c r="G158" s="664"/>
      <c r="H158" s="664"/>
      <c r="I158" s="664"/>
      <c r="J158" s="664">
        <v>1</v>
      </c>
      <c r="K158" s="664">
        <v>7650</v>
      </c>
      <c r="L158" s="664"/>
      <c r="M158" s="664">
        <v>7650</v>
      </c>
      <c r="N158" s="664">
        <v>2</v>
      </c>
      <c r="O158" s="664">
        <v>15300</v>
      </c>
      <c r="P158" s="677"/>
      <c r="Q158" s="665">
        <v>7650</v>
      </c>
    </row>
    <row r="159" spans="1:17" ht="14.4" customHeight="1" x14ac:dyDescent="0.3">
      <c r="A159" s="660" t="s">
        <v>5317</v>
      </c>
      <c r="B159" s="661" t="s">
        <v>5061</v>
      </c>
      <c r="C159" s="661" t="s">
        <v>3885</v>
      </c>
      <c r="D159" s="661" t="s">
        <v>5361</v>
      </c>
      <c r="E159" s="661" t="s">
        <v>5362</v>
      </c>
      <c r="F159" s="664"/>
      <c r="G159" s="664"/>
      <c r="H159" s="664"/>
      <c r="I159" s="664"/>
      <c r="J159" s="664">
        <v>1</v>
      </c>
      <c r="K159" s="664">
        <v>9370.39</v>
      </c>
      <c r="L159" s="664"/>
      <c r="M159" s="664">
        <v>9370.39</v>
      </c>
      <c r="N159" s="664"/>
      <c r="O159" s="664"/>
      <c r="P159" s="677"/>
      <c r="Q159" s="665"/>
    </row>
    <row r="160" spans="1:17" ht="14.4" customHeight="1" x14ac:dyDescent="0.3">
      <c r="A160" s="660" t="s">
        <v>5317</v>
      </c>
      <c r="B160" s="661" t="s">
        <v>5061</v>
      </c>
      <c r="C160" s="661" t="s">
        <v>3885</v>
      </c>
      <c r="D160" s="661" t="s">
        <v>5363</v>
      </c>
      <c r="E160" s="661" t="s">
        <v>5364</v>
      </c>
      <c r="F160" s="664"/>
      <c r="G160" s="664"/>
      <c r="H160" s="664"/>
      <c r="I160" s="664"/>
      <c r="J160" s="664">
        <v>3</v>
      </c>
      <c r="K160" s="664">
        <v>39853.56</v>
      </c>
      <c r="L160" s="664"/>
      <c r="M160" s="664">
        <v>13284.519999999999</v>
      </c>
      <c r="N160" s="664">
        <v>1</v>
      </c>
      <c r="O160" s="664">
        <v>13284.52</v>
      </c>
      <c r="P160" s="677"/>
      <c r="Q160" s="665">
        <v>13284.52</v>
      </c>
    </row>
    <row r="161" spans="1:17" ht="14.4" customHeight="1" x14ac:dyDescent="0.3">
      <c r="A161" s="660" t="s">
        <v>5317</v>
      </c>
      <c r="B161" s="661" t="s">
        <v>5061</v>
      </c>
      <c r="C161" s="661" t="s">
        <v>3885</v>
      </c>
      <c r="D161" s="661" t="s">
        <v>5365</v>
      </c>
      <c r="E161" s="661" t="s">
        <v>5366</v>
      </c>
      <c r="F161" s="664">
        <v>1</v>
      </c>
      <c r="G161" s="664">
        <v>2170.9699999999998</v>
      </c>
      <c r="H161" s="664">
        <v>1</v>
      </c>
      <c r="I161" s="664">
        <v>2170.9699999999998</v>
      </c>
      <c r="J161" s="664">
        <v>3</v>
      </c>
      <c r="K161" s="664">
        <v>6512.91</v>
      </c>
      <c r="L161" s="664">
        <v>3</v>
      </c>
      <c r="M161" s="664">
        <v>2170.9699999999998</v>
      </c>
      <c r="N161" s="664">
        <v>1</v>
      </c>
      <c r="O161" s="664">
        <v>2170.9699999999998</v>
      </c>
      <c r="P161" s="677">
        <v>1</v>
      </c>
      <c r="Q161" s="665">
        <v>2170.9699999999998</v>
      </c>
    </row>
    <row r="162" spans="1:17" ht="14.4" customHeight="1" x14ac:dyDescent="0.3">
      <c r="A162" s="660" t="s">
        <v>5317</v>
      </c>
      <c r="B162" s="661" t="s">
        <v>5061</v>
      </c>
      <c r="C162" s="661" t="s">
        <v>3885</v>
      </c>
      <c r="D162" s="661" t="s">
        <v>5367</v>
      </c>
      <c r="E162" s="661" t="s">
        <v>5368</v>
      </c>
      <c r="F162" s="664"/>
      <c r="G162" s="664"/>
      <c r="H162" s="664"/>
      <c r="I162" s="664"/>
      <c r="J162" s="664">
        <v>2</v>
      </c>
      <c r="K162" s="664">
        <v>1594</v>
      </c>
      <c r="L162" s="664"/>
      <c r="M162" s="664">
        <v>797</v>
      </c>
      <c r="N162" s="664"/>
      <c r="O162" s="664"/>
      <c r="P162" s="677"/>
      <c r="Q162" s="665"/>
    </row>
    <row r="163" spans="1:17" ht="14.4" customHeight="1" x14ac:dyDescent="0.3">
      <c r="A163" s="660" t="s">
        <v>5317</v>
      </c>
      <c r="B163" s="661" t="s">
        <v>5061</v>
      </c>
      <c r="C163" s="661" t="s">
        <v>3885</v>
      </c>
      <c r="D163" s="661" t="s">
        <v>5369</v>
      </c>
      <c r="E163" s="661" t="s">
        <v>5370</v>
      </c>
      <c r="F163" s="664">
        <v>2</v>
      </c>
      <c r="G163" s="664">
        <v>1211.3</v>
      </c>
      <c r="H163" s="664">
        <v>1</v>
      </c>
      <c r="I163" s="664">
        <v>605.65</v>
      </c>
      <c r="J163" s="664">
        <v>1</v>
      </c>
      <c r="K163" s="664">
        <v>605.65</v>
      </c>
      <c r="L163" s="664">
        <v>0.5</v>
      </c>
      <c r="M163" s="664">
        <v>605.65</v>
      </c>
      <c r="N163" s="664">
        <v>1</v>
      </c>
      <c r="O163" s="664">
        <v>605.65</v>
      </c>
      <c r="P163" s="677">
        <v>0.5</v>
      </c>
      <c r="Q163" s="665">
        <v>605.65</v>
      </c>
    </row>
    <row r="164" spans="1:17" ht="14.4" customHeight="1" x14ac:dyDescent="0.3">
      <c r="A164" s="660" t="s">
        <v>5317</v>
      </c>
      <c r="B164" s="661" t="s">
        <v>5061</v>
      </c>
      <c r="C164" s="661" t="s">
        <v>3885</v>
      </c>
      <c r="D164" s="661" t="s">
        <v>5371</v>
      </c>
      <c r="E164" s="661" t="s">
        <v>5372</v>
      </c>
      <c r="F164" s="664"/>
      <c r="G164" s="664"/>
      <c r="H164" s="664"/>
      <c r="I164" s="664"/>
      <c r="J164" s="664"/>
      <c r="K164" s="664"/>
      <c r="L164" s="664"/>
      <c r="M164" s="664"/>
      <c r="N164" s="664">
        <v>2</v>
      </c>
      <c r="O164" s="664">
        <v>1776.12</v>
      </c>
      <c r="P164" s="677"/>
      <c r="Q164" s="665">
        <v>888.06</v>
      </c>
    </row>
    <row r="165" spans="1:17" ht="14.4" customHeight="1" x14ac:dyDescent="0.3">
      <c r="A165" s="660" t="s">
        <v>5317</v>
      </c>
      <c r="B165" s="661" t="s">
        <v>5061</v>
      </c>
      <c r="C165" s="661" t="s">
        <v>3885</v>
      </c>
      <c r="D165" s="661" t="s">
        <v>5373</v>
      </c>
      <c r="E165" s="661" t="s">
        <v>5374</v>
      </c>
      <c r="F165" s="664"/>
      <c r="G165" s="664"/>
      <c r="H165" s="664"/>
      <c r="I165" s="664"/>
      <c r="J165" s="664">
        <v>1</v>
      </c>
      <c r="K165" s="664">
        <v>831.16</v>
      </c>
      <c r="L165" s="664"/>
      <c r="M165" s="664">
        <v>831.16</v>
      </c>
      <c r="N165" s="664">
        <v>1</v>
      </c>
      <c r="O165" s="664">
        <v>831.16</v>
      </c>
      <c r="P165" s="677"/>
      <c r="Q165" s="665">
        <v>831.16</v>
      </c>
    </row>
    <row r="166" spans="1:17" ht="14.4" customHeight="1" x14ac:dyDescent="0.3">
      <c r="A166" s="660" t="s">
        <v>5317</v>
      </c>
      <c r="B166" s="661" t="s">
        <v>5061</v>
      </c>
      <c r="C166" s="661" t="s">
        <v>3885</v>
      </c>
      <c r="D166" s="661" t="s">
        <v>5375</v>
      </c>
      <c r="E166" s="661" t="s">
        <v>5376</v>
      </c>
      <c r="F166" s="664">
        <v>3</v>
      </c>
      <c r="G166" s="664">
        <v>4418.6400000000003</v>
      </c>
      <c r="H166" s="664">
        <v>1</v>
      </c>
      <c r="I166" s="664">
        <v>1472.88</v>
      </c>
      <c r="J166" s="664">
        <v>10</v>
      </c>
      <c r="K166" s="664">
        <v>14728.800000000003</v>
      </c>
      <c r="L166" s="664">
        <v>3.3333333333333339</v>
      </c>
      <c r="M166" s="664">
        <v>1472.8800000000003</v>
      </c>
      <c r="N166" s="664"/>
      <c r="O166" s="664"/>
      <c r="P166" s="677"/>
      <c r="Q166" s="665"/>
    </row>
    <row r="167" spans="1:17" ht="14.4" customHeight="1" x14ac:dyDescent="0.3">
      <c r="A167" s="660" t="s">
        <v>5317</v>
      </c>
      <c r="B167" s="661" t="s">
        <v>5061</v>
      </c>
      <c r="C167" s="661" t="s">
        <v>3885</v>
      </c>
      <c r="D167" s="661" t="s">
        <v>5377</v>
      </c>
      <c r="E167" s="661" t="s">
        <v>5378</v>
      </c>
      <c r="F167" s="664"/>
      <c r="G167" s="664"/>
      <c r="H167" s="664"/>
      <c r="I167" s="664"/>
      <c r="J167" s="664"/>
      <c r="K167" s="664"/>
      <c r="L167" s="664"/>
      <c r="M167" s="664"/>
      <c r="N167" s="664">
        <v>10</v>
      </c>
      <c r="O167" s="664">
        <v>13121.4</v>
      </c>
      <c r="P167" s="677"/>
      <c r="Q167" s="665">
        <v>1312.1399999999999</v>
      </c>
    </row>
    <row r="168" spans="1:17" ht="14.4" customHeight="1" x14ac:dyDescent="0.3">
      <c r="A168" s="660" t="s">
        <v>5317</v>
      </c>
      <c r="B168" s="661" t="s">
        <v>5061</v>
      </c>
      <c r="C168" s="661" t="s">
        <v>3885</v>
      </c>
      <c r="D168" s="661" t="s">
        <v>5379</v>
      </c>
      <c r="E168" s="661" t="s">
        <v>5380</v>
      </c>
      <c r="F168" s="664">
        <v>8</v>
      </c>
      <c r="G168" s="664">
        <v>10446.56</v>
      </c>
      <c r="H168" s="664">
        <v>1</v>
      </c>
      <c r="I168" s="664">
        <v>1305.82</v>
      </c>
      <c r="J168" s="664">
        <v>11</v>
      </c>
      <c r="K168" s="664">
        <v>14364.019999999999</v>
      </c>
      <c r="L168" s="664">
        <v>1.375</v>
      </c>
      <c r="M168" s="664">
        <v>1305.82</v>
      </c>
      <c r="N168" s="664">
        <v>13</v>
      </c>
      <c r="O168" s="664">
        <v>14902.289999999999</v>
      </c>
      <c r="P168" s="677">
        <v>1.4265260525953041</v>
      </c>
      <c r="Q168" s="665">
        <v>1146.33</v>
      </c>
    </row>
    <row r="169" spans="1:17" ht="14.4" customHeight="1" x14ac:dyDescent="0.3">
      <c r="A169" s="660" t="s">
        <v>5317</v>
      </c>
      <c r="B169" s="661" t="s">
        <v>5061</v>
      </c>
      <c r="C169" s="661" t="s">
        <v>3885</v>
      </c>
      <c r="D169" s="661" t="s">
        <v>5381</v>
      </c>
      <c r="E169" s="661" t="s">
        <v>5382</v>
      </c>
      <c r="F169" s="664">
        <v>1</v>
      </c>
      <c r="G169" s="664">
        <v>359.1</v>
      </c>
      <c r="H169" s="664">
        <v>1</v>
      </c>
      <c r="I169" s="664">
        <v>359.1</v>
      </c>
      <c r="J169" s="664">
        <v>1</v>
      </c>
      <c r="K169" s="664">
        <v>359.1</v>
      </c>
      <c r="L169" s="664">
        <v>1</v>
      </c>
      <c r="M169" s="664">
        <v>359.1</v>
      </c>
      <c r="N169" s="664">
        <v>1</v>
      </c>
      <c r="O169" s="664">
        <v>359.1</v>
      </c>
      <c r="P169" s="677">
        <v>1</v>
      </c>
      <c r="Q169" s="665">
        <v>359.1</v>
      </c>
    </row>
    <row r="170" spans="1:17" ht="14.4" customHeight="1" x14ac:dyDescent="0.3">
      <c r="A170" s="660" t="s">
        <v>5317</v>
      </c>
      <c r="B170" s="661" t="s">
        <v>5061</v>
      </c>
      <c r="C170" s="661" t="s">
        <v>3885</v>
      </c>
      <c r="D170" s="661" t="s">
        <v>5383</v>
      </c>
      <c r="E170" s="661" t="s">
        <v>5384</v>
      </c>
      <c r="F170" s="664"/>
      <c r="G170" s="664"/>
      <c r="H170" s="664"/>
      <c r="I170" s="664"/>
      <c r="J170" s="664"/>
      <c r="K170" s="664"/>
      <c r="L170" s="664"/>
      <c r="M170" s="664"/>
      <c r="N170" s="664">
        <v>1</v>
      </c>
      <c r="O170" s="664">
        <v>893.9</v>
      </c>
      <c r="P170" s="677"/>
      <c r="Q170" s="665">
        <v>893.9</v>
      </c>
    </row>
    <row r="171" spans="1:17" ht="14.4" customHeight="1" x14ac:dyDescent="0.3">
      <c r="A171" s="660" t="s">
        <v>5317</v>
      </c>
      <c r="B171" s="661" t="s">
        <v>5061</v>
      </c>
      <c r="C171" s="661" t="s">
        <v>3885</v>
      </c>
      <c r="D171" s="661" t="s">
        <v>5385</v>
      </c>
      <c r="E171" s="661" t="s">
        <v>5386</v>
      </c>
      <c r="F171" s="664"/>
      <c r="G171" s="664"/>
      <c r="H171" s="664"/>
      <c r="I171" s="664"/>
      <c r="J171" s="664">
        <v>1</v>
      </c>
      <c r="K171" s="664">
        <v>6587.13</v>
      </c>
      <c r="L171" s="664"/>
      <c r="M171" s="664">
        <v>6587.13</v>
      </c>
      <c r="N171" s="664"/>
      <c r="O171" s="664"/>
      <c r="P171" s="677"/>
      <c r="Q171" s="665"/>
    </row>
    <row r="172" spans="1:17" ht="14.4" customHeight="1" x14ac:dyDescent="0.3">
      <c r="A172" s="660" t="s">
        <v>5317</v>
      </c>
      <c r="B172" s="661" t="s">
        <v>5061</v>
      </c>
      <c r="C172" s="661" t="s">
        <v>3885</v>
      </c>
      <c r="D172" s="661" t="s">
        <v>5387</v>
      </c>
      <c r="E172" s="661" t="s">
        <v>5388</v>
      </c>
      <c r="F172" s="664">
        <v>1</v>
      </c>
      <c r="G172" s="664">
        <v>1841.62</v>
      </c>
      <c r="H172" s="664">
        <v>1</v>
      </c>
      <c r="I172" s="664">
        <v>1841.62</v>
      </c>
      <c r="J172" s="664">
        <v>6</v>
      </c>
      <c r="K172" s="664">
        <v>11049.719999999998</v>
      </c>
      <c r="L172" s="664">
        <v>5.9999999999999991</v>
      </c>
      <c r="M172" s="664">
        <v>1841.6199999999997</v>
      </c>
      <c r="N172" s="664">
        <v>3</v>
      </c>
      <c r="O172" s="664">
        <v>5524.86</v>
      </c>
      <c r="P172" s="677">
        <v>3</v>
      </c>
      <c r="Q172" s="665">
        <v>1841.62</v>
      </c>
    </row>
    <row r="173" spans="1:17" ht="14.4" customHeight="1" x14ac:dyDescent="0.3">
      <c r="A173" s="660" t="s">
        <v>5317</v>
      </c>
      <c r="B173" s="661" t="s">
        <v>5061</v>
      </c>
      <c r="C173" s="661" t="s">
        <v>3885</v>
      </c>
      <c r="D173" s="661" t="s">
        <v>5389</v>
      </c>
      <c r="E173" s="661" t="s">
        <v>5390</v>
      </c>
      <c r="F173" s="664">
        <v>2</v>
      </c>
      <c r="G173" s="664">
        <v>31909.64</v>
      </c>
      <c r="H173" s="664">
        <v>1</v>
      </c>
      <c r="I173" s="664">
        <v>15954.82</v>
      </c>
      <c r="J173" s="664">
        <v>2</v>
      </c>
      <c r="K173" s="664">
        <v>31909.64</v>
      </c>
      <c r="L173" s="664">
        <v>1</v>
      </c>
      <c r="M173" s="664">
        <v>15954.82</v>
      </c>
      <c r="N173" s="664"/>
      <c r="O173" s="664"/>
      <c r="P173" s="677"/>
      <c r="Q173" s="665"/>
    </row>
    <row r="174" spans="1:17" ht="14.4" customHeight="1" x14ac:dyDescent="0.3">
      <c r="A174" s="660" t="s">
        <v>5317</v>
      </c>
      <c r="B174" s="661" t="s">
        <v>5061</v>
      </c>
      <c r="C174" s="661" t="s">
        <v>3885</v>
      </c>
      <c r="D174" s="661" t="s">
        <v>5391</v>
      </c>
      <c r="E174" s="661" t="s">
        <v>5392</v>
      </c>
      <c r="F174" s="664"/>
      <c r="G174" s="664"/>
      <c r="H174" s="664"/>
      <c r="I174" s="664"/>
      <c r="J174" s="664">
        <v>2</v>
      </c>
      <c r="K174" s="664">
        <v>52999.64</v>
      </c>
      <c r="L174" s="664"/>
      <c r="M174" s="664">
        <v>26499.82</v>
      </c>
      <c r="N174" s="664">
        <v>2</v>
      </c>
      <c r="O174" s="664">
        <v>52999.64</v>
      </c>
      <c r="P174" s="677"/>
      <c r="Q174" s="665">
        <v>26499.82</v>
      </c>
    </row>
    <row r="175" spans="1:17" ht="14.4" customHeight="1" x14ac:dyDescent="0.3">
      <c r="A175" s="660" t="s">
        <v>5317</v>
      </c>
      <c r="B175" s="661" t="s">
        <v>5061</v>
      </c>
      <c r="C175" s="661" t="s">
        <v>3885</v>
      </c>
      <c r="D175" s="661" t="s">
        <v>5393</v>
      </c>
      <c r="E175" s="661" t="s">
        <v>5394</v>
      </c>
      <c r="F175" s="664"/>
      <c r="G175" s="664"/>
      <c r="H175" s="664"/>
      <c r="I175" s="664"/>
      <c r="J175" s="664"/>
      <c r="K175" s="664"/>
      <c r="L175" s="664"/>
      <c r="M175" s="664"/>
      <c r="N175" s="664">
        <v>1</v>
      </c>
      <c r="O175" s="664">
        <v>380.86</v>
      </c>
      <c r="P175" s="677"/>
      <c r="Q175" s="665">
        <v>380.86</v>
      </c>
    </row>
    <row r="176" spans="1:17" ht="14.4" customHeight="1" x14ac:dyDescent="0.3">
      <c r="A176" s="660" t="s">
        <v>5317</v>
      </c>
      <c r="B176" s="661" t="s">
        <v>5061</v>
      </c>
      <c r="C176" s="661" t="s">
        <v>3885</v>
      </c>
      <c r="D176" s="661" t="s">
        <v>5395</v>
      </c>
      <c r="E176" s="661" t="s">
        <v>5396</v>
      </c>
      <c r="F176" s="664"/>
      <c r="G176" s="664"/>
      <c r="H176" s="664"/>
      <c r="I176" s="664"/>
      <c r="J176" s="664">
        <v>2</v>
      </c>
      <c r="K176" s="664">
        <v>2152.7399999999998</v>
      </c>
      <c r="L176" s="664"/>
      <c r="M176" s="664">
        <v>1076.3699999999999</v>
      </c>
      <c r="N176" s="664"/>
      <c r="O176" s="664"/>
      <c r="P176" s="677"/>
      <c r="Q176" s="665"/>
    </row>
    <row r="177" spans="1:17" ht="14.4" customHeight="1" x14ac:dyDescent="0.3">
      <c r="A177" s="660" t="s">
        <v>5317</v>
      </c>
      <c r="B177" s="661" t="s">
        <v>5061</v>
      </c>
      <c r="C177" s="661" t="s">
        <v>3885</v>
      </c>
      <c r="D177" s="661" t="s">
        <v>5397</v>
      </c>
      <c r="E177" s="661" t="s">
        <v>5398</v>
      </c>
      <c r="F177" s="664"/>
      <c r="G177" s="664"/>
      <c r="H177" s="664"/>
      <c r="I177" s="664"/>
      <c r="J177" s="664"/>
      <c r="K177" s="664"/>
      <c r="L177" s="664"/>
      <c r="M177" s="664"/>
      <c r="N177" s="664">
        <v>1</v>
      </c>
      <c r="O177" s="664">
        <v>13465.47</v>
      </c>
      <c r="P177" s="677"/>
      <c r="Q177" s="665">
        <v>13465.47</v>
      </c>
    </row>
    <row r="178" spans="1:17" ht="14.4" customHeight="1" x14ac:dyDescent="0.3">
      <c r="A178" s="660" t="s">
        <v>5317</v>
      </c>
      <c r="B178" s="661" t="s">
        <v>5061</v>
      </c>
      <c r="C178" s="661" t="s">
        <v>3885</v>
      </c>
      <c r="D178" s="661" t="s">
        <v>5399</v>
      </c>
      <c r="E178" s="661" t="s">
        <v>5400</v>
      </c>
      <c r="F178" s="664"/>
      <c r="G178" s="664"/>
      <c r="H178" s="664"/>
      <c r="I178" s="664"/>
      <c r="J178" s="664"/>
      <c r="K178" s="664"/>
      <c r="L178" s="664"/>
      <c r="M178" s="664"/>
      <c r="N178" s="664">
        <v>1</v>
      </c>
      <c r="O178" s="664">
        <v>11015.5</v>
      </c>
      <c r="P178" s="677"/>
      <c r="Q178" s="665">
        <v>11015.5</v>
      </c>
    </row>
    <row r="179" spans="1:17" ht="14.4" customHeight="1" x14ac:dyDescent="0.3">
      <c r="A179" s="660" t="s">
        <v>5317</v>
      </c>
      <c r="B179" s="661" t="s">
        <v>5061</v>
      </c>
      <c r="C179" s="661" t="s">
        <v>3890</v>
      </c>
      <c r="D179" s="661" t="s">
        <v>5401</v>
      </c>
      <c r="E179" s="661" t="s">
        <v>5402</v>
      </c>
      <c r="F179" s="664">
        <v>1</v>
      </c>
      <c r="G179" s="664">
        <v>150</v>
      </c>
      <c r="H179" s="664">
        <v>1</v>
      </c>
      <c r="I179" s="664">
        <v>150</v>
      </c>
      <c r="J179" s="664"/>
      <c r="K179" s="664"/>
      <c r="L179" s="664"/>
      <c r="M179" s="664"/>
      <c r="N179" s="664"/>
      <c r="O179" s="664"/>
      <c r="P179" s="677"/>
      <c r="Q179" s="665"/>
    </row>
    <row r="180" spans="1:17" ht="14.4" customHeight="1" x14ac:dyDescent="0.3">
      <c r="A180" s="660" t="s">
        <v>5317</v>
      </c>
      <c r="B180" s="661" t="s">
        <v>5061</v>
      </c>
      <c r="C180" s="661" t="s">
        <v>3890</v>
      </c>
      <c r="D180" s="661" t="s">
        <v>5403</v>
      </c>
      <c r="E180" s="661" t="s">
        <v>5404</v>
      </c>
      <c r="F180" s="664">
        <v>1</v>
      </c>
      <c r="G180" s="664">
        <v>182</v>
      </c>
      <c r="H180" s="664">
        <v>1</v>
      </c>
      <c r="I180" s="664">
        <v>182</v>
      </c>
      <c r="J180" s="664"/>
      <c r="K180" s="664"/>
      <c r="L180" s="664"/>
      <c r="M180" s="664"/>
      <c r="N180" s="664"/>
      <c r="O180" s="664"/>
      <c r="P180" s="677"/>
      <c r="Q180" s="665"/>
    </row>
    <row r="181" spans="1:17" ht="14.4" customHeight="1" x14ac:dyDescent="0.3">
      <c r="A181" s="660" t="s">
        <v>5317</v>
      </c>
      <c r="B181" s="661" t="s">
        <v>5061</v>
      </c>
      <c r="C181" s="661" t="s">
        <v>3890</v>
      </c>
      <c r="D181" s="661" t="s">
        <v>5405</v>
      </c>
      <c r="E181" s="661" t="s">
        <v>5406</v>
      </c>
      <c r="F181" s="664">
        <v>4</v>
      </c>
      <c r="G181" s="664">
        <v>496</v>
      </c>
      <c r="H181" s="664">
        <v>1</v>
      </c>
      <c r="I181" s="664">
        <v>124</v>
      </c>
      <c r="J181" s="664"/>
      <c r="K181" s="664"/>
      <c r="L181" s="664"/>
      <c r="M181" s="664"/>
      <c r="N181" s="664"/>
      <c r="O181" s="664"/>
      <c r="P181" s="677"/>
      <c r="Q181" s="665"/>
    </row>
    <row r="182" spans="1:17" ht="14.4" customHeight="1" x14ac:dyDescent="0.3">
      <c r="A182" s="660" t="s">
        <v>5317</v>
      </c>
      <c r="B182" s="661" t="s">
        <v>5061</v>
      </c>
      <c r="C182" s="661" t="s">
        <v>3890</v>
      </c>
      <c r="D182" s="661" t="s">
        <v>5407</v>
      </c>
      <c r="E182" s="661" t="s">
        <v>5408</v>
      </c>
      <c r="F182" s="664">
        <v>10</v>
      </c>
      <c r="G182" s="664">
        <v>2170</v>
      </c>
      <c r="H182" s="664">
        <v>1</v>
      </c>
      <c r="I182" s="664">
        <v>217</v>
      </c>
      <c r="J182" s="664">
        <v>1</v>
      </c>
      <c r="K182" s="664">
        <v>217</v>
      </c>
      <c r="L182" s="664">
        <v>0.1</v>
      </c>
      <c r="M182" s="664">
        <v>217</v>
      </c>
      <c r="N182" s="664">
        <v>3</v>
      </c>
      <c r="O182" s="664">
        <v>657</v>
      </c>
      <c r="P182" s="677">
        <v>0.30276497695852533</v>
      </c>
      <c r="Q182" s="665">
        <v>219</v>
      </c>
    </row>
    <row r="183" spans="1:17" ht="14.4" customHeight="1" x14ac:dyDescent="0.3">
      <c r="A183" s="660" t="s">
        <v>5317</v>
      </c>
      <c r="B183" s="661" t="s">
        <v>5061</v>
      </c>
      <c r="C183" s="661" t="s">
        <v>3890</v>
      </c>
      <c r="D183" s="661" t="s">
        <v>5064</v>
      </c>
      <c r="E183" s="661" t="s">
        <v>5065</v>
      </c>
      <c r="F183" s="664">
        <v>47</v>
      </c>
      <c r="G183" s="664">
        <v>10293</v>
      </c>
      <c r="H183" s="664">
        <v>1</v>
      </c>
      <c r="I183" s="664">
        <v>219</v>
      </c>
      <c r="J183" s="664">
        <v>43</v>
      </c>
      <c r="K183" s="664">
        <v>9417</v>
      </c>
      <c r="L183" s="664">
        <v>0.91489361702127658</v>
      </c>
      <c r="M183" s="664">
        <v>219</v>
      </c>
      <c r="N183" s="664">
        <v>66</v>
      </c>
      <c r="O183" s="664">
        <v>14586</v>
      </c>
      <c r="P183" s="677">
        <v>1.4170795686388808</v>
      </c>
      <c r="Q183" s="665">
        <v>221</v>
      </c>
    </row>
    <row r="184" spans="1:17" ht="14.4" customHeight="1" x14ac:dyDescent="0.3">
      <c r="A184" s="660" t="s">
        <v>5317</v>
      </c>
      <c r="B184" s="661" t="s">
        <v>5061</v>
      </c>
      <c r="C184" s="661" t="s">
        <v>3890</v>
      </c>
      <c r="D184" s="661" t="s">
        <v>5409</v>
      </c>
      <c r="E184" s="661" t="s">
        <v>5410</v>
      </c>
      <c r="F184" s="664">
        <v>21</v>
      </c>
      <c r="G184" s="664">
        <v>12789</v>
      </c>
      <c r="H184" s="664">
        <v>1</v>
      </c>
      <c r="I184" s="664">
        <v>609</v>
      </c>
      <c r="J184" s="664">
        <v>17</v>
      </c>
      <c r="K184" s="664">
        <v>10353</v>
      </c>
      <c r="L184" s="664">
        <v>0.80952380952380953</v>
      </c>
      <c r="M184" s="664">
        <v>609</v>
      </c>
      <c r="N184" s="664">
        <v>38</v>
      </c>
      <c r="O184" s="664">
        <v>23294</v>
      </c>
      <c r="P184" s="677">
        <v>1.8214090233794666</v>
      </c>
      <c r="Q184" s="665">
        <v>613</v>
      </c>
    </row>
    <row r="185" spans="1:17" ht="14.4" customHeight="1" x14ac:dyDescent="0.3">
      <c r="A185" s="660" t="s">
        <v>5317</v>
      </c>
      <c r="B185" s="661" t="s">
        <v>5061</v>
      </c>
      <c r="C185" s="661" t="s">
        <v>3890</v>
      </c>
      <c r="D185" s="661" t="s">
        <v>5411</v>
      </c>
      <c r="E185" s="661" t="s">
        <v>5412</v>
      </c>
      <c r="F185" s="664">
        <v>18</v>
      </c>
      <c r="G185" s="664">
        <v>5868</v>
      </c>
      <c r="H185" s="664">
        <v>1</v>
      </c>
      <c r="I185" s="664">
        <v>326</v>
      </c>
      <c r="J185" s="664">
        <v>11</v>
      </c>
      <c r="K185" s="664">
        <v>3586</v>
      </c>
      <c r="L185" s="664">
        <v>0.61111111111111116</v>
      </c>
      <c r="M185" s="664">
        <v>326</v>
      </c>
      <c r="N185" s="664">
        <v>15</v>
      </c>
      <c r="O185" s="664">
        <v>4950</v>
      </c>
      <c r="P185" s="677">
        <v>0.84355828220858897</v>
      </c>
      <c r="Q185" s="665">
        <v>330</v>
      </c>
    </row>
    <row r="186" spans="1:17" ht="14.4" customHeight="1" x14ac:dyDescent="0.3">
      <c r="A186" s="660" t="s">
        <v>5317</v>
      </c>
      <c r="B186" s="661" t="s">
        <v>5061</v>
      </c>
      <c r="C186" s="661" t="s">
        <v>3890</v>
      </c>
      <c r="D186" s="661" t="s">
        <v>5413</v>
      </c>
      <c r="E186" s="661" t="s">
        <v>5414</v>
      </c>
      <c r="F186" s="664"/>
      <c r="G186" s="664"/>
      <c r="H186" s="664"/>
      <c r="I186" s="664"/>
      <c r="J186" s="664">
        <v>2</v>
      </c>
      <c r="K186" s="664">
        <v>556</v>
      </c>
      <c r="L186" s="664"/>
      <c r="M186" s="664">
        <v>278</v>
      </c>
      <c r="N186" s="664">
        <v>3</v>
      </c>
      <c r="O186" s="664">
        <v>837</v>
      </c>
      <c r="P186" s="677"/>
      <c r="Q186" s="665">
        <v>279</v>
      </c>
    </row>
    <row r="187" spans="1:17" ht="14.4" customHeight="1" x14ac:dyDescent="0.3">
      <c r="A187" s="660" t="s">
        <v>5317</v>
      </c>
      <c r="B187" s="661" t="s">
        <v>5061</v>
      </c>
      <c r="C187" s="661" t="s">
        <v>3890</v>
      </c>
      <c r="D187" s="661" t="s">
        <v>5415</v>
      </c>
      <c r="E187" s="661" t="s">
        <v>5416</v>
      </c>
      <c r="F187" s="664">
        <v>3</v>
      </c>
      <c r="G187" s="664">
        <v>18750</v>
      </c>
      <c r="H187" s="664">
        <v>1</v>
      </c>
      <c r="I187" s="664">
        <v>6250</v>
      </c>
      <c r="J187" s="664">
        <v>7</v>
      </c>
      <c r="K187" s="664">
        <v>43750</v>
      </c>
      <c r="L187" s="664">
        <v>2.3333333333333335</v>
      </c>
      <c r="M187" s="664">
        <v>6250</v>
      </c>
      <c r="N187" s="664">
        <v>4</v>
      </c>
      <c r="O187" s="664">
        <v>25056</v>
      </c>
      <c r="P187" s="677">
        <v>1.33632</v>
      </c>
      <c r="Q187" s="665">
        <v>6264</v>
      </c>
    </row>
    <row r="188" spans="1:17" ht="14.4" customHeight="1" x14ac:dyDescent="0.3">
      <c r="A188" s="660" t="s">
        <v>5317</v>
      </c>
      <c r="B188" s="661" t="s">
        <v>5061</v>
      </c>
      <c r="C188" s="661" t="s">
        <v>3890</v>
      </c>
      <c r="D188" s="661" t="s">
        <v>5417</v>
      </c>
      <c r="E188" s="661" t="s">
        <v>5418</v>
      </c>
      <c r="F188" s="664">
        <v>8</v>
      </c>
      <c r="G188" s="664">
        <v>12120</v>
      </c>
      <c r="H188" s="664">
        <v>1</v>
      </c>
      <c r="I188" s="664">
        <v>1515</v>
      </c>
      <c r="J188" s="664">
        <v>12</v>
      </c>
      <c r="K188" s="664">
        <v>18180</v>
      </c>
      <c r="L188" s="664">
        <v>1.5</v>
      </c>
      <c r="M188" s="664">
        <v>1515</v>
      </c>
      <c r="N188" s="664">
        <v>12</v>
      </c>
      <c r="O188" s="664">
        <v>18324</v>
      </c>
      <c r="P188" s="677">
        <v>1.5118811881188119</v>
      </c>
      <c r="Q188" s="665">
        <v>1527</v>
      </c>
    </row>
    <row r="189" spans="1:17" ht="14.4" customHeight="1" x14ac:dyDescent="0.3">
      <c r="A189" s="660" t="s">
        <v>5317</v>
      </c>
      <c r="B189" s="661" t="s">
        <v>5061</v>
      </c>
      <c r="C189" s="661" t="s">
        <v>3890</v>
      </c>
      <c r="D189" s="661" t="s">
        <v>5419</v>
      </c>
      <c r="E189" s="661" t="s">
        <v>5420</v>
      </c>
      <c r="F189" s="664">
        <v>13</v>
      </c>
      <c r="G189" s="664">
        <v>14144</v>
      </c>
      <c r="H189" s="664">
        <v>1</v>
      </c>
      <c r="I189" s="664">
        <v>1088</v>
      </c>
      <c r="J189" s="664">
        <v>29</v>
      </c>
      <c r="K189" s="664">
        <v>31552</v>
      </c>
      <c r="L189" s="664">
        <v>2.2307692307692308</v>
      </c>
      <c r="M189" s="664">
        <v>1088</v>
      </c>
      <c r="N189" s="664">
        <v>16</v>
      </c>
      <c r="O189" s="664">
        <v>17536</v>
      </c>
      <c r="P189" s="677">
        <v>1.2398190045248869</v>
      </c>
      <c r="Q189" s="665">
        <v>1096</v>
      </c>
    </row>
    <row r="190" spans="1:17" ht="14.4" customHeight="1" x14ac:dyDescent="0.3">
      <c r="A190" s="660" t="s">
        <v>5317</v>
      </c>
      <c r="B190" s="661" t="s">
        <v>5061</v>
      </c>
      <c r="C190" s="661" t="s">
        <v>3890</v>
      </c>
      <c r="D190" s="661" t="s">
        <v>5421</v>
      </c>
      <c r="E190" s="661" t="s">
        <v>5422</v>
      </c>
      <c r="F190" s="664"/>
      <c r="G190" s="664"/>
      <c r="H190" s="664"/>
      <c r="I190" s="664"/>
      <c r="J190" s="664">
        <v>1</v>
      </c>
      <c r="K190" s="664">
        <v>4702</v>
      </c>
      <c r="L190" s="664"/>
      <c r="M190" s="664">
        <v>4702</v>
      </c>
      <c r="N190" s="664"/>
      <c r="O190" s="664"/>
      <c r="P190" s="677"/>
      <c r="Q190" s="665"/>
    </row>
    <row r="191" spans="1:17" ht="14.4" customHeight="1" x14ac:dyDescent="0.3">
      <c r="A191" s="660" t="s">
        <v>5317</v>
      </c>
      <c r="B191" s="661" t="s">
        <v>5061</v>
      </c>
      <c r="C191" s="661" t="s">
        <v>3890</v>
      </c>
      <c r="D191" s="661" t="s">
        <v>5423</v>
      </c>
      <c r="E191" s="661" t="s">
        <v>5424</v>
      </c>
      <c r="F191" s="664"/>
      <c r="G191" s="664"/>
      <c r="H191" s="664"/>
      <c r="I191" s="664"/>
      <c r="J191" s="664"/>
      <c r="K191" s="664"/>
      <c r="L191" s="664"/>
      <c r="M191" s="664"/>
      <c r="N191" s="664">
        <v>2</v>
      </c>
      <c r="O191" s="664">
        <v>10324</v>
      </c>
      <c r="P191" s="677"/>
      <c r="Q191" s="665">
        <v>5162</v>
      </c>
    </row>
    <row r="192" spans="1:17" ht="14.4" customHeight="1" x14ac:dyDescent="0.3">
      <c r="A192" s="660" t="s">
        <v>5317</v>
      </c>
      <c r="B192" s="661" t="s">
        <v>5061</v>
      </c>
      <c r="C192" s="661" t="s">
        <v>3890</v>
      </c>
      <c r="D192" s="661" t="s">
        <v>5425</v>
      </c>
      <c r="E192" s="661" t="s">
        <v>5426</v>
      </c>
      <c r="F192" s="664">
        <v>2</v>
      </c>
      <c r="G192" s="664">
        <v>3314</v>
      </c>
      <c r="H192" s="664">
        <v>1</v>
      </c>
      <c r="I192" s="664">
        <v>1657</v>
      </c>
      <c r="J192" s="664">
        <v>8</v>
      </c>
      <c r="K192" s="664">
        <v>13256</v>
      </c>
      <c r="L192" s="664">
        <v>4</v>
      </c>
      <c r="M192" s="664">
        <v>1657</v>
      </c>
      <c r="N192" s="664">
        <v>4</v>
      </c>
      <c r="O192" s="664">
        <v>6664</v>
      </c>
      <c r="P192" s="677">
        <v>2.0108630054315029</v>
      </c>
      <c r="Q192" s="665">
        <v>1666</v>
      </c>
    </row>
    <row r="193" spans="1:17" ht="14.4" customHeight="1" x14ac:dyDescent="0.3">
      <c r="A193" s="660" t="s">
        <v>5317</v>
      </c>
      <c r="B193" s="661" t="s">
        <v>5061</v>
      </c>
      <c r="C193" s="661" t="s">
        <v>3890</v>
      </c>
      <c r="D193" s="661" t="s">
        <v>5427</v>
      </c>
      <c r="E193" s="661" t="s">
        <v>5428</v>
      </c>
      <c r="F193" s="664">
        <v>43</v>
      </c>
      <c r="G193" s="664">
        <v>54911</v>
      </c>
      <c r="H193" s="664">
        <v>1</v>
      </c>
      <c r="I193" s="664">
        <v>1277</v>
      </c>
      <c r="J193" s="664">
        <v>38</v>
      </c>
      <c r="K193" s="664">
        <v>48526</v>
      </c>
      <c r="L193" s="664">
        <v>0.88372093023255816</v>
      </c>
      <c r="M193" s="664">
        <v>1277</v>
      </c>
      <c r="N193" s="664">
        <v>44</v>
      </c>
      <c r="O193" s="664">
        <v>56364</v>
      </c>
      <c r="P193" s="677">
        <v>1.0264610005281274</v>
      </c>
      <c r="Q193" s="665">
        <v>1281</v>
      </c>
    </row>
    <row r="194" spans="1:17" ht="14.4" customHeight="1" x14ac:dyDescent="0.3">
      <c r="A194" s="660" t="s">
        <v>5317</v>
      </c>
      <c r="B194" s="661" t="s">
        <v>5061</v>
      </c>
      <c r="C194" s="661" t="s">
        <v>3890</v>
      </c>
      <c r="D194" s="661" t="s">
        <v>5429</v>
      </c>
      <c r="E194" s="661" t="s">
        <v>5430</v>
      </c>
      <c r="F194" s="664">
        <v>39</v>
      </c>
      <c r="G194" s="664">
        <v>45396</v>
      </c>
      <c r="H194" s="664">
        <v>1</v>
      </c>
      <c r="I194" s="664">
        <v>1164</v>
      </c>
      <c r="J194" s="664">
        <v>35</v>
      </c>
      <c r="K194" s="664">
        <v>40740</v>
      </c>
      <c r="L194" s="664">
        <v>0.89743589743589747</v>
      </c>
      <c r="M194" s="664">
        <v>1164</v>
      </c>
      <c r="N194" s="664">
        <v>41</v>
      </c>
      <c r="O194" s="664">
        <v>47847</v>
      </c>
      <c r="P194" s="677">
        <v>1.0539915411049432</v>
      </c>
      <c r="Q194" s="665">
        <v>1167</v>
      </c>
    </row>
    <row r="195" spans="1:17" ht="14.4" customHeight="1" x14ac:dyDescent="0.3">
      <c r="A195" s="660" t="s">
        <v>5317</v>
      </c>
      <c r="B195" s="661" t="s">
        <v>5061</v>
      </c>
      <c r="C195" s="661" t="s">
        <v>3890</v>
      </c>
      <c r="D195" s="661" t="s">
        <v>5431</v>
      </c>
      <c r="E195" s="661" t="s">
        <v>5432</v>
      </c>
      <c r="F195" s="664"/>
      <c r="G195" s="664"/>
      <c r="H195" s="664"/>
      <c r="I195" s="664"/>
      <c r="J195" s="664">
        <v>1</v>
      </c>
      <c r="K195" s="664">
        <v>5068</v>
      </c>
      <c r="L195" s="664"/>
      <c r="M195" s="664">
        <v>5068</v>
      </c>
      <c r="N195" s="664"/>
      <c r="O195" s="664"/>
      <c r="P195" s="677"/>
      <c r="Q195" s="665"/>
    </row>
    <row r="196" spans="1:17" ht="14.4" customHeight="1" x14ac:dyDescent="0.3">
      <c r="A196" s="660" t="s">
        <v>5317</v>
      </c>
      <c r="B196" s="661" t="s">
        <v>5061</v>
      </c>
      <c r="C196" s="661" t="s">
        <v>3890</v>
      </c>
      <c r="D196" s="661" t="s">
        <v>5433</v>
      </c>
      <c r="E196" s="661" t="s">
        <v>5434</v>
      </c>
      <c r="F196" s="664"/>
      <c r="G196" s="664"/>
      <c r="H196" s="664"/>
      <c r="I196" s="664"/>
      <c r="J196" s="664"/>
      <c r="K196" s="664"/>
      <c r="L196" s="664"/>
      <c r="M196" s="664"/>
      <c r="N196" s="664">
        <v>2</v>
      </c>
      <c r="O196" s="664">
        <v>1504</v>
      </c>
      <c r="P196" s="677"/>
      <c r="Q196" s="665">
        <v>752</v>
      </c>
    </row>
    <row r="197" spans="1:17" ht="14.4" customHeight="1" x14ac:dyDescent="0.3">
      <c r="A197" s="660" t="s">
        <v>5317</v>
      </c>
      <c r="B197" s="661" t="s">
        <v>5061</v>
      </c>
      <c r="C197" s="661" t="s">
        <v>3890</v>
      </c>
      <c r="D197" s="661" t="s">
        <v>5435</v>
      </c>
      <c r="E197" s="661" t="s">
        <v>5436</v>
      </c>
      <c r="F197" s="664">
        <v>357</v>
      </c>
      <c r="G197" s="664">
        <v>61761</v>
      </c>
      <c r="H197" s="664">
        <v>1</v>
      </c>
      <c r="I197" s="664">
        <v>173</v>
      </c>
      <c r="J197" s="664">
        <v>429</v>
      </c>
      <c r="K197" s="664">
        <v>74217</v>
      </c>
      <c r="L197" s="664">
        <v>1.2016806722689075</v>
      </c>
      <c r="M197" s="664">
        <v>173</v>
      </c>
      <c r="N197" s="664">
        <v>403</v>
      </c>
      <c r="O197" s="664">
        <v>70525</v>
      </c>
      <c r="P197" s="677">
        <v>1.14190184744418</v>
      </c>
      <c r="Q197" s="665">
        <v>175</v>
      </c>
    </row>
    <row r="198" spans="1:17" ht="14.4" customHeight="1" x14ac:dyDescent="0.3">
      <c r="A198" s="660" t="s">
        <v>5317</v>
      </c>
      <c r="B198" s="661" t="s">
        <v>5061</v>
      </c>
      <c r="C198" s="661" t="s">
        <v>3890</v>
      </c>
      <c r="D198" s="661" t="s">
        <v>5437</v>
      </c>
      <c r="E198" s="661" t="s">
        <v>5438</v>
      </c>
      <c r="F198" s="664">
        <v>14</v>
      </c>
      <c r="G198" s="664">
        <v>27944</v>
      </c>
      <c r="H198" s="664">
        <v>1</v>
      </c>
      <c r="I198" s="664">
        <v>1996</v>
      </c>
      <c r="J198" s="664">
        <v>22</v>
      </c>
      <c r="K198" s="664">
        <v>43912</v>
      </c>
      <c r="L198" s="664">
        <v>1.5714285714285714</v>
      </c>
      <c r="M198" s="664">
        <v>1996</v>
      </c>
      <c r="N198" s="664">
        <v>14</v>
      </c>
      <c r="O198" s="664">
        <v>28014</v>
      </c>
      <c r="P198" s="677">
        <v>1.0025050100200401</v>
      </c>
      <c r="Q198" s="665">
        <v>2001</v>
      </c>
    </row>
    <row r="199" spans="1:17" ht="14.4" customHeight="1" x14ac:dyDescent="0.3">
      <c r="A199" s="660" t="s">
        <v>5317</v>
      </c>
      <c r="B199" s="661" t="s">
        <v>5061</v>
      </c>
      <c r="C199" s="661" t="s">
        <v>3890</v>
      </c>
      <c r="D199" s="661" t="s">
        <v>5439</v>
      </c>
      <c r="E199" s="661" t="s">
        <v>5440</v>
      </c>
      <c r="F199" s="664"/>
      <c r="G199" s="664"/>
      <c r="H199" s="664"/>
      <c r="I199" s="664"/>
      <c r="J199" s="664">
        <v>1</v>
      </c>
      <c r="K199" s="664">
        <v>2692</v>
      </c>
      <c r="L199" s="664"/>
      <c r="M199" s="664">
        <v>2692</v>
      </c>
      <c r="N199" s="664"/>
      <c r="O199" s="664"/>
      <c r="P199" s="677"/>
      <c r="Q199" s="665"/>
    </row>
    <row r="200" spans="1:17" ht="14.4" customHeight="1" x14ac:dyDescent="0.3">
      <c r="A200" s="660" t="s">
        <v>5317</v>
      </c>
      <c r="B200" s="661" t="s">
        <v>5061</v>
      </c>
      <c r="C200" s="661" t="s">
        <v>3890</v>
      </c>
      <c r="D200" s="661" t="s">
        <v>5441</v>
      </c>
      <c r="E200" s="661" t="s">
        <v>5442</v>
      </c>
      <c r="F200" s="664"/>
      <c r="G200" s="664"/>
      <c r="H200" s="664"/>
      <c r="I200" s="664"/>
      <c r="J200" s="664">
        <v>1</v>
      </c>
      <c r="K200" s="664">
        <v>5180</v>
      </c>
      <c r="L200" s="664"/>
      <c r="M200" s="664">
        <v>5180</v>
      </c>
      <c r="N200" s="664">
        <v>1</v>
      </c>
      <c r="O200" s="664">
        <v>5188</v>
      </c>
      <c r="P200" s="677"/>
      <c r="Q200" s="665">
        <v>5188</v>
      </c>
    </row>
    <row r="201" spans="1:17" ht="14.4" customHeight="1" x14ac:dyDescent="0.3">
      <c r="A201" s="660" t="s">
        <v>5317</v>
      </c>
      <c r="B201" s="661" t="s">
        <v>5061</v>
      </c>
      <c r="C201" s="661" t="s">
        <v>3890</v>
      </c>
      <c r="D201" s="661" t="s">
        <v>5443</v>
      </c>
      <c r="E201" s="661" t="s">
        <v>5444</v>
      </c>
      <c r="F201" s="664">
        <v>14</v>
      </c>
      <c r="G201" s="664">
        <v>9212</v>
      </c>
      <c r="H201" s="664">
        <v>1</v>
      </c>
      <c r="I201" s="664">
        <v>658</v>
      </c>
      <c r="J201" s="664">
        <v>11</v>
      </c>
      <c r="K201" s="664">
        <v>7238</v>
      </c>
      <c r="L201" s="664">
        <v>0.7857142857142857</v>
      </c>
      <c r="M201" s="664">
        <v>658</v>
      </c>
      <c r="N201" s="664">
        <v>25</v>
      </c>
      <c r="O201" s="664">
        <v>16550</v>
      </c>
      <c r="P201" s="677">
        <v>1.7965696917064697</v>
      </c>
      <c r="Q201" s="665">
        <v>662</v>
      </c>
    </row>
    <row r="202" spans="1:17" ht="14.4" customHeight="1" x14ac:dyDescent="0.3">
      <c r="A202" s="660" t="s">
        <v>5317</v>
      </c>
      <c r="B202" s="661" t="s">
        <v>5061</v>
      </c>
      <c r="C202" s="661" t="s">
        <v>3890</v>
      </c>
      <c r="D202" s="661" t="s">
        <v>5445</v>
      </c>
      <c r="E202" s="661" t="s">
        <v>5446</v>
      </c>
      <c r="F202" s="664"/>
      <c r="G202" s="664"/>
      <c r="H202" s="664"/>
      <c r="I202" s="664"/>
      <c r="J202" s="664"/>
      <c r="K202" s="664"/>
      <c r="L202" s="664"/>
      <c r="M202" s="664"/>
      <c r="N202" s="664">
        <v>2</v>
      </c>
      <c r="O202" s="664">
        <v>4164</v>
      </c>
      <c r="P202" s="677"/>
      <c r="Q202" s="665">
        <v>2082</v>
      </c>
    </row>
    <row r="203" spans="1:17" ht="14.4" customHeight="1" x14ac:dyDescent="0.3">
      <c r="A203" s="660" t="s">
        <v>5317</v>
      </c>
      <c r="B203" s="661" t="s">
        <v>5061</v>
      </c>
      <c r="C203" s="661" t="s">
        <v>3890</v>
      </c>
      <c r="D203" s="661" t="s">
        <v>5447</v>
      </c>
      <c r="E203" s="661" t="s">
        <v>5448</v>
      </c>
      <c r="F203" s="664">
        <v>9</v>
      </c>
      <c r="G203" s="664">
        <v>1350</v>
      </c>
      <c r="H203" s="664">
        <v>1</v>
      </c>
      <c r="I203" s="664">
        <v>150</v>
      </c>
      <c r="J203" s="664">
        <v>9</v>
      </c>
      <c r="K203" s="664">
        <v>1350</v>
      </c>
      <c r="L203" s="664">
        <v>1</v>
      </c>
      <c r="M203" s="664">
        <v>150</v>
      </c>
      <c r="N203" s="664">
        <v>9</v>
      </c>
      <c r="O203" s="664">
        <v>1359</v>
      </c>
      <c r="P203" s="677">
        <v>1.0066666666666666</v>
      </c>
      <c r="Q203" s="665">
        <v>151</v>
      </c>
    </row>
    <row r="204" spans="1:17" ht="14.4" customHeight="1" x14ac:dyDescent="0.3">
      <c r="A204" s="660" t="s">
        <v>5317</v>
      </c>
      <c r="B204" s="661" t="s">
        <v>5061</v>
      </c>
      <c r="C204" s="661" t="s">
        <v>3890</v>
      </c>
      <c r="D204" s="661" t="s">
        <v>5449</v>
      </c>
      <c r="E204" s="661" t="s">
        <v>5450</v>
      </c>
      <c r="F204" s="664"/>
      <c r="G204" s="664"/>
      <c r="H204" s="664"/>
      <c r="I204" s="664"/>
      <c r="J204" s="664"/>
      <c r="K204" s="664"/>
      <c r="L204" s="664"/>
      <c r="M204" s="664"/>
      <c r="N204" s="664">
        <v>1</v>
      </c>
      <c r="O204" s="664">
        <v>195</v>
      </c>
      <c r="P204" s="677"/>
      <c r="Q204" s="665">
        <v>195</v>
      </c>
    </row>
    <row r="205" spans="1:17" ht="14.4" customHeight="1" x14ac:dyDescent="0.3">
      <c r="A205" s="660" t="s">
        <v>5317</v>
      </c>
      <c r="B205" s="661" t="s">
        <v>5061</v>
      </c>
      <c r="C205" s="661" t="s">
        <v>3890</v>
      </c>
      <c r="D205" s="661" t="s">
        <v>5451</v>
      </c>
      <c r="E205" s="661" t="s">
        <v>5452</v>
      </c>
      <c r="F205" s="664">
        <v>5</v>
      </c>
      <c r="G205" s="664">
        <v>990</v>
      </c>
      <c r="H205" s="664">
        <v>1</v>
      </c>
      <c r="I205" s="664">
        <v>198</v>
      </c>
      <c r="J205" s="664">
        <v>6</v>
      </c>
      <c r="K205" s="664">
        <v>1188</v>
      </c>
      <c r="L205" s="664">
        <v>1.2</v>
      </c>
      <c r="M205" s="664">
        <v>198</v>
      </c>
      <c r="N205" s="664">
        <v>2</v>
      </c>
      <c r="O205" s="664">
        <v>400</v>
      </c>
      <c r="P205" s="677">
        <v>0.40404040404040403</v>
      </c>
      <c r="Q205" s="665">
        <v>200</v>
      </c>
    </row>
    <row r="206" spans="1:17" ht="14.4" customHeight="1" x14ac:dyDescent="0.3">
      <c r="A206" s="660" t="s">
        <v>5317</v>
      </c>
      <c r="B206" s="661" t="s">
        <v>5061</v>
      </c>
      <c r="C206" s="661" t="s">
        <v>3890</v>
      </c>
      <c r="D206" s="661" t="s">
        <v>5453</v>
      </c>
      <c r="E206" s="661" t="s">
        <v>5454</v>
      </c>
      <c r="F206" s="664">
        <v>38</v>
      </c>
      <c r="G206" s="664">
        <v>15770</v>
      </c>
      <c r="H206" s="664">
        <v>1</v>
      </c>
      <c r="I206" s="664">
        <v>415</v>
      </c>
      <c r="J206" s="664">
        <v>53</v>
      </c>
      <c r="K206" s="664">
        <v>21995</v>
      </c>
      <c r="L206" s="664">
        <v>1.3947368421052631</v>
      </c>
      <c r="M206" s="664">
        <v>415</v>
      </c>
      <c r="N206" s="664">
        <v>68</v>
      </c>
      <c r="O206" s="664">
        <v>28424</v>
      </c>
      <c r="P206" s="677">
        <v>1.8024096385542168</v>
      </c>
      <c r="Q206" s="665">
        <v>418</v>
      </c>
    </row>
    <row r="207" spans="1:17" ht="14.4" customHeight="1" x14ac:dyDescent="0.3">
      <c r="A207" s="660" t="s">
        <v>5317</v>
      </c>
      <c r="B207" s="661" t="s">
        <v>5061</v>
      </c>
      <c r="C207" s="661" t="s">
        <v>3890</v>
      </c>
      <c r="D207" s="661" t="s">
        <v>5455</v>
      </c>
      <c r="E207" s="661" t="s">
        <v>5456</v>
      </c>
      <c r="F207" s="664">
        <v>11</v>
      </c>
      <c r="G207" s="664">
        <v>4675</v>
      </c>
      <c r="H207" s="664">
        <v>1</v>
      </c>
      <c r="I207" s="664">
        <v>425</v>
      </c>
      <c r="J207" s="664">
        <v>3</v>
      </c>
      <c r="K207" s="664">
        <v>1275</v>
      </c>
      <c r="L207" s="664">
        <v>0.27272727272727271</v>
      </c>
      <c r="M207" s="664">
        <v>425</v>
      </c>
      <c r="N207" s="664"/>
      <c r="O207" s="664"/>
      <c r="P207" s="677"/>
      <c r="Q207" s="665"/>
    </row>
    <row r="208" spans="1:17" ht="14.4" customHeight="1" x14ac:dyDescent="0.3">
      <c r="A208" s="660" t="s">
        <v>5317</v>
      </c>
      <c r="B208" s="661" t="s">
        <v>5061</v>
      </c>
      <c r="C208" s="661" t="s">
        <v>3890</v>
      </c>
      <c r="D208" s="661" t="s">
        <v>5457</v>
      </c>
      <c r="E208" s="661" t="s">
        <v>5458</v>
      </c>
      <c r="F208" s="664">
        <v>2</v>
      </c>
      <c r="G208" s="664">
        <v>4236</v>
      </c>
      <c r="H208" s="664">
        <v>1</v>
      </c>
      <c r="I208" s="664">
        <v>2118</v>
      </c>
      <c r="J208" s="664">
        <v>12</v>
      </c>
      <c r="K208" s="664">
        <v>25416</v>
      </c>
      <c r="L208" s="664">
        <v>6</v>
      </c>
      <c r="M208" s="664">
        <v>2118</v>
      </c>
      <c r="N208" s="664">
        <v>8</v>
      </c>
      <c r="O208" s="664">
        <v>16984</v>
      </c>
      <c r="P208" s="677">
        <v>4.0094428706326726</v>
      </c>
      <c r="Q208" s="665">
        <v>2123</v>
      </c>
    </row>
    <row r="209" spans="1:17" ht="14.4" customHeight="1" x14ac:dyDescent="0.3">
      <c r="A209" s="660" t="s">
        <v>5317</v>
      </c>
      <c r="B209" s="661" t="s">
        <v>5061</v>
      </c>
      <c r="C209" s="661" t="s">
        <v>3890</v>
      </c>
      <c r="D209" s="661" t="s">
        <v>5459</v>
      </c>
      <c r="E209" s="661" t="s">
        <v>5460</v>
      </c>
      <c r="F209" s="664">
        <v>1</v>
      </c>
      <c r="G209" s="664">
        <v>158</v>
      </c>
      <c r="H209" s="664">
        <v>1</v>
      </c>
      <c r="I209" s="664">
        <v>158</v>
      </c>
      <c r="J209" s="664"/>
      <c r="K209" s="664"/>
      <c r="L209" s="664"/>
      <c r="M209" s="664"/>
      <c r="N209" s="664"/>
      <c r="O209" s="664"/>
      <c r="P209" s="677"/>
      <c r="Q209" s="665"/>
    </row>
    <row r="210" spans="1:17" ht="14.4" customHeight="1" x14ac:dyDescent="0.3">
      <c r="A210" s="660" t="s">
        <v>5317</v>
      </c>
      <c r="B210" s="661" t="s">
        <v>5061</v>
      </c>
      <c r="C210" s="661" t="s">
        <v>3890</v>
      </c>
      <c r="D210" s="661" t="s">
        <v>5461</v>
      </c>
      <c r="E210" s="661" t="s">
        <v>5462</v>
      </c>
      <c r="F210" s="664">
        <v>3</v>
      </c>
      <c r="G210" s="664">
        <v>2736</v>
      </c>
      <c r="H210" s="664">
        <v>1</v>
      </c>
      <c r="I210" s="664">
        <v>912</v>
      </c>
      <c r="J210" s="664">
        <v>2</v>
      </c>
      <c r="K210" s="664">
        <v>1824</v>
      </c>
      <c r="L210" s="664">
        <v>0.66666666666666663</v>
      </c>
      <c r="M210" s="664">
        <v>912</v>
      </c>
      <c r="N210" s="664">
        <v>3</v>
      </c>
      <c r="O210" s="664">
        <v>2751</v>
      </c>
      <c r="P210" s="677">
        <v>1.0054824561403508</v>
      </c>
      <c r="Q210" s="665">
        <v>917</v>
      </c>
    </row>
    <row r="211" spans="1:17" ht="14.4" customHeight="1" x14ac:dyDescent="0.3">
      <c r="A211" s="660" t="s">
        <v>5317</v>
      </c>
      <c r="B211" s="661" t="s">
        <v>5061</v>
      </c>
      <c r="C211" s="661" t="s">
        <v>3890</v>
      </c>
      <c r="D211" s="661" t="s">
        <v>5463</v>
      </c>
      <c r="E211" s="661" t="s">
        <v>5464</v>
      </c>
      <c r="F211" s="664">
        <v>30</v>
      </c>
      <c r="G211" s="664">
        <v>4560</v>
      </c>
      <c r="H211" s="664">
        <v>1</v>
      </c>
      <c r="I211" s="664">
        <v>152</v>
      </c>
      <c r="J211" s="664">
        <v>39</v>
      </c>
      <c r="K211" s="664">
        <v>5928</v>
      </c>
      <c r="L211" s="664">
        <v>1.3</v>
      </c>
      <c r="M211" s="664">
        <v>152</v>
      </c>
      <c r="N211" s="664">
        <v>29</v>
      </c>
      <c r="O211" s="664">
        <v>4466</v>
      </c>
      <c r="P211" s="677">
        <v>0.97938596491228069</v>
      </c>
      <c r="Q211" s="665">
        <v>154</v>
      </c>
    </row>
    <row r="212" spans="1:17" ht="14.4" customHeight="1" x14ac:dyDescent="0.3">
      <c r="A212" s="660" t="s">
        <v>5317</v>
      </c>
      <c r="B212" s="661" t="s">
        <v>5061</v>
      </c>
      <c r="C212" s="661" t="s">
        <v>3890</v>
      </c>
      <c r="D212" s="661" t="s">
        <v>5465</v>
      </c>
      <c r="E212" s="661" t="s">
        <v>5466</v>
      </c>
      <c r="F212" s="664">
        <v>2</v>
      </c>
      <c r="G212" s="664">
        <v>3986</v>
      </c>
      <c r="H212" s="664">
        <v>1</v>
      </c>
      <c r="I212" s="664">
        <v>1993</v>
      </c>
      <c r="J212" s="664">
        <v>5</v>
      </c>
      <c r="K212" s="664">
        <v>9965</v>
      </c>
      <c r="L212" s="664">
        <v>2.5</v>
      </c>
      <c r="M212" s="664">
        <v>1993</v>
      </c>
      <c r="N212" s="664">
        <v>3</v>
      </c>
      <c r="O212" s="664">
        <v>6015</v>
      </c>
      <c r="P212" s="677">
        <v>1.5090316106372303</v>
      </c>
      <c r="Q212" s="665">
        <v>2005</v>
      </c>
    </row>
    <row r="213" spans="1:17" ht="14.4" customHeight="1" x14ac:dyDescent="0.3">
      <c r="A213" s="660" t="s">
        <v>5317</v>
      </c>
      <c r="B213" s="661" t="s">
        <v>5061</v>
      </c>
      <c r="C213" s="661" t="s">
        <v>3890</v>
      </c>
      <c r="D213" s="661" t="s">
        <v>5467</v>
      </c>
      <c r="E213" s="661" t="s">
        <v>5468</v>
      </c>
      <c r="F213" s="664"/>
      <c r="G213" s="664"/>
      <c r="H213" s="664"/>
      <c r="I213" s="664"/>
      <c r="J213" s="664">
        <v>1</v>
      </c>
      <c r="K213" s="664">
        <v>559</v>
      </c>
      <c r="L213" s="664"/>
      <c r="M213" s="664">
        <v>559</v>
      </c>
      <c r="N213" s="664">
        <v>1</v>
      </c>
      <c r="O213" s="664">
        <v>563</v>
      </c>
      <c r="P213" s="677"/>
      <c r="Q213" s="665">
        <v>563</v>
      </c>
    </row>
    <row r="214" spans="1:17" ht="14.4" customHeight="1" x14ac:dyDescent="0.3">
      <c r="A214" s="660" t="s">
        <v>5317</v>
      </c>
      <c r="B214" s="661" t="s">
        <v>5061</v>
      </c>
      <c r="C214" s="661" t="s">
        <v>3890</v>
      </c>
      <c r="D214" s="661" t="s">
        <v>5469</v>
      </c>
      <c r="E214" s="661" t="s">
        <v>5470</v>
      </c>
      <c r="F214" s="664"/>
      <c r="G214" s="664"/>
      <c r="H214" s="664"/>
      <c r="I214" s="664"/>
      <c r="J214" s="664"/>
      <c r="K214" s="664"/>
      <c r="L214" s="664"/>
      <c r="M214" s="664"/>
      <c r="N214" s="664">
        <v>44</v>
      </c>
      <c r="O214" s="664">
        <v>15136</v>
      </c>
      <c r="P214" s="677"/>
      <c r="Q214" s="665">
        <v>344</v>
      </c>
    </row>
    <row r="215" spans="1:17" ht="14.4" customHeight="1" x14ac:dyDescent="0.3">
      <c r="A215" s="660" t="s">
        <v>5471</v>
      </c>
      <c r="B215" s="661" t="s">
        <v>5472</v>
      </c>
      <c r="C215" s="661" t="s">
        <v>3890</v>
      </c>
      <c r="D215" s="661" t="s">
        <v>5473</v>
      </c>
      <c r="E215" s="661" t="s">
        <v>5474</v>
      </c>
      <c r="F215" s="664">
        <v>179</v>
      </c>
      <c r="G215" s="664">
        <v>36337</v>
      </c>
      <c r="H215" s="664">
        <v>1</v>
      </c>
      <c r="I215" s="664">
        <v>203</v>
      </c>
      <c r="J215" s="664">
        <v>205</v>
      </c>
      <c r="K215" s="664">
        <v>41615</v>
      </c>
      <c r="L215" s="664">
        <v>1.1452513966480447</v>
      </c>
      <c r="M215" s="664">
        <v>203</v>
      </c>
      <c r="N215" s="664">
        <v>143</v>
      </c>
      <c r="O215" s="664">
        <v>29458</v>
      </c>
      <c r="P215" s="677">
        <v>0.81068882956765831</v>
      </c>
      <c r="Q215" s="665">
        <v>206</v>
      </c>
    </row>
    <row r="216" spans="1:17" ht="14.4" customHeight="1" x14ac:dyDescent="0.3">
      <c r="A216" s="660" t="s">
        <v>5471</v>
      </c>
      <c r="B216" s="661" t="s">
        <v>5472</v>
      </c>
      <c r="C216" s="661" t="s">
        <v>3890</v>
      </c>
      <c r="D216" s="661" t="s">
        <v>5475</v>
      </c>
      <c r="E216" s="661" t="s">
        <v>5476</v>
      </c>
      <c r="F216" s="664">
        <v>152</v>
      </c>
      <c r="G216" s="664">
        <v>44384</v>
      </c>
      <c r="H216" s="664">
        <v>1</v>
      </c>
      <c r="I216" s="664">
        <v>292</v>
      </c>
      <c r="J216" s="664">
        <v>295</v>
      </c>
      <c r="K216" s="664">
        <v>86140</v>
      </c>
      <c r="L216" s="664">
        <v>1.9407894736842106</v>
      </c>
      <c r="M216" s="664">
        <v>292</v>
      </c>
      <c r="N216" s="664">
        <v>110</v>
      </c>
      <c r="O216" s="664">
        <v>32450</v>
      </c>
      <c r="P216" s="677">
        <v>0.73111932227829846</v>
      </c>
      <c r="Q216" s="665">
        <v>295</v>
      </c>
    </row>
    <row r="217" spans="1:17" ht="14.4" customHeight="1" x14ac:dyDescent="0.3">
      <c r="A217" s="660" t="s">
        <v>5471</v>
      </c>
      <c r="B217" s="661" t="s">
        <v>5472</v>
      </c>
      <c r="C217" s="661" t="s">
        <v>3890</v>
      </c>
      <c r="D217" s="661" t="s">
        <v>5477</v>
      </c>
      <c r="E217" s="661" t="s">
        <v>5478</v>
      </c>
      <c r="F217" s="664">
        <v>6</v>
      </c>
      <c r="G217" s="664">
        <v>558</v>
      </c>
      <c r="H217" s="664">
        <v>1</v>
      </c>
      <c r="I217" s="664">
        <v>93</v>
      </c>
      <c r="J217" s="664">
        <v>9</v>
      </c>
      <c r="K217" s="664">
        <v>837</v>
      </c>
      <c r="L217" s="664">
        <v>1.5</v>
      </c>
      <c r="M217" s="664">
        <v>93</v>
      </c>
      <c r="N217" s="664">
        <v>7</v>
      </c>
      <c r="O217" s="664">
        <v>665</v>
      </c>
      <c r="P217" s="677">
        <v>1.1917562724014337</v>
      </c>
      <c r="Q217" s="665">
        <v>95</v>
      </c>
    </row>
    <row r="218" spans="1:17" ht="14.4" customHeight="1" x14ac:dyDescent="0.3">
      <c r="A218" s="660" t="s">
        <v>5471</v>
      </c>
      <c r="B218" s="661" t="s">
        <v>5472</v>
      </c>
      <c r="C218" s="661" t="s">
        <v>3890</v>
      </c>
      <c r="D218" s="661" t="s">
        <v>5479</v>
      </c>
      <c r="E218" s="661" t="s">
        <v>5480</v>
      </c>
      <c r="F218" s="664">
        <v>133</v>
      </c>
      <c r="G218" s="664">
        <v>17822</v>
      </c>
      <c r="H218" s="664">
        <v>1</v>
      </c>
      <c r="I218" s="664">
        <v>134</v>
      </c>
      <c r="J218" s="664">
        <v>145</v>
      </c>
      <c r="K218" s="664">
        <v>19430</v>
      </c>
      <c r="L218" s="664">
        <v>1.0902255639097744</v>
      </c>
      <c r="M218" s="664">
        <v>134</v>
      </c>
      <c r="N218" s="664">
        <v>135</v>
      </c>
      <c r="O218" s="664">
        <v>18225</v>
      </c>
      <c r="P218" s="677">
        <v>1.0226125014027607</v>
      </c>
      <c r="Q218" s="665">
        <v>135</v>
      </c>
    </row>
    <row r="219" spans="1:17" ht="14.4" customHeight="1" x14ac:dyDescent="0.3">
      <c r="A219" s="660" t="s">
        <v>5471</v>
      </c>
      <c r="B219" s="661" t="s">
        <v>5472</v>
      </c>
      <c r="C219" s="661" t="s">
        <v>3890</v>
      </c>
      <c r="D219" s="661" t="s">
        <v>5481</v>
      </c>
      <c r="E219" s="661" t="s">
        <v>5482</v>
      </c>
      <c r="F219" s="664">
        <v>1</v>
      </c>
      <c r="G219" s="664">
        <v>612</v>
      </c>
      <c r="H219" s="664">
        <v>1</v>
      </c>
      <c r="I219" s="664">
        <v>612</v>
      </c>
      <c r="J219" s="664"/>
      <c r="K219" s="664"/>
      <c r="L219" s="664"/>
      <c r="M219" s="664"/>
      <c r="N219" s="664"/>
      <c r="O219" s="664"/>
      <c r="P219" s="677"/>
      <c r="Q219" s="665"/>
    </row>
    <row r="220" spans="1:17" ht="14.4" customHeight="1" x14ac:dyDescent="0.3">
      <c r="A220" s="660" t="s">
        <v>5471</v>
      </c>
      <c r="B220" s="661" t="s">
        <v>5472</v>
      </c>
      <c r="C220" s="661" t="s">
        <v>3890</v>
      </c>
      <c r="D220" s="661" t="s">
        <v>5483</v>
      </c>
      <c r="E220" s="661" t="s">
        <v>5484</v>
      </c>
      <c r="F220" s="664">
        <v>12</v>
      </c>
      <c r="G220" s="664">
        <v>1908</v>
      </c>
      <c r="H220" s="664">
        <v>1</v>
      </c>
      <c r="I220" s="664">
        <v>159</v>
      </c>
      <c r="J220" s="664">
        <v>13</v>
      </c>
      <c r="K220" s="664">
        <v>2067</v>
      </c>
      <c r="L220" s="664">
        <v>1.0833333333333333</v>
      </c>
      <c r="M220" s="664">
        <v>159</v>
      </c>
      <c r="N220" s="664">
        <v>4</v>
      </c>
      <c r="O220" s="664">
        <v>644</v>
      </c>
      <c r="P220" s="677">
        <v>0.33752620545073375</v>
      </c>
      <c r="Q220" s="665">
        <v>161</v>
      </c>
    </row>
    <row r="221" spans="1:17" ht="14.4" customHeight="1" x14ac:dyDescent="0.3">
      <c r="A221" s="660" t="s">
        <v>5471</v>
      </c>
      <c r="B221" s="661" t="s">
        <v>5472</v>
      </c>
      <c r="C221" s="661" t="s">
        <v>3890</v>
      </c>
      <c r="D221" s="661" t="s">
        <v>5485</v>
      </c>
      <c r="E221" s="661" t="s">
        <v>5486</v>
      </c>
      <c r="F221" s="664">
        <v>32</v>
      </c>
      <c r="G221" s="664">
        <v>8384</v>
      </c>
      <c r="H221" s="664">
        <v>1</v>
      </c>
      <c r="I221" s="664">
        <v>262</v>
      </c>
      <c r="J221" s="664">
        <v>39</v>
      </c>
      <c r="K221" s="664">
        <v>10218</v>
      </c>
      <c r="L221" s="664">
        <v>1.21875</v>
      </c>
      <c r="M221" s="664">
        <v>262</v>
      </c>
      <c r="N221" s="664">
        <v>24</v>
      </c>
      <c r="O221" s="664">
        <v>6384</v>
      </c>
      <c r="P221" s="677">
        <v>0.76145038167938928</v>
      </c>
      <c r="Q221" s="665">
        <v>266</v>
      </c>
    </row>
    <row r="222" spans="1:17" ht="14.4" customHeight="1" x14ac:dyDescent="0.3">
      <c r="A222" s="660" t="s">
        <v>5471</v>
      </c>
      <c r="B222" s="661" t="s">
        <v>5472</v>
      </c>
      <c r="C222" s="661" t="s">
        <v>3890</v>
      </c>
      <c r="D222" s="661" t="s">
        <v>5487</v>
      </c>
      <c r="E222" s="661" t="s">
        <v>5488</v>
      </c>
      <c r="F222" s="664">
        <v>36</v>
      </c>
      <c r="G222" s="664">
        <v>5076</v>
      </c>
      <c r="H222" s="664">
        <v>1</v>
      </c>
      <c r="I222" s="664">
        <v>141</v>
      </c>
      <c r="J222" s="664">
        <v>43</v>
      </c>
      <c r="K222" s="664">
        <v>6063</v>
      </c>
      <c r="L222" s="664">
        <v>1.1944444444444444</v>
      </c>
      <c r="M222" s="664">
        <v>141</v>
      </c>
      <c r="N222" s="664">
        <v>34</v>
      </c>
      <c r="O222" s="664">
        <v>4794</v>
      </c>
      <c r="P222" s="677">
        <v>0.94444444444444442</v>
      </c>
      <c r="Q222" s="665">
        <v>141</v>
      </c>
    </row>
    <row r="223" spans="1:17" ht="14.4" customHeight="1" x14ac:dyDescent="0.3">
      <c r="A223" s="660" t="s">
        <v>5471</v>
      </c>
      <c r="B223" s="661" t="s">
        <v>5472</v>
      </c>
      <c r="C223" s="661" t="s">
        <v>3890</v>
      </c>
      <c r="D223" s="661" t="s">
        <v>5489</v>
      </c>
      <c r="E223" s="661" t="s">
        <v>5488</v>
      </c>
      <c r="F223" s="664">
        <v>133</v>
      </c>
      <c r="G223" s="664">
        <v>10374</v>
      </c>
      <c r="H223" s="664">
        <v>1</v>
      </c>
      <c r="I223" s="664">
        <v>78</v>
      </c>
      <c r="J223" s="664">
        <v>144</v>
      </c>
      <c r="K223" s="664">
        <v>11232</v>
      </c>
      <c r="L223" s="664">
        <v>1.0827067669172932</v>
      </c>
      <c r="M223" s="664">
        <v>78</v>
      </c>
      <c r="N223" s="664">
        <v>135</v>
      </c>
      <c r="O223" s="664">
        <v>10530</v>
      </c>
      <c r="P223" s="677">
        <v>1.0150375939849625</v>
      </c>
      <c r="Q223" s="665">
        <v>78</v>
      </c>
    </row>
    <row r="224" spans="1:17" ht="14.4" customHeight="1" x14ac:dyDescent="0.3">
      <c r="A224" s="660" t="s">
        <v>5471</v>
      </c>
      <c r="B224" s="661" t="s">
        <v>5472</v>
      </c>
      <c r="C224" s="661" t="s">
        <v>3890</v>
      </c>
      <c r="D224" s="661" t="s">
        <v>5490</v>
      </c>
      <c r="E224" s="661" t="s">
        <v>5491</v>
      </c>
      <c r="F224" s="664">
        <v>36</v>
      </c>
      <c r="G224" s="664">
        <v>10908</v>
      </c>
      <c r="H224" s="664">
        <v>1</v>
      </c>
      <c r="I224" s="664">
        <v>303</v>
      </c>
      <c r="J224" s="664">
        <v>43</v>
      </c>
      <c r="K224" s="664">
        <v>13029</v>
      </c>
      <c r="L224" s="664">
        <v>1.1944444444444444</v>
      </c>
      <c r="M224" s="664">
        <v>303</v>
      </c>
      <c r="N224" s="664">
        <v>34</v>
      </c>
      <c r="O224" s="664">
        <v>10438</v>
      </c>
      <c r="P224" s="677">
        <v>0.95691235790245688</v>
      </c>
      <c r="Q224" s="665">
        <v>307</v>
      </c>
    </row>
    <row r="225" spans="1:17" ht="14.4" customHeight="1" x14ac:dyDescent="0.3">
      <c r="A225" s="660" t="s">
        <v>5471</v>
      </c>
      <c r="B225" s="661" t="s">
        <v>5472</v>
      </c>
      <c r="C225" s="661" t="s">
        <v>3890</v>
      </c>
      <c r="D225" s="661" t="s">
        <v>5492</v>
      </c>
      <c r="E225" s="661" t="s">
        <v>5493</v>
      </c>
      <c r="F225" s="664">
        <v>109</v>
      </c>
      <c r="G225" s="664">
        <v>17440</v>
      </c>
      <c r="H225" s="664">
        <v>1</v>
      </c>
      <c r="I225" s="664">
        <v>160</v>
      </c>
      <c r="J225" s="664">
        <v>115</v>
      </c>
      <c r="K225" s="664">
        <v>18400</v>
      </c>
      <c r="L225" s="664">
        <v>1.0550458715596329</v>
      </c>
      <c r="M225" s="664">
        <v>160</v>
      </c>
      <c r="N225" s="664">
        <v>108</v>
      </c>
      <c r="O225" s="664">
        <v>17388</v>
      </c>
      <c r="P225" s="677">
        <v>0.99701834862385319</v>
      </c>
      <c r="Q225" s="665">
        <v>161</v>
      </c>
    </row>
    <row r="226" spans="1:17" ht="14.4" customHeight="1" x14ac:dyDescent="0.3">
      <c r="A226" s="660" t="s">
        <v>5471</v>
      </c>
      <c r="B226" s="661" t="s">
        <v>5472</v>
      </c>
      <c r="C226" s="661" t="s">
        <v>3890</v>
      </c>
      <c r="D226" s="661" t="s">
        <v>5494</v>
      </c>
      <c r="E226" s="661" t="s">
        <v>5474</v>
      </c>
      <c r="F226" s="664">
        <v>310</v>
      </c>
      <c r="G226" s="664">
        <v>21700</v>
      </c>
      <c r="H226" s="664">
        <v>1</v>
      </c>
      <c r="I226" s="664">
        <v>70</v>
      </c>
      <c r="J226" s="664">
        <v>387</v>
      </c>
      <c r="K226" s="664">
        <v>27090</v>
      </c>
      <c r="L226" s="664">
        <v>1.2483870967741935</v>
      </c>
      <c r="M226" s="664">
        <v>70</v>
      </c>
      <c r="N226" s="664">
        <v>360</v>
      </c>
      <c r="O226" s="664">
        <v>25560</v>
      </c>
      <c r="P226" s="677">
        <v>1.1778801843317972</v>
      </c>
      <c r="Q226" s="665">
        <v>71</v>
      </c>
    </row>
    <row r="227" spans="1:17" ht="14.4" customHeight="1" x14ac:dyDescent="0.3">
      <c r="A227" s="660" t="s">
        <v>5471</v>
      </c>
      <c r="B227" s="661" t="s">
        <v>5472</v>
      </c>
      <c r="C227" s="661" t="s">
        <v>3890</v>
      </c>
      <c r="D227" s="661" t="s">
        <v>5495</v>
      </c>
      <c r="E227" s="661" t="s">
        <v>5496</v>
      </c>
      <c r="F227" s="664">
        <v>8</v>
      </c>
      <c r="G227" s="664">
        <v>9512</v>
      </c>
      <c r="H227" s="664">
        <v>1</v>
      </c>
      <c r="I227" s="664">
        <v>1189</v>
      </c>
      <c r="J227" s="664">
        <v>10</v>
      </c>
      <c r="K227" s="664">
        <v>11890</v>
      </c>
      <c r="L227" s="664">
        <v>1.25</v>
      </c>
      <c r="M227" s="664">
        <v>1189</v>
      </c>
      <c r="N227" s="664">
        <v>5</v>
      </c>
      <c r="O227" s="664">
        <v>5975</v>
      </c>
      <c r="P227" s="677">
        <v>0.62815391084945327</v>
      </c>
      <c r="Q227" s="665">
        <v>1195</v>
      </c>
    </row>
    <row r="228" spans="1:17" ht="14.4" customHeight="1" x14ac:dyDescent="0.3">
      <c r="A228" s="660" t="s">
        <v>5471</v>
      </c>
      <c r="B228" s="661" t="s">
        <v>5472</v>
      </c>
      <c r="C228" s="661" t="s">
        <v>3890</v>
      </c>
      <c r="D228" s="661" t="s">
        <v>5497</v>
      </c>
      <c r="E228" s="661" t="s">
        <v>5498</v>
      </c>
      <c r="F228" s="664">
        <v>8</v>
      </c>
      <c r="G228" s="664">
        <v>864</v>
      </c>
      <c r="H228" s="664">
        <v>1</v>
      </c>
      <c r="I228" s="664">
        <v>108</v>
      </c>
      <c r="J228" s="664">
        <v>14</v>
      </c>
      <c r="K228" s="664">
        <v>1512</v>
      </c>
      <c r="L228" s="664">
        <v>1.75</v>
      </c>
      <c r="M228" s="664">
        <v>108</v>
      </c>
      <c r="N228" s="664">
        <v>5</v>
      </c>
      <c r="O228" s="664">
        <v>550</v>
      </c>
      <c r="P228" s="677">
        <v>0.63657407407407407</v>
      </c>
      <c r="Q228" s="665">
        <v>110</v>
      </c>
    </row>
    <row r="229" spans="1:17" ht="14.4" customHeight="1" x14ac:dyDescent="0.3">
      <c r="A229" s="660" t="s">
        <v>5471</v>
      </c>
      <c r="B229" s="661" t="s">
        <v>5472</v>
      </c>
      <c r="C229" s="661" t="s">
        <v>3890</v>
      </c>
      <c r="D229" s="661" t="s">
        <v>5499</v>
      </c>
      <c r="E229" s="661" t="s">
        <v>5500</v>
      </c>
      <c r="F229" s="664"/>
      <c r="G229" s="664"/>
      <c r="H229" s="664"/>
      <c r="I229" s="664"/>
      <c r="J229" s="664">
        <v>1</v>
      </c>
      <c r="K229" s="664">
        <v>291</v>
      </c>
      <c r="L229" s="664"/>
      <c r="M229" s="664">
        <v>291</v>
      </c>
      <c r="N229" s="664"/>
      <c r="O229" s="664"/>
      <c r="P229" s="677"/>
      <c r="Q229" s="665"/>
    </row>
    <row r="230" spans="1:17" ht="14.4" customHeight="1" x14ac:dyDescent="0.3">
      <c r="A230" s="660" t="s">
        <v>5501</v>
      </c>
      <c r="B230" s="661" t="s">
        <v>5502</v>
      </c>
      <c r="C230" s="661" t="s">
        <v>3890</v>
      </c>
      <c r="D230" s="661" t="s">
        <v>5503</v>
      </c>
      <c r="E230" s="661" t="s">
        <v>5504</v>
      </c>
      <c r="F230" s="664">
        <v>622</v>
      </c>
      <c r="G230" s="664">
        <v>32966</v>
      </c>
      <c r="H230" s="664">
        <v>1</v>
      </c>
      <c r="I230" s="664">
        <v>53</v>
      </c>
      <c r="J230" s="664">
        <v>668</v>
      </c>
      <c r="K230" s="664">
        <v>35404</v>
      </c>
      <c r="L230" s="664">
        <v>1.0739549839228295</v>
      </c>
      <c r="M230" s="664">
        <v>53</v>
      </c>
      <c r="N230" s="664">
        <v>674</v>
      </c>
      <c r="O230" s="664">
        <v>36396</v>
      </c>
      <c r="P230" s="677">
        <v>1.1040465934599284</v>
      </c>
      <c r="Q230" s="665">
        <v>54</v>
      </c>
    </row>
    <row r="231" spans="1:17" ht="14.4" customHeight="1" x14ac:dyDescent="0.3">
      <c r="A231" s="660" t="s">
        <v>5501</v>
      </c>
      <c r="B231" s="661" t="s">
        <v>5502</v>
      </c>
      <c r="C231" s="661" t="s">
        <v>3890</v>
      </c>
      <c r="D231" s="661" t="s">
        <v>5505</v>
      </c>
      <c r="E231" s="661" t="s">
        <v>5506</v>
      </c>
      <c r="F231" s="664">
        <v>500</v>
      </c>
      <c r="G231" s="664">
        <v>60500</v>
      </c>
      <c r="H231" s="664">
        <v>1</v>
      </c>
      <c r="I231" s="664">
        <v>121</v>
      </c>
      <c r="J231" s="664">
        <v>598</v>
      </c>
      <c r="K231" s="664">
        <v>72358</v>
      </c>
      <c r="L231" s="664">
        <v>1.196</v>
      </c>
      <c r="M231" s="664">
        <v>121</v>
      </c>
      <c r="N231" s="664">
        <v>488</v>
      </c>
      <c r="O231" s="664">
        <v>60024</v>
      </c>
      <c r="P231" s="677">
        <v>0.99213223140495865</v>
      </c>
      <c r="Q231" s="665">
        <v>123</v>
      </c>
    </row>
    <row r="232" spans="1:17" ht="14.4" customHeight="1" x14ac:dyDescent="0.3">
      <c r="A232" s="660" t="s">
        <v>5501</v>
      </c>
      <c r="B232" s="661" t="s">
        <v>5502</v>
      </c>
      <c r="C232" s="661" t="s">
        <v>3890</v>
      </c>
      <c r="D232" s="661" t="s">
        <v>5507</v>
      </c>
      <c r="E232" s="661" t="s">
        <v>5508</v>
      </c>
      <c r="F232" s="664">
        <v>9</v>
      </c>
      <c r="G232" s="664">
        <v>1566</v>
      </c>
      <c r="H232" s="664">
        <v>1</v>
      </c>
      <c r="I232" s="664">
        <v>174</v>
      </c>
      <c r="J232" s="664">
        <v>21</v>
      </c>
      <c r="K232" s="664">
        <v>3654</v>
      </c>
      <c r="L232" s="664">
        <v>2.3333333333333335</v>
      </c>
      <c r="M232" s="664">
        <v>174</v>
      </c>
      <c r="N232" s="664">
        <v>8</v>
      </c>
      <c r="O232" s="664">
        <v>1416</v>
      </c>
      <c r="P232" s="677">
        <v>0.90421455938697315</v>
      </c>
      <c r="Q232" s="665">
        <v>177</v>
      </c>
    </row>
    <row r="233" spans="1:17" ht="14.4" customHeight="1" x14ac:dyDescent="0.3">
      <c r="A233" s="660" t="s">
        <v>5501</v>
      </c>
      <c r="B233" s="661" t="s">
        <v>5502</v>
      </c>
      <c r="C233" s="661" t="s">
        <v>3890</v>
      </c>
      <c r="D233" s="661" t="s">
        <v>5509</v>
      </c>
      <c r="E233" s="661" t="s">
        <v>5510</v>
      </c>
      <c r="F233" s="664">
        <v>150</v>
      </c>
      <c r="G233" s="664">
        <v>57000</v>
      </c>
      <c r="H233" s="664">
        <v>1</v>
      </c>
      <c r="I233" s="664">
        <v>380</v>
      </c>
      <c r="J233" s="664">
        <v>160</v>
      </c>
      <c r="K233" s="664">
        <v>60800</v>
      </c>
      <c r="L233" s="664">
        <v>1.0666666666666667</v>
      </c>
      <c r="M233" s="664">
        <v>380</v>
      </c>
      <c r="N233" s="664">
        <v>152</v>
      </c>
      <c r="O233" s="664">
        <v>58368</v>
      </c>
      <c r="P233" s="677">
        <v>1.024</v>
      </c>
      <c r="Q233" s="665">
        <v>384</v>
      </c>
    </row>
    <row r="234" spans="1:17" ht="14.4" customHeight="1" x14ac:dyDescent="0.3">
      <c r="A234" s="660" t="s">
        <v>5501</v>
      </c>
      <c r="B234" s="661" t="s">
        <v>5502</v>
      </c>
      <c r="C234" s="661" t="s">
        <v>3890</v>
      </c>
      <c r="D234" s="661" t="s">
        <v>5511</v>
      </c>
      <c r="E234" s="661" t="s">
        <v>5512</v>
      </c>
      <c r="F234" s="664">
        <v>104</v>
      </c>
      <c r="G234" s="664">
        <v>17472</v>
      </c>
      <c r="H234" s="664">
        <v>1</v>
      </c>
      <c r="I234" s="664">
        <v>168</v>
      </c>
      <c r="J234" s="664">
        <v>127</v>
      </c>
      <c r="K234" s="664">
        <v>21336</v>
      </c>
      <c r="L234" s="664">
        <v>1.2211538461538463</v>
      </c>
      <c r="M234" s="664">
        <v>168</v>
      </c>
      <c r="N234" s="664">
        <v>139</v>
      </c>
      <c r="O234" s="664">
        <v>23908</v>
      </c>
      <c r="P234" s="677">
        <v>1.3683608058608059</v>
      </c>
      <c r="Q234" s="665">
        <v>172</v>
      </c>
    </row>
    <row r="235" spans="1:17" ht="14.4" customHeight="1" x14ac:dyDescent="0.3">
      <c r="A235" s="660" t="s">
        <v>5501</v>
      </c>
      <c r="B235" s="661" t="s">
        <v>5502</v>
      </c>
      <c r="C235" s="661" t="s">
        <v>3890</v>
      </c>
      <c r="D235" s="661" t="s">
        <v>5513</v>
      </c>
      <c r="E235" s="661" t="s">
        <v>5514</v>
      </c>
      <c r="F235" s="664">
        <v>35</v>
      </c>
      <c r="G235" s="664">
        <v>11060</v>
      </c>
      <c r="H235" s="664">
        <v>1</v>
      </c>
      <c r="I235" s="664">
        <v>316</v>
      </c>
      <c r="J235" s="664">
        <v>28</v>
      </c>
      <c r="K235" s="664">
        <v>8848</v>
      </c>
      <c r="L235" s="664">
        <v>0.8</v>
      </c>
      <c r="M235" s="664">
        <v>316</v>
      </c>
      <c r="N235" s="664">
        <v>58</v>
      </c>
      <c r="O235" s="664">
        <v>18676</v>
      </c>
      <c r="P235" s="677">
        <v>1.6886075949367088</v>
      </c>
      <c r="Q235" s="665">
        <v>322</v>
      </c>
    </row>
    <row r="236" spans="1:17" ht="14.4" customHeight="1" x14ac:dyDescent="0.3">
      <c r="A236" s="660" t="s">
        <v>5501</v>
      </c>
      <c r="B236" s="661" t="s">
        <v>5502</v>
      </c>
      <c r="C236" s="661" t="s">
        <v>3890</v>
      </c>
      <c r="D236" s="661" t="s">
        <v>5515</v>
      </c>
      <c r="E236" s="661" t="s">
        <v>5516</v>
      </c>
      <c r="F236" s="664">
        <v>234</v>
      </c>
      <c r="G236" s="664">
        <v>79092</v>
      </c>
      <c r="H236" s="664">
        <v>1</v>
      </c>
      <c r="I236" s="664">
        <v>338</v>
      </c>
      <c r="J236" s="664">
        <v>476</v>
      </c>
      <c r="K236" s="664">
        <v>160888</v>
      </c>
      <c r="L236" s="664">
        <v>2.0341880341880341</v>
      </c>
      <c r="M236" s="664">
        <v>338</v>
      </c>
      <c r="N236" s="664">
        <v>448</v>
      </c>
      <c r="O236" s="664">
        <v>152768</v>
      </c>
      <c r="P236" s="677">
        <v>1.9315227835937896</v>
      </c>
      <c r="Q236" s="665">
        <v>341</v>
      </c>
    </row>
    <row r="237" spans="1:17" ht="14.4" customHeight="1" x14ac:dyDescent="0.3">
      <c r="A237" s="660" t="s">
        <v>5501</v>
      </c>
      <c r="B237" s="661" t="s">
        <v>5502</v>
      </c>
      <c r="C237" s="661" t="s">
        <v>3890</v>
      </c>
      <c r="D237" s="661" t="s">
        <v>5517</v>
      </c>
      <c r="E237" s="661" t="s">
        <v>5518</v>
      </c>
      <c r="F237" s="664">
        <v>52</v>
      </c>
      <c r="G237" s="664">
        <v>5616</v>
      </c>
      <c r="H237" s="664">
        <v>1</v>
      </c>
      <c r="I237" s="664">
        <v>108</v>
      </c>
      <c r="J237" s="664">
        <v>57</v>
      </c>
      <c r="K237" s="664">
        <v>6156</v>
      </c>
      <c r="L237" s="664">
        <v>1.0961538461538463</v>
      </c>
      <c r="M237" s="664">
        <v>108</v>
      </c>
      <c r="N237" s="664">
        <v>57</v>
      </c>
      <c r="O237" s="664">
        <v>6213</v>
      </c>
      <c r="P237" s="677">
        <v>1.1063034188034189</v>
      </c>
      <c r="Q237" s="665">
        <v>109</v>
      </c>
    </row>
    <row r="238" spans="1:17" ht="14.4" customHeight="1" x14ac:dyDescent="0.3">
      <c r="A238" s="660" t="s">
        <v>5501</v>
      </c>
      <c r="B238" s="661" t="s">
        <v>5502</v>
      </c>
      <c r="C238" s="661" t="s">
        <v>3890</v>
      </c>
      <c r="D238" s="661" t="s">
        <v>5519</v>
      </c>
      <c r="E238" s="661" t="s">
        <v>5520</v>
      </c>
      <c r="F238" s="664">
        <v>2</v>
      </c>
      <c r="G238" s="664">
        <v>730</v>
      </c>
      <c r="H238" s="664">
        <v>1</v>
      </c>
      <c r="I238" s="664">
        <v>365</v>
      </c>
      <c r="J238" s="664">
        <v>1</v>
      </c>
      <c r="K238" s="664">
        <v>365</v>
      </c>
      <c r="L238" s="664">
        <v>0.5</v>
      </c>
      <c r="M238" s="664">
        <v>365</v>
      </c>
      <c r="N238" s="664">
        <v>3</v>
      </c>
      <c r="O238" s="664">
        <v>1128</v>
      </c>
      <c r="P238" s="677">
        <v>1.5452054794520549</v>
      </c>
      <c r="Q238" s="665">
        <v>376</v>
      </c>
    </row>
    <row r="239" spans="1:17" ht="14.4" customHeight="1" x14ac:dyDescent="0.3">
      <c r="A239" s="660" t="s">
        <v>5501</v>
      </c>
      <c r="B239" s="661" t="s">
        <v>5502</v>
      </c>
      <c r="C239" s="661" t="s">
        <v>3890</v>
      </c>
      <c r="D239" s="661" t="s">
        <v>5521</v>
      </c>
      <c r="E239" s="661" t="s">
        <v>5522</v>
      </c>
      <c r="F239" s="664">
        <v>43</v>
      </c>
      <c r="G239" s="664">
        <v>1591</v>
      </c>
      <c r="H239" s="664">
        <v>1</v>
      </c>
      <c r="I239" s="664">
        <v>37</v>
      </c>
      <c r="J239" s="664">
        <v>48</v>
      </c>
      <c r="K239" s="664">
        <v>1776</v>
      </c>
      <c r="L239" s="664">
        <v>1.1162790697674418</v>
      </c>
      <c r="M239" s="664">
        <v>37</v>
      </c>
      <c r="N239" s="664">
        <v>48</v>
      </c>
      <c r="O239" s="664">
        <v>1776</v>
      </c>
      <c r="P239" s="677">
        <v>1.1162790697674418</v>
      </c>
      <c r="Q239" s="665">
        <v>37</v>
      </c>
    </row>
    <row r="240" spans="1:17" ht="14.4" customHeight="1" x14ac:dyDescent="0.3">
      <c r="A240" s="660" t="s">
        <v>5501</v>
      </c>
      <c r="B240" s="661" t="s">
        <v>5502</v>
      </c>
      <c r="C240" s="661" t="s">
        <v>3890</v>
      </c>
      <c r="D240" s="661" t="s">
        <v>5523</v>
      </c>
      <c r="E240" s="661" t="s">
        <v>5524</v>
      </c>
      <c r="F240" s="664">
        <v>4</v>
      </c>
      <c r="G240" s="664">
        <v>2656</v>
      </c>
      <c r="H240" s="664">
        <v>1</v>
      </c>
      <c r="I240" s="664">
        <v>664</v>
      </c>
      <c r="J240" s="664">
        <v>1</v>
      </c>
      <c r="K240" s="664">
        <v>664</v>
      </c>
      <c r="L240" s="664">
        <v>0.25</v>
      </c>
      <c r="M240" s="664">
        <v>664</v>
      </c>
      <c r="N240" s="664">
        <v>3</v>
      </c>
      <c r="O240" s="664">
        <v>2028</v>
      </c>
      <c r="P240" s="677">
        <v>0.76355421686746983</v>
      </c>
      <c r="Q240" s="665">
        <v>676</v>
      </c>
    </row>
    <row r="241" spans="1:17" ht="14.4" customHeight="1" x14ac:dyDescent="0.3">
      <c r="A241" s="660" t="s">
        <v>5501</v>
      </c>
      <c r="B241" s="661" t="s">
        <v>5502</v>
      </c>
      <c r="C241" s="661" t="s">
        <v>3890</v>
      </c>
      <c r="D241" s="661" t="s">
        <v>5525</v>
      </c>
      <c r="E241" s="661" t="s">
        <v>5526</v>
      </c>
      <c r="F241" s="664">
        <v>1</v>
      </c>
      <c r="G241" s="664">
        <v>136</v>
      </c>
      <c r="H241" s="664">
        <v>1</v>
      </c>
      <c r="I241" s="664">
        <v>136</v>
      </c>
      <c r="J241" s="664"/>
      <c r="K241" s="664"/>
      <c r="L241" s="664"/>
      <c r="M241" s="664"/>
      <c r="N241" s="664"/>
      <c r="O241" s="664"/>
      <c r="P241" s="677"/>
      <c r="Q241" s="665"/>
    </row>
    <row r="242" spans="1:17" ht="14.4" customHeight="1" x14ac:dyDescent="0.3">
      <c r="A242" s="660" t="s">
        <v>5501</v>
      </c>
      <c r="B242" s="661" t="s">
        <v>5502</v>
      </c>
      <c r="C242" s="661" t="s">
        <v>3890</v>
      </c>
      <c r="D242" s="661" t="s">
        <v>5527</v>
      </c>
      <c r="E242" s="661" t="s">
        <v>5528</v>
      </c>
      <c r="F242" s="664">
        <v>234</v>
      </c>
      <c r="G242" s="664">
        <v>65754</v>
      </c>
      <c r="H242" s="664">
        <v>1</v>
      </c>
      <c r="I242" s="664">
        <v>281</v>
      </c>
      <c r="J242" s="664">
        <v>293</v>
      </c>
      <c r="K242" s="664">
        <v>82333</v>
      </c>
      <c r="L242" s="664">
        <v>1.2521367521367521</v>
      </c>
      <c r="M242" s="664">
        <v>281</v>
      </c>
      <c r="N242" s="664">
        <v>268</v>
      </c>
      <c r="O242" s="664">
        <v>76380</v>
      </c>
      <c r="P242" s="677">
        <v>1.1616023359795602</v>
      </c>
      <c r="Q242" s="665">
        <v>285</v>
      </c>
    </row>
    <row r="243" spans="1:17" ht="14.4" customHeight="1" x14ac:dyDescent="0.3">
      <c r="A243" s="660" t="s">
        <v>5501</v>
      </c>
      <c r="B243" s="661" t="s">
        <v>5502</v>
      </c>
      <c r="C243" s="661" t="s">
        <v>3890</v>
      </c>
      <c r="D243" s="661" t="s">
        <v>5529</v>
      </c>
      <c r="E243" s="661" t="s">
        <v>5530</v>
      </c>
      <c r="F243" s="664">
        <v>270</v>
      </c>
      <c r="G243" s="664">
        <v>123120</v>
      </c>
      <c r="H243" s="664">
        <v>1</v>
      </c>
      <c r="I243" s="664">
        <v>456</v>
      </c>
      <c r="J243" s="664">
        <v>273</v>
      </c>
      <c r="K243" s="664">
        <v>124488</v>
      </c>
      <c r="L243" s="664">
        <v>1.0111111111111111</v>
      </c>
      <c r="M243" s="664">
        <v>456</v>
      </c>
      <c r="N243" s="664">
        <v>265</v>
      </c>
      <c r="O243" s="664">
        <v>122430</v>
      </c>
      <c r="P243" s="677">
        <v>0.99439571150097461</v>
      </c>
      <c r="Q243" s="665">
        <v>462</v>
      </c>
    </row>
    <row r="244" spans="1:17" ht="14.4" customHeight="1" x14ac:dyDescent="0.3">
      <c r="A244" s="660" t="s">
        <v>5501</v>
      </c>
      <c r="B244" s="661" t="s">
        <v>5502</v>
      </c>
      <c r="C244" s="661" t="s">
        <v>3890</v>
      </c>
      <c r="D244" s="661" t="s">
        <v>5531</v>
      </c>
      <c r="E244" s="661" t="s">
        <v>5532</v>
      </c>
      <c r="F244" s="664">
        <v>461</v>
      </c>
      <c r="G244" s="664">
        <v>160428</v>
      </c>
      <c r="H244" s="664">
        <v>1</v>
      </c>
      <c r="I244" s="664">
        <v>348</v>
      </c>
      <c r="J244" s="664">
        <v>518</v>
      </c>
      <c r="K244" s="664">
        <v>180264</v>
      </c>
      <c r="L244" s="664">
        <v>1.1236442516268981</v>
      </c>
      <c r="M244" s="664">
        <v>348</v>
      </c>
      <c r="N244" s="664">
        <v>451</v>
      </c>
      <c r="O244" s="664">
        <v>160556</v>
      </c>
      <c r="P244" s="677">
        <v>1.0007978657092278</v>
      </c>
      <c r="Q244" s="665">
        <v>356</v>
      </c>
    </row>
    <row r="245" spans="1:17" ht="14.4" customHeight="1" x14ac:dyDescent="0.3">
      <c r="A245" s="660" t="s">
        <v>5501</v>
      </c>
      <c r="B245" s="661" t="s">
        <v>5502</v>
      </c>
      <c r="C245" s="661" t="s">
        <v>3890</v>
      </c>
      <c r="D245" s="661" t="s">
        <v>5533</v>
      </c>
      <c r="E245" s="661" t="s">
        <v>5534</v>
      </c>
      <c r="F245" s="664"/>
      <c r="G245" s="664"/>
      <c r="H245" s="664"/>
      <c r="I245" s="664"/>
      <c r="J245" s="664">
        <v>1</v>
      </c>
      <c r="K245" s="664">
        <v>2886</v>
      </c>
      <c r="L245" s="664"/>
      <c r="M245" s="664">
        <v>2886</v>
      </c>
      <c r="N245" s="664">
        <v>1</v>
      </c>
      <c r="O245" s="664">
        <v>2917</v>
      </c>
      <c r="P245" s="677"/>
      <c r="Q245" s="665">
        <v>2917</v>
      </c>
    </row>
    <row r="246" spans="1:17" ht="14.4" customHeight="1" x14ac:dyDescent="0.3">
      <c r="A246" s="660" t="s">
        <v>5501</v>
      </c>
      <c r="B246" s="661" t="s">
        <v>5502</v>
      </c>
      <c r="C246" s="661" t="s">
        <v>3890</v>
      </c>
      <c r="D246" s="661" t="s">
        <v>5535</v>
      </c>
      <c r="E246" s="661" t="s">
        <v>5536</v>
      </c>
      <c r="F246" s="664">
        <v>3</v>
      </c>
      <c r="G246" s="664">
        <v>309</v>
      </c>
      <c r="H246" s="664">
        <v>1</v>
      </c>
      <c r="I246" s="664">
        <v>103</v>
      </c>
      <c r="J246" s="664">
        <v>6</v>
      </c>
      <c r="K246" s="664">
        <v>618</v>
      </c>
      <c r="L246" s="664">
        <v>2</v>
      </c>
      <c r="M246" s="664">
        <v>103</v>
      </c>
      <c r="N246" s="664">
        <v>11</v>
      </c>
      <c r="O246" s="664">
        <v>1155</v>
      </c>
      <c r="P246" s="677">
        <v>3.737864077669903</v>
      </c>
      <c r="Q246" s="665">
        <v>105</v>
      </c>
    </row>
    <row r="247" spans="1:17" ht="14.4" customHeight="1" x14ac:dyDescent="0.3">
      <c r="A247" s="660" t="s">
        <v>5501</v>
      </c>
      <c r="B247" s="661" t="s">
        <v>5502</v>
      </c>
      <c r="C247" s="661" t="s">
        <v>3890</v>
      </c>
      <c r="D247" s="661" t="s">
        <v>5537</v>
      </c>
      <c r="E247" s="661" t="s">
        <v>5538</v>
      </c>
      <c r="F247" s="664">
        <v>34</v>
      </c>
      <c r="G247" s="664">
        <v>3910</v>
      </c>
      <c r="H247" s="664">
        <v>1</v>
      </c>
      <c r="I247" s="664">
        <v>115</v>
      </c>
      <c r="J247" s="664">
        <v>31</v>
      </c>
      <c r="K247" s="664">
        <v>3565</v>
      </c>
      <c r="L247" s="664">
        <v>0.91176470588235292</v>
      </c>
      <c r="M247" s="664">
        <v>115</v>
      </c>
      <c r="N247" s="664">
        <v>10</v>
      </c>
      <c r="O247" s="664">
        <v>1170</v>
      </c>
      <c r="P247" s="677">
        <v>0.29923273657289001</v>
      </c>
      <c r="Q247" s="665">
        <v>117</v>
      </c>
    </row>
    <row r="248" spans="1:17" ht="14.4" customHeight="1" x14ac:dyDescent="0.3">
      <c r="A248" s="660" t="s">
        <v>5501</v>
      </c>
      <c r="B248" s="661" t="s">
        <v>5502</v>
      </c>
      <c r="C248" s="661" t="s">
        <v>3890</v>
      </c>
      <c r="D248" s="661" t="s">
        <v>5539</v>
      </c>
      <c r="E248" s="661" t="s">
        <v>5540</v>
      </c>
      <c r="F248" s="664">
        <v>99</v>
      </c>
      <c r="G248" s="664">
        <v>45243</v>
      </c>
      <c r="H248" s="664">
        <v>1</v>
      </c>
      <c r="I248" s="664">
        <v>457</v>
      </c>
      <c r="J248" s="664">
        <v>98</v>
      </c>
      <c r="K248" s="664">
        <v>44786</v>
      </c>
      <c r="L248" s="664">
        <v>0.98989898989898994</v>
      </c>
      <c r="M248" s="664">
        <v>457</v>
      </c>
      <c r="N248" s="664">
        <v>94</v>
      </c>
      <c r="O248" s="664">
        <v>43522</v>
      </c>
      <c r="P248" s="677">
        <v>0.96196096633733397</v>
      </c>
      <c r="Q248" s="665">
        <v>463</v>
      </c>
    </row>
    <row r="249" spans="1:17" ht="14.4" customHeight="1" x14ac:dyDescent="0.3">
      <c r="A249" s="660" t="s">
        <v>5501</v>
      </c>
      <c r="B249" s="661" t="s">
        <v>5502</v>
      </c>
      <c r="C249" s="661" t="s">
        <v>3890</v>
      </c>
      <c r="D249" s="661" t="s">
        <v>5107</v>
      </c>
      <c r="E249" s="661" t="s">
        <v>5108</v>
      </c>
      <c r="F249" s="664">
        <v>2</v>
      </c>
      <c r="G249" s="664">
        <v>2490</v>
      </c>
      <c r="H249" s="664">
        <v>1</v>
      </c>
      <c r="I249" s="664">
        <v>1245</v>
      </c>
      <c r="J249" s="664">
        <v>2</v>
      </c>
      <c r="K249" s="664">
        <v>2490</v>
      </c>
      <c r="L249" s="664">
        <v>1</v>
      </c>
      <c r="M249" s="664">
        <v>1245</v>
      </c>
      <c r="N249" s="664">
        <v>2</v>
      </c>
      <c r="O249" s="664">
        <v>2536</v>
      </c>
      <c r="P249" s="677">
        <v>1.0184738955823294</v>
      </c>
      <c r="Q249" s="665">
        <v>1268</v>
      </c>
    </row>
    <row r="250" spans="1:17" ht="14.4" customHeight="1" x14ac:dyDescent="0.3">
      <c r="A250" s="660" t="s">
        <v>5501</v>
      </c>
      <c r="B250" s="661" t="s">
        <v>5502</v>
      </c>
      <c r="C250" s="661" t="s">
        <v>3890</v>
      </c>
      <c r="D250" s="661" t="s">
        <v>5541</v>
      </c>
      <c r="E250" s="661" t="s">
        <v>5542</v>
      </c>
      <c r="F250" s="664">
        <v>13</v>
      </c>
      <c r="G250" s="664">
        <v>5577</v>
      </c>
      <c r="H250" s="664">
        <v>1</v>
      </c>
      <c r="I250" s="664">
        <v>429</v>
      </c>
      <c r="J250" s="664">
        <v>24</v>
      </c>
      <c r="K250" s="664">
        <v>10296</v>
      </c>
      <c r="L250" s="664">
        <v>1.8461538461538463</v>
      </c>
      <c r="M250" s="664">
        <v>429</v>
      </c>
      <c r="N250" s="664">
        <v>22</v>
      </c>
      <c r="O250" s="664">
        <v>9614</v>
      </c>
      <c r="P250" s="677">
        <v>1.7238658777120315</v>
      </c>
      <c r="Q250" s="665">
        <v>437</v>
      </c>
    </row>
    <row r="251" spans="1:17" ht="14.4" customHeight="1" x14ac:dyDescent="0.3">
      <c r="A251" s="660" t="s">
        <v>5501</v>
      </c>
      <c r="B251" s="661" t="s">
        <v>5502</v>
      </c>
      <c r="C251" s="661" t="s">
        <v>3890</v>
      </c>
      <c r="D251" s="661" t="s">
        <v>5543</v>
      </c>
      <c r="E251" s="661" t="s">
        <v>5544</v>
      </c>
      <c r="F251" s="664">
        <v>52</v>
      </c>
      <c r="G251" s="664">
        <v>2756</v>
      </c>
      <c r="H251" s="664">
        <v>1</v>
      </c>
      <c r="I251" s="664">
        <v>53</v>
      </c>
      <c r="J251" s="664">
        <v>32</v>
      </c>
      <c r="K251" s="664">
        <v>1696</v>
      </c>
      <c r="L251" s="664">
        <v>0.61538461538461542</v>
      </c>
      <c r="M251" s="664">
        <v>53</v>
      </c>
      <c r="N251" s="664">
        <v>32</v>
      </c>
      <c r="O251" s="664">
        <v>1728</v>
      </c>
      <c r="P251" s="677">
        <v>0.62699564586357037</v>
      </c>
      <c r="Q251" s="665">
        <v>54</v>
      </c>
    </row>
    <row r="252" spans="1:17" ht="14.4" customHeight="1" x14ac:dyDescent="0.3">
      <c r="A252" s="660" t="s">
        <v>5501</v>
      </c>
      <c r="B252" s="661" t="s">
        <v>5502</v>
      </c>
      <c r="C252" s="661" t="s">
        <v>3890</v>
      </c>
      <c r="D252" s="661" t="s">
        <v>5545</v>
      </c>
      <c r="E252" s="661" t="s">
        <v>5546</v>
      </c>
      <c r="F252" s="664">
        <v>2</v>
      </c>
      <c r="G252" s="664">
        <v>4328</v>
      </c>
      <c r="H252" s="664">
        <v>1</v>
      </c>
      <c r="I252" s="664">
        <v>2164</v>
      </c>
      <c r="J252" s="664">
        <v>4</v>
      </c>
      <c r="K252" s="664">
        <v>8656</v>
      </c>
      <c r="L252" s="664">
        <v>2</v>
      </c>
      <c r="M252" s="664">
        <v>2164</v>
      </c>
      <c r="N252" s="664">
        <v>4</v>
      </c>
      <c r="O252" s="664">
        <v>8688</v>
      </c>
      <c r="P252" s="677">
        <v>2.0073937153419594</v>
      </c>
      <c r="Q252" s="665">
        <v>2172</v>
      </c>
    </row>
    <row r="253" spans="1:17" ht="14.4" customHeight="1" x14ac:dyDescent="0.3">
      <c r="A253" s="660" t="s">
        <v>5501</v>
      </c>
      <c r="B253" s="661" t="s">
        <v>5502</v>
      </c>
      <c r="C253" s="661" t="s">
        <v>3890</v>
      </c>
      <c r="D253" s="661" t="s">
        <v>5547</v>
      </c>
      <c r="E253" s="661" t="s">
        <v>5548</v>
      </c>
      <c r="F253" s="664">
        <v>1875</v>
      </c>
      <c r="G253" s="664">
        <v>309375</v>
      </c>
      <c r="H253" s="664">
        <v>1</v>
      </c>
      <c r="I253" s="664">
        <v>165</v>
      </c>
      <c r="J253" s="664">
        <v>2090</v>
      </c>
      <c r="K253" s="664">
        <v>344850</v>
      </c>
      <c r="L253" s="664">
        <v>1.1146666666666667</v>
      </c>
      <c r="M253" s="664">
        <v>165</v>
      </c>
      <c r="N253" s="664">
        <v>1998</v>
      </c>
      <c r="O253" s="664">
        <v>337662</v>
      </c>
      <c r="P253" s="677">
        <v>1.0914327272727273</v>
      </c>
      <c r="Q253" s="665">
        <v>169</v>
      </c>
    </row>
    <row r="254" spans="1:17" ht="14.4" customHeight="1" x14ac:dyDescent="0.3">
      <c r="A254" s="660" t="s">
        <v>5501</v>
      </c>
      <c r="B254" s="661" t="s">
        <v>5502</v>
      </c>
      <c r="C254" s="661" t="s">
        <v>3890</v>
      </c>
      <c r="D254" s="661" t="s">
        <v>5549</v>
      </c>
      <c r="E254" s="661" t="s">
        <v>5550</v>
      </c>
      <c r="F254" s="664">
        <v>9</v>
      </c>
      <c r="G254" s="664">
        <v>711</v>
      </c>
      <c r="H254" s="664">
        <v>1</v>
      </c>
      <c r="I254" s="664">
        <v>79</v>
      </c>
      <c r="J254" s="664">
        <v>2</v>
      </c>
      <c r="K254" s="664">
        <v>158</v>
      </c>
      <c r="L254" s="664">
        <v>0.22222222222222221</v>
      </c>
      <c r="M254" s="664">
        <v>79</v>
      </c>
      <c r="N254" s="664">
        <v>9</v>
      </c>
      <c r="O254" s="664">
        <v>729</v>
      </c>
      <c r="P254" s="677">
        <v>1.0253164556962024</v>
      </c>
      <c r="Q254" s="665">
        <v>81</v>
      </c>
    </row>
    <row r="255" spans="1:17" ht="14.4" customHeight="1" x14ac:dyDescent="0.3">
      <c r="A255" s="660" t="s">
        <v>5501</v>
      </c>
      <c r="B255" s="661" t="s">
        <v>5502</v>
      </c>
      <c r="C255" s="661" t="s">
        <v>3890</v>
      </c>
      <c r="D255" s="661" t="s">
        <v>5551</v>
      </c>
      <c r="E255" s="661" t="s">
        <v>5552</v>
      </c>
      <c r="F255" s="664">
        <v>20</v>
      </c>
      <c r="G255" s="664">
        <v>3280</v>
      </c>
      <c r="H255" s="664">
        <v>1</v>
      </c>
      <c r="I255" s="664">
        <v>164</v>
      </c>
      <c r="J255" s="664">
        <v>25</v>
      </c>
      <c r="K255" s="664">
        <v>4100</v>
      </c>
      <c r="L255" s="664">
        <v>1.25</v>
      </c>
      <c r="M255" s="664">
        <v>164</v>
      </c>
      <c r="N255" s="664">
        <v>24</v>
      </c>
      <c r="O255" s="664">
        <v>3984</v>
      </c>
      <c r="P255" s="677">
        <v>1.2146341463414634</v>
      </c>
      <c r="Q255" s="665">
        <v>166</v>
      </c>
    </row>
    <row r="256" spans="1:17" ht="14.4" customHeight="1" x14ac:dyDescent="0.3">
      <c r="A256" s="660" t="s">
        <v>5501</v>
      </c>
      <c r="B256" s="661" t="s">
        <v>5502</v>
      </c>
      <c r="C256" s="661" t="s">
        <v>3890</v>
      </c>
      <c r="D256" s="661" t="s">
        <v>5553</v>
      </c>
      <c r="E256" s="661" t="s">
        <v>5554</v>
      </c>
      <c r="F256" s="664">
        <v>2</v>
      </c>
      <c r="G256" s="664">
        <v>320</v>
      </c>
      <c r="H256" s="664">
        <v>1</v>
      </c>
      <c r="I256" s="664">
        <v>160</v>
      </c>
      <c r="J256" s="664">
        <v>5</v>
      </c>
      <c r="K256" s="664">
        <v>800</v>
      </c>
      <c r="L256" s="664">
        <v>2.5</v>
      </c>
      <c r="M256" s="664">
        <v>160</v>
      </c>
      <c r="N256" s="664">
        <v>1</v>
      </c>
      <c r="O256" s="664">
        <v>163</v>
      </c>
      <c r="P256" s="677">
        <v>0.50937500000000002</v>
      </c>
      <c r="Q256" s="665">
        <v>163</v>
      </c>
    </row>
    <row r="257" spans="1:17" ht="14.4" customHeight="1" x14ac:dyDescent="0.3">
      <c r="A257" s="660" t="s">
        <v>5501</v>
      </c>
      <c r="B257" s="661" t="s">
        <v>5502</v>
      </c>
      <c r="C257" s="661" t="s">
        <v>3890</v>
      </c>
      <c r="D257" s="661" t="s">
        <v>5113</v>
      </c>
      <c r="E257" s="661" t="s">
        <v>5114</v>
      </c>
      <c r="F257" s="664">
        <v>9</v>
      </c>
      <c r="G257" s="664">
        <v>9018</v>
      </c>
      <c r="H257" s="664">
        <v>1</v>
      </c>
      <c r="I257" s="664">
        <v>1002</v>
      </c>
      <c r="J257" s="664">
        <v>8</v>
      </c>
      <c r="K257" s="664">
        <v>8016</v>
      </c>
      <c r="L257" s="664">
        <v>0.88888888888888884</v>
      </c>
      <c r="M257" s="664">
        <v>1002</v>
      </c>
      <c r="N257" s="664">
        <v>3</v>
      </c>
      <c r="O257" s="664">
        <v>3024</v>
      </c>
      <c r="P257" s="677">
        <v>0.33532934131736525</v>
      </c>
      <c r="Q257" s="665">
        <v>1008</v>
      </c>
    </row>
    <row r="258" spans="1:17" ht="14.4" customHeight="1" x14ac:dyDescent="0.3">
      <c r="A258" s="660" t="s">
        <v>5501</v>
      </c>
      <c r="B258" s="661" t="s">
        <v>5502</v>
      </c>
      <c r="C258" s="661" t="s">
        <v>3890</v>
      </c>
      <c r="D258" s="661" t="s">
        <v>5555</v>
      </c>
      <c r="E258" s="661" t="s">
        <v>5556</v>
      </c>
      <c r="F258" s="664">
        <v>21</v>
      </c>
      <c r="G258" s="664">
        <v>3507</v>
      </c>
      <c r="H258" s="664">
        <v>1</v>
      </c>
      <c r="I258" s="664">
        <v>167</v>
      </c>
      <c r="J258" s="664">
        <v>24</v>
      </c>
      <c r="K258" s="664">
        <v>4008</v>
      </c>
      <c r="L258" s="664">
        <v>1.1428571428571428</v>
      </c>
      <c r="M258" s="664">
        <v>167</v>
      </c>
      <c r="N258" s="664">
        <v>25</v>
      </c>
      <c r="O258" s="664">
        <v>4250</v>
      </c>
      <c r="P258" s="677">
        <v>1.211861990305104</v>
      </c>
      <c r="Q258" s="665">
        <v>170</v>
      </c>
    </row>
    <row r="259" spans="1:17" ht="14.4" customHeight="1" x14ac:dyDescent="0.3">
      <c r="A259" s="660" t="s">
        <v>5501</v>
      </c>
      <c r="B259" s="661" t="s">
        <v>5502</v>
      </c>
      <c r="C259" s="661" t="s">
        <v>3890</v>
      </c>
      <c r="D259" s="661" t="s">
        <v>5115</v>
      </c>
      <c r="E259" s="661" t="s">
        <v>5116</v>
      </c>
      <c r="F259" s="664">
        <v>9</v>
      </c>
      <c r="G259" s="664">
        <v>20097</v>
      </c>
      <c r="H259" s="664">
        <v>1</v>
      </c>
      <c r="I259" s="664">
        <v>2233</v>
      </c>
      <c r="J259" s="664">
        <v>8</v>
      </c>
      <c r="K259" s="664">
        <v>17864</v>
      </c>
      <c r="L259" s="664">
        <v>0.88888888888888884</v>
      </c>
      <c r="M259" s="664">
        <v>2233</v>
      </c>
      <c r="N259" s="664">
        <v>4</v>
      </c>
      <c r="O259" s="664">
        <v>9056</v>
      </c>
      <c r="P259" s="677">
        <v>0.45061451958003684</v>
      </c>
      <c r="Q259" s="665">
        <v>2264</v>
      </c>
    </row>
    <row r="260" spans="1:17" ht="14.4" customHeight="1" x14ac:dyDescent="0.3">
      <c r="A260" s="660" t="s">
        <v>5501</v>
      </c>
      <c r="B260" s="661" t="s">
        <v>5502</v>
      </c>
      <c r="C260" s="661" t="s">
        <v>3890</v>
      </c>
      <c r="D260" s="661" t="s">
        <v>5557</v>
      </c>
      <c r="E260" s="661" t="s">
        <v>5558</v>
      </c>
      <c r="F260" s="664">
        <v>5</v>
      </c>
      <c r="G260" s="664">
        <v>1215</v>
      </c>
      <c r="H260" s="664">
        <v>1</v>
      </c>
      <c r="I260" s="664">
        <v>243</v>
      </c>
      <c r="J260" s="664">
        <v>4</v>
      </c>
      <c r="K260" s="664">
        <v>972</v>
      </c>
      <c r="L260" s="664">
        <v>0.8</v>
      </c>
      <c r="M260" s="664">
        <v>243</v>
      </c>
      <c r="N260" s="664">
        <v>3</v>
      </c>
      <c r="O260" s="664">
        <v>741</v>
      </c>
      <c r="P260" s="677">
        <v>0.6098765432098765</v>
      </c>
      <c r="Q260" s="665">
        <v>247</v>
      </c>
    </row>
    <row r="261" spans="1:17" ht="14.4" customHeight="1" x14ac:dyDescent="0.3">
      <c r="A261" s="660" t="s">
        <v>5501</v>
      </c>
      <c r="B261" s="661" t="s">
        <v>5502</v>
      </c>
      <c r="C261" s="661" t="s">
        <v>3890</v>
      </c>
      <c r="D261" s="661" t="s">
        <v>5559</v>
      </c>
      <c r="E261" s="661" t="s">
        <v>5560</v>
      </c>
      <c r="F261" s="664">
        <v>54</v>
      </c>
      <c r="G261" s="664">
        <v>107622</v>
      </c>
      <c r="H261" s="664">
        <v>1</v>
      </c>
      <c r="I261" s="664">
        <v>1993</v>
      </c>
      <c r="J261" s="664">
        <v>119</v>
      </c>
      <c r="K261" s="664">
        <v>237167</v>
      </c>
      <c r="L261" s="664">
        <v>2.2037037037037037</v>
      </c>
      <c r="M261" s="664">
        <v>1993</v>
      </c>
      <c r="N261" s="664">
        <v>112</v>
      </c>
      <c r="O261" s="664">
        <v>225344</v>
      </c>
      <c r="P261" s="677">
        <v>2.0938469829588744</v>
      </c>
      <c r="Q261" s="665">
        <v>2012</v>
      </c>
    </row>
    <row r="262" spans="1:17" ht="14.4" customHeight="1" x14ac:dyDescent="0.3">
      <c r="A262" s="660" t="s">
        <v>5501</v>
      </c>
      <c r="B262" s="661" t="s">
        <v>5502</v>
      </c>
      <c r="C262" s="661" t="s">
        <v>3890</v>
      </c>
      <c r="D262" s="661" t="s">
        <v>5561</v>
      </c>
      <c r="E262" s="661" t="s">
        <v>5562</v>
      </c>
      <c r="F262" s="664">
        <v>142</v>
      </c>
      <c r="G262" s="664">
        <v>31666</v>
      </c>
      <c r="H262" s="664">
        <v>1</v>
      </c>
      <c r="I262" s="664">
        <v>223</v>
      </c>
      <c r="J262" s="664">
        <v>157</v>
      </c>
      <c r="K262" s="664">
        <v>35011</v>
      </c>
      <c r="L262" s="664">
        <v>1.1056338028169015</v>
      </c>
      <c r="M262" s="664">
        <v>223</v>
      </c>
      <c r="N262" s="664">
        <v>159</v>
      </c>
      <c r="O262" s="664">
        <v>35934</v>
      </c>
      <c r="P262" s="677">
        <v>1.1347817848796817</v>
      </c>
      <c r="Q262" s="665">
        <v>226</v>
      </c>
    </row>
    <row r="263" spans="1:17" ht="14.4" customHeight="1" x14ac:dyDescent="0.3">
      <c r="A263" s="660" t="s">
        <v>5501</v>
      </c>
      <c r="B263" s="661" t="s">
        <v>5502</v>
      </c>
      <c r="C263" s="661" t="s">
        <v>3890</v>
      </c>
      <c r="D263" s="661" t="s">
        <v>5563</v>
      </c>
      <c r="E263" s="661" t="s">
        <v>5504</v>
      </c>
      <c r="F263" s="664"/>
      <c r="G263" s="664"/>
      <c r="H263" s="664"/>
      <c r="I263" s="664"/>
      <c r="J263" s="664">
        <v>2</v>
      </c>
      <c r="K263" s="664">
        <v>68</v>
      </c>
      <c r="L263" s="664"/>
      <c r="M263" s="664">
        <v>34</v>
      </c>
      <c r="N263" s="664"/>
      <c r="O263" s="664"/>
      <c r="P263" s="677"/>
      <c r="Q263" s="665"/>
    </row>
    <row r="264" spans="1:17" ht="14.4" customHeight="1" x14ac:dyDescent="0.3">
      <c r="A264" s="660" t="s">
        <v>5501</v>
      </c>
      <c r="B264" s="661" t="s">
        <v>5502</v>
      </c>
      <c r="C264" s="661" t="s">
        <v>3890</v>
      </c>
      <c r="D264" s="661" t="s">
        <v>5564</v>
      </c>
      <c r="E264" s="661" t="s">
        <v>5565</v>
      </c>
      <c r="F264" s="664"/>
      <c r="G264" s="664"/>
      <c r="H264" s="664"/>
      <c r="I264" s="664"/>
      <c r="J264" s="664"/>
      <c r="K264" s="664"/>
      <c r="L264" s="664"/>
      <c r="M264" s="664"/>
      <c r="N264" s="664">
        <v>25</v>
      </c>
      <c r="O264" s="664">
        <v>26125</v>
      </c>
      <c r="P264" s="677"/>
      <c r="Q264" s="665">
        <v>1045</v>
      </c>
    </row>
    <row r="265" spans="1:17" ht="14.4" customHeight="1" x14ac:dyDescent="0.3">
      <c r="A265" s="660" t="s">
        <v>5501</v>
      </c>
      <c r="B265" s="661" t="s">
        <v>5502</v>
      </c>
      <c r="C265" s="661" t="s">
        <v>3890</v>
      </c>
      <c r="D265" s="661" t="s">
        <v>5566</v>
      </c>
      <c r="E265" s="661" t="s">
        <v>5567</v>
      </c>
      <c r="F265" s="664">
        <v>10</v>
      </c>
      <c r="G265" s="664">
        <v>2660</v>
      </c>
      <c r="H265" s="664">
        <v>1</v>
      </c>
      <c r="I265" s="664">
        <v>266</v>
      </c>
      <c r="J265" s="664">
        <v>21</v>
      </c>
      <c r="K265" s="664">
        <v>5586</v>
      </c>
      <c r="L265" s="664">
        <v>2.1</v>
      </c>
      <c r="M265" s="664">
        <v>266</v>
      </c>
      <c r="N265" s="664">
        <v>18</v>
      </c>
      <c r="O265" s="664">
        <v>4842</v>
      </c>
      <c r="P265" s="677">
        <v>1.8203007518796992</v>
      </c>
      <c r="Q265" s="665">
        <v>269</v>
      </c>
    </row>
    <row r="266" spans="1:17" ht="14.4" customHeight="1" x14ac:dyDescent="0.3">
      <c r="A266" s="660" t="s">
        <v>5568</v>
      </c>
      <c r="B266" s="661" t="s">
        <v>5569</v>
      </c>
      <c r="C266" s="661" t="s">
        <v>3890</v>
      </c>
      <c r="D266" s="661" t="s">
        <v>5570</v>
      </c>
      <c r="E266" s="661" t="s">
        <v>5571</v>
      </c>
      <c r="F266" s="664">
        <v>548</v>
      </c>
      <c r="G266" s="664">
        <v>87132</v>
      </c>
      <c r="H266" s="664">
        <v>1</v>
      </c>
      <c r="I266" s="664">
        <v>159</v>
      </c>
      <c r="J266" s="664">
        <v>625</v>
      </c>
      <c r="K266" s="664">
        <v>99375</v>
      </c>
      <c r="L266" s="664">
        <v>1.1405109489051095</v>
      </c>
      <c r="M266" s="664">
        <v>159</v>
      </c>
      <c r="N266" s="664">
        <v>499</v>
      </c>
      <c r="O266" s="664">
        <v>80339</v>
      </c>
      <c r="P266" s="677">
        <v>0.92203782766377451</v>
      </c>
      <c r="Q266" s="665">
        <v>161</v>
      </c>
    </row>
    <row r="267" spans="1:17" ht="14.4" customHeight="1" x14ac:dyDescent="0.3">
      <c r="A267" s="660" t="s">
        <v>5568</v>
      </c>
      <c r="B267" s="661" t="s">
        <v>5569</v>
      </c>
      <c r="C267" s="661" t="s">
        <v>3890</v>
      </c>
      <c r="D267" s="661" t="s">
        <v>5572</v>
      </c>
      <c r="E267" s="661" t="s">
        <v>5573</v>
      </c>
      <c r="F267" s="664"/>
      <c r="G267" s="664"/>
      <c r="H267" s="664"/>
      <c r="I267" s="664"/>
      <c r="J267" s="664"/>
      <c r="K267" s="664"/>
      <c r="L267" s="664"/>
      <c r="M267" s="664"/>
      <c r="N267" s="664">
        <v>1</v>
      </c>
      <c r="O267" s="664">
        <v>1169</v>
      </c>
      <c r="P267" s="677"/>
      <c r="Q267" s="665">
        <v>1169</v>
      </c>
    </row>
    <row r="268" spans="1:17" ht="14.4" customHeight="1" x14ac:dyDescent="0.3">
      <c r="A268" s="660" t="s">
        <v>5568</v>
      </c>
      <c r="B268" s="661" t="s">
        <v>5569</v>
      </c>
      <c r="C268" s="661" t="s">
        <v>3890</v>
      </c>
      <c r="D268" s="661" t="s">
        <v>5574</v>
      </c>
      <c r="E268" s="661" t="s">
        <v>5575</v>
      </c>
      <c r="F268" s="664">
        <v>72</v>
      </c>
      <c r="G268" s="664">
        <v>2808</v>
      </c>
      <c r="H268" s="664">
        <v>1</v>
      </c>
      <c r="I268" s="664">
        <v>39</v>
      </c>
      <c r="J268" s="664">
        <v>77</v>
      </c>
      <c r="K268" s="664">
        <v>3003</v>
      </c>
      <c r="L268" s="664">
        <v>1.0694444444444444</v>
      </c>
      <c r="M268" s="664">
        <v>39</v>
      </c>
      <c r="N268" s="664">
        <v>29</v>
      </c>
      <c r="O268" s="664">
        <v>1160</v>
      </c>
      <c r="P268" s="677">
        <v>0.4131054131054131</v>
      </c>
      <c r="Q268" s="665">
        <v>40</v>
      </c>
    </row>
    <row r="269" spans="1:17" ht="14.4" customHeight="1" x14ac:dyDescent="0.3">
      <c r="A269" s="660" t="s">
        <v>5568</v>
      </c>
      <c r="B269" s="661" t="s">
        <v>5569</v>
      </c>
      <c r="C269" s="661" t="s">
        <v>3890</v>
      </c>
      <c r="D269" s="661" t="s">
        <v>5576</v>
      </c>
      <c r="E269" s="661" t="s">
        <v>5577</v>
      </c>
      <c r="F269" s="664">
        <v>1</v>
      </c>
      <c r="G269" s="664">
        <v>405</v>
      </c>
      <c r="H269" s="664">
        <v>1</v>
      </c>
      <c r="I269" s="664">
        <v>405</v>
      </c>
      <c r="J269" s="664"/>
      <c r="K269" s="664"/>
      <c r="L269" s="664"/>
      <c r="M269" s="664"/>
      <c r="N269" s="664"/>
      <c r="O269" s="664"/>
      <c r="P269" s="677"/>
      <c r="Q269" s="665"/>
    </row>
    <row r="270" spans="1:17" ht="14.4" customHeight="1" x14ac:dyDescent="0.3">
      <c r="A270" s="660" t="s">
        <v>5568</v>
      </c>
      <c r="B270" s="661" t="s">
        <v>5569</v>
      </c>
      <c r="C270" s="661" t="s">
        <v>3890</v>
      </c>
      <c r="D270" s="661" t="s">
        <v>5578</v>
      </c>
      <c r="E270" s="661" t="s">
        <v>5579</v>
      </c>
      <c r="F270" s="664">
        <v>6</v>
      </c>
      <c r="G270" s="664">
        <v>2292</v>
      </c>
      <c r="H270" s="664">
        <v>1</v>
      </c>
      <c r="I270" s="664">
        <v>382</v>
      </c>
      <c r="J270" s="664">
        <v>4</v>
      </c>
      <c r="K270" s="664">
        <v>1528</v>
      </c>
      <c r="L270" s="664">
        <v>0.66666666666666663</v>
      </c>
      <c r="M270" s="664">
        <v>382</v>
      </c>
      <c r="N270" s="664"/>
      <c r="O270" s="664"/>
      <c r="P270" s="677"/>
      <c r="Q270" s="665"/>
    </row>
    <row r="271" spans="1:17" ht="14.4" customHeight="1" x14ac:dyDescent="0.3">
      <c r="A271" s="660" t="s">
        <v>5568</v>
      </c>
      <c r="B271" s="661" t="s">
        <v>5569</v>
      </c>
      <c r="C271" s="661" t="s">
        <v>3890</v>
      </c>
      <c r="D271" s="661" t="s">
        <v>5580</v>
      </c>
      <c r="E271" s="661" t="s">
        <v>5581</v>
      </c>
      <c r="F271" s="664">
        <v>3</v>
      </c>
      <c r="G271" s="664">
        <v>111</v>
      </c>
      <c r="H271" s="664">
        <v>1</v>
      </c>
      <c r="I271" s="664">
        <v>37</v>
      </c>
      <c r="J271" s="664"/>
      <c r="K271" s="664"/>
      <c r="L271" s="664"/>
      <c r="M271" s="664"/>
      <c r="N271" s="664"/>
      <c r="O271" s="664"/>
      <c r="P271" s="677"/>
      <c r="Q271" s="665"/>
    </row>
    <row r="272" spans="1:17" ht="14.4" customHeight="1" x14ac:dyDescent="0.3">
      <c r="A272" s="660" t="s">
        <v>5568</v>
      </c>
      <c r="B272" s="661" t="s">
        <v>5569</v>
      </c>
      <c r="C272" s="661" t="s">
        <v>3890</v>
      </c>
      <c r="D272" s="661" t="s">
        <v>5582</v>
      </c>
      <c r="E272" s="661" t="s">
        <v>5583</v>
      </c>
      <c r="F272" s="664">
        <v>2</v>
      </c>
      <c r="G272" s="664">
        <v>82</v>
      </c>
      <c r="H272" s="664">
        <v>1</v>
      </c>
      <c r="I272" s="664">
        <v>41</v>
      </c>
      <c r="J272" s="664"/>
      <c r="K272" s="664"/>
      <c r="L272" s="664"/>
      <c r="M272" s="664"/>
      <c r="N272" s="664"/>
      <c r="O272" s="664"/>
      <c r="P272" s="677"/>
      <c r="Q272" s="665"/>
    </row>
    <row r="273" spans="1:17" ht="14.4" customHeight="1" x14ac:dyDescent="0.3">
      <c r="A273" s="660" t="s">
        <v>5568</v>
      </c>
      <c r="B273" s="661" t="s">
        <v>5569</v>
      </c>
      <c r="C273" s="661" t="s">
        <v>3890</v>
      </c>
      <c r="D273" s="661" t="s">
        <v>5584</v>
      </c>
      <c r="E273" s="661" t="s">
        <v>5585</v>
      </c>
      <c r="F273" s="664"/>
      <c r="G273" s="664"/>
      <c r="H273" s="664"/>
      <c r="I273" s="664"/>
      <c r="J273" s="664">
        <v>3</v>
      </c>
      <c r="K273" s="664">
        <v>1470</v>
      </c>
      <c r="L273" s="664"/>
      <c r="M273" s="664">
        <v>490</v>
      </c>
      <c r="N273" s="664">
        <v>1</v>
      </c>
      <c r="O273" s="664">
        <v>491</v>
      </c>
      <c r="P273" s="677"/>
      <c r="Q273" s="665">
        <v>491</v>
      </c>
    </row>
    <row r="274" spans="1:17" ht="14.4" customHeight="1" x14ac:dyDescent="0.3">
      <c r="A274" s="660" t="s">
        <v>5568</v>
      </c>
      <c r="B274" s="661" t="s">
        <v>5569</v>
      </c>
      <c r="C274" s="661" t="s">
        <v>3890</v>
      </c>
      <c r="D274" s="661" t="s">
        <v>5586</v>
      </c>
      <c r="E274" s="661" t="s">
        <v>5587</v>
      </c>
      <c r="F274" s="664">
        <v>5</v>
      </c>
      <c r="G274" s="664">
        <v>155</v>
      </c>
      <c r="H274" s="664">
        <v>1</v>
      </c>
      <c r="I274" s="664">
        <v>31</v>
      </c>
      <c r="J274" s="664">
        <v>2</v>
      </c>
      <c r="K274" s="664">
        <v>62</v>
      </c>
      <c r="L274" s="664">
        <v>0.4</v>
      </c>
      <c r="M274" s="664">
        <v>31</v>
      </c>
      <c r="N274" s="664">
        <v>12</v>
      </c>
      <c r="O274" s="664">
        <v>372</v>
      </c>
      <c r="P274" s="677">
        <v>2.4</v>
      </c>
      <c r="Q274" s="665">
        <v>31</v>
      </c>
    </row>
    <row r="275" spans="1:17" ht="14.4" customHeight="1" x14ac:dyDescent="0.3">
      <c r="A275" s="660" t="s">
        <v>5568</v>
      </c>
      <c r="B275" s="661" t="s">
        <v>5569</v>
      </c>
      <c r="C275" s="661" t="s">
        <v>3890</v>
      </c>
      <c r="D275" s="661" t="s">
        <v>5588</v>
      </c>
      <c r="E275" s="661" t="s">
        <v>5589</v>
      </c>
      <c r="F275" s="664">
        <v>1</v>
      </c>
      <c r="G275" s="664">
        <v>205</v>
      </c>
      <c r="H275" s="664">
        <v>1</v>
      </c>
      <c r="I275" s="664">
        <v>205</v>
      </c>
      <c r="J275" s="664"/>
      <c r="K275" s="664"/>
      <c r="L275" s="664"/>
      <c r="M275" s="664"/>
      <c r="N275" s="664">
        <v>3</v>
      </c>
      <c r="O275" s="664">
        <v>621</v>
      </c>
      <c r="P275" s="677">
        <v>3.0292682926829269</v>
      </c>
      <c r="Q275" s="665">
        <v>207</v>
      </c>
    </row>
    <row r="276" spans="1:17" ht="14.4" customHeight="1" x14ac:dyDescent="0.3">
      <c r="A276" s="660" t="s">
        <v>5568</v>
      </c>
      <c r="B276" s="661" t="s">
        <v>5569</v>
      </c>
      <c r="C276" s="661" t="s">
        <v>3890</v>
      </c>
      <c r="D276" s="661" t="s">
        <v>5590</v>
      </c>
      <c r="E276" s="661" t="s">
        <v>5591</v>
      </c>
      <c r="F276" s="664">
        <v>1</v>
      </c>
      <c r="G276" s="664">
        <v>377</v>
      </c>
      <c r="H276" s="664">
        <v>1</v>
      </c>
      <c r="I276" s="664">
        <v>377</v>
      </c>
      <c r="J276" s="664">
        <v>1</v>
      </c>
      <c r="K276" s="664">
        <v>377</v>
      </c>
      <c r="L276" s="664">
        <v>1</v>
      </c>
      <c r="M276" s="664">
        <v>377</v>
      </c>
      <c r="N276" s="664">
        <v>3</v>
      </c>
      <c r="O276" s="664">
        <v>1140</v>
      </c>
      <c r="P276" s="677">
        <v>3.0238726790450929</v>
      </c>
      <c r="Q276" s="665">
        <v>380</v>
      </c>
    </row>
    <row r="277" spans="1:17" ht="14.4" customHeight="1" x14ac:dyDescent="0.3">
      <c r="A277" s="660" t="s">
        <v>5568</v>
      </c>
      <c r="B277" s="661" t="s">
        <v>5569</v>
      </c>
      <c r="C277" s="661" t="s">
        <v>3890</v>
      </c>
      <c r="D277" s="661" t="s">
        <v>5592</v>
      </c>
      <c r="E277" s="661" t="s">
        <v>5593</v>
      </c>
      <c r="F277" s="664">
        <v>222</v>
      </c>
      <c r="G277" s="664">
        <v>25086</v>
      </c>
      <c r="H277" s="664">
        <v>1</v>
      </c>
      <c r="I277" s="664">
        <v>113</v>
      </c>
      <c r="J277" s="664">
        <v>242</v>
      </c>
      <c r="K277" s="664">
        <v>27346</v>
      </c>
      <c r="L277" s="664">
        <v>1.0900900900900901</v>
      </c>
      <c r="M277" s="664">
        <v>113</v>
      </c>
      <c r="N277" s="664">
        <v>223</v>
      </c>
      <c r="O277" s="664">
        <v>25868</v>
      </c>
      <c r="P277" s="677">
        <v>1.0311727656860401</v>
      </c>
      <c r="Q277" s="665">
        <v>116</v>
      </c>
    </row>
    <row r="278" spans="1:17" ht="14.4" customHeight="1" x14ac:dyDescent="0.3">
      <c r="A278" s="660" t="s">
        <v>5568</v>
      </c>
      <c r="B278" s="661" t="s">
        <v>5569</v>
      </c>
      <c r="C278" s="661" t="s">
        <v>3890</v>
      </c>
      <c r="D278" s="661" t="s">
        <v>5594</v>
      </c>
      <c r="E278" s="661" t="s">
        <v>5595</v>
      </c>
      <c r="F278" s="664">
        <v>53</v>
      </c>
      <c r="G278" s="664">
        <v>4452</v>
      </c>
      <c r="H278" s="664">
        <v>1</v>
      </c>
      <c r="I278" s="664">
        <v>84</v>
      </c>
      <c r="J278" s="664">
        <v>71</v>
      </c>
      <c r="K278" s="664">
        <v>5964</v>
      </c>
      <c r="L278" s="664">
        <v>1.3396226415094339</v>
      </c>
      <c r="M278" s="664">
        <v>84</v>
      </c>
      <c r="N278" s="664">
        <v>74</v>
      </c>
      <c r="O278" s="664">
        <v>6290</v>
      </c>
      <c r="P278" s="677">
        <v>1.4128481581311769</v>
      </c>
      <c r="Q278" s="665">
        <v>85</v>
      </c>
    </row>
    <row r="279" spans="1:17" ht="14.4" customHeight="1" x14ac:dyDescent="0.3">
      <c r="A279" s="660" t="s">
        <v>5568</v>
      </c>
      <c r="B279" s="661" t="s">
        <v>5569</v>
      </c>
      <c r="C279" s="661" t="s">
        <v>3890</v>
      </c>
      <c r="D279" s="661" t="s">
        <v>5596</v>
      </c>
      <c r="E279" s="661" t="s">
        <v>5597</v>
      </c>
      <c r="F279" s="664">
        <v>2</v>
      </c>
      <c r="G279" s="664">
        <v>192</v>
      </c>
      <c r="H279" s="664">
        <v>1</v>
      </c>
      <c r="I279" s="664">
        <v>96</v>
      </c>
      <c r="J279" s="664">
        <v>3</v>
      </c>
      <c r="K279" s="664">
        <v>288</v>
      </c>
      <c r="L279" s="664">
        <v>1.5</v>
      </c>
      <c r="M279" s="664">
        <v>96</v>
      </c>
      <c r="N279" s="664">
        <v>2</v>
      </c>
      <c r="O279" s="664">
        <v>196</v>
      </c>
      <c r="P279" s="677">
        <v>1.0208333333333333</v>
      </c>
      <c r="Q279" s="665">
        <v>98</v>
      </c>
    </row>
    <row r="280" spans="1:17" ht="14.4" customHeight="1" x14ac:dyDescent="0.3">
      <c r="A280" s="660" t="s">
        <v>5568</v>
      </c>
      <c r="B280" s="661" t="s">
        <v>5569</v>
      </c>
      <c r="C280" s="661" t="s">
        <v>3890</v>
      </c>
      <c r="D280" s="661" t="s">
        <v>5598</v>
      </c>
      <c r="E280" s="661" t="s">
        <v>5599</v>
      </c>
      <c r="F280" s="664">
        <v>13</v>
      </c>
      <c r="G280" s="664">
        <v>273</v>
      </c>
      <c r="H280" s="664">
        <v>1</v>
      </c>
      <c r="I280" s="664">
        <v>21</v>
      </c>
      <c r="J280" s="664">
        <v>22</v>
      </c>
      <c r="K280" s="664">
        <v>462</v>
      </c>
      <c r="L280" s="664">
        <v>1.6923076923076923</v>
      </c>
      <c r="M280" s="664">
        <v>21</v>
      </c>
      <c r="N280" s="664">
        <v>30</v>
      </c>
      <c r="O280" s="664">
        <v>630</v>
      </c>
      <c r="P280" s="677">
        <v>2.3076923076923075</v>
      </c>
      <c r="Q280" s="665">
        <v>21</v>
      </c>
    </row>
    <row r="281" spans="1:17" ht="14.4" customHeight="1" x14ac:dyDescent="0.3">
      <c r="A281" s="660" t="s">
        <v>5568</v>
      </c>
      <c r="B281" s="661" t="s">
        <v>5569</v>
      </c>
      <c r="C281" s="661" t="s">
        <v>3890</v>
      </c>
      <c r="D281" s="661" t="s">
        <v>5600</v>
      </c>
      <c r="E281" s="661" t="s">
        <v>5601</v>
      </c>
      <c r="F281" s="664">
        <v>8</v>
      </c>
      <c r="G281" s="664">
        <v>3888</v>
      </c>
      <c r="H281" s="664">
        <v>1</v>
      </c>
      <c r="I281" s="664">
        <v>486</v>
      </c>
      <c r="J281" s="664">
        <v>16</v>
      </c>
      <c r="K281" s="664">
        <v>7776</v>
      </c>
      <c r="L281" s="664">
        <v>2</v>
      </c>
      <c r="M281" s="664">
        <v>486</v>
      </c>
      <c r="N281" s="664">
        <v>5</v>
      </c>
      <c r="O281" s="664">
        <v>2435</v>
      </c>
      <c r="P281" s="677">
        <v>0.62628600823045266</v>
      </c>
      <c r="Q281" s="665">
        <v>487</v>
      </c>
    </row>
    <row r="282" spans="1:17" ht="14.4" customHeight="1" x14ac:dyDescent="0.3">
      <c r="A282" s="660" t="s">
        <v>5568</v>
      </c>
      <c r="B282" s="661" t="s">
        <v>5569</v>
      </c>
      <c r="C282" s="661" t="s">
        <v>3890</v>
      </c>
      <c r="D282" s="661" t="s">
        <v>5602</v>
      </c>
      <c r="E282" s="661" t="s">
        <v>5603</v>
      </c>
      <c r="F282" s="664">
        <v>23</v>
      </c>
      <c r="G282" s="664">
        <v>920</v>
      </c>
      <c r="H282" s="664">
        <v>1</v>
      </c>
      <c r="I282" s="664">
        <v>40</v>
      </c>
      <c r="J282" s="664">
        <v>44</v>
      </c>
      <c r="K282" s="664">
        <v>1760</v>
      </c>
      <c r="L282" s="664">
        <v>1.9130434782608696</v>
      </c>
      <c r="M282" s="664">
        <v>40</v>
      </c>
      <c r="N282" s="664">
        <v>32</v>
      </c>
      <c r="O282" s="664">
        <v>1312</v>
      </c>
      <c r="P282" s="677">
        <v>1.4260869565217391</v>
      </c>
      <c r="Q282" s="665">
        <v>41</v>
      </c>
    </row>
    <row r="283" spans="1:17" ht="14.4" customHeight="1" x14ac:dyDescent="0.3">
      <c r="A283" s="660" t="s">
        <v>5568</v>
      </c>
      <c r="B283" s="661" t="s">
        <v>5569</v>
      </c>
      <c r="C283" s="661" t="s">
        <v>3890</v>
      </c>
      <c r="D283" s="661" t="s">
        <v>5604</v>
      </c>
      <c r="E283" s="661" t="s">
        <v>5605</v>
      </c>
      <c r="F283" s="664"/>
      <c r="G283" s="664"/>
      <c r="H283" s="664"/>
      <c r="I283" s="664"/>
      <c r="J283" s="664">
        <v>3</v>
      </c>
      <c r="K283" s="664">
        <v>1812</v>
      </c>
      <c r="L283" s="664"/>
      <c r="M283" s="664">
        <v>604</v>
      </c>
      <c r="N283" s="664"/>
      <c r="O283" s="664"/>
      <c r="P283" s="677"/>
      <c r="Q283" s="665"/>
    </row>
    <row r="284" spans="1:17" ht="14.4" customHeight="1" x14ac:dyDescent="0.3">
      <c r="A284" s="660" t="s">
        <v>5606</v>
      </c>
      <c r="B284" s="661" t="s">
        <v>5314</v>
      </c>
      <c r="C284" s="661" t="s">
        <v>3890</v>
      </c>
      <c r="D284" s="661" t="s">
        <v>5206</v>
      </c>
      <c r="E284" s="661" t="s">
        <v>5207</v>
      </c>
      <c r="F284" s="664">
        <v>2</v>
      </c>
      <c r="G284" s="664">
        <v>332</v>
      </c>
      <c r="H284" s="664">
        <v>1</v>
      </c>
      <c r="I284" s="664">
        <v>166</v>
      </c>
      <c r="J284" s="664"/>
      <c r="K284" s="664"/>
      <c r="L284" s="664"/>
      <c r="M284" s="664"/>
      <c r="N284" s="664"/>
      <c r="O284" s="664"/>
      <c r="P284" s="677"/>
      <c r="Q284" s="665"/>
    </row>
    <row r="285" spans="1:17" ht="14.4" customHeight="1" x14ac:dyDescent="0.3">
      <c r="A285" s="660" t="s">
        <v>5606</v>
      </c>
      <c r="B285" s="661" t="s">
        <v>5314</v>
      </c>
      <c r="C285" s="661" t="s">
        <v>3890</v>
      </c>
      <c r="D285" s="661" t="s">
        <v>5607</v>
      </c>
      <c r="E285" s="661" t="s">
        <v>5608</v>
      </c>
      <c r="F285" s="664">
        <v>2</v>
      </c>
      <c r="G285" s="664">
        <v>344</v>
      </c>
      <c r="H285" s="664">
        <v>1</v>
      </c>
      <c r="I285" s="664">
        <v>172</v>
      </c>
      <c r="J285" s="664"/>
      <c r="K285" s="664"/>
      <c r="L285" s="664"/>
      <c r="M285" s="664"/>
      <c r="N285" s="664"/>
      <c r="O285" s="664"/>
      <c r="P285" s="677"/>
      <c r="Q285" s="665"/>
    </row>
    <row r="286" spans="1:17" ht="14.4" customHeight="1" x14ac:dyDescent="0.3">
      <c r="A286" s="660" t="s">
        <v>5606</v>
      </c>
      <c r="B286" s="661" t="s">
        <v>5314</v>
      </c>
      <c r="C286" s="661" t="s">
        <v>3890</v>
      </c>
      <c r="D286" s="661" t="s">
        <v>5609</v>
      </c>
      <c r="E286" s="661" t="s">
        <v>5610</v>
      </c>
      <c r="F286" s="664"/>
      <c r="G286" s="664"/>
      <c r="H286" s="664"/>
      <c r="I286" s="664"/>
      <c r="J286" s="664">
        <v>1</v>
      </c>
      <c r="K286" s="664">
        <v>349</v>
      </c>
      <c r="L286" s="664"/>
      <c r="M286" s="664">
        <v>349</v>
      </c>
      <c r="N286" s="664"/>
      <c r="O286" s="664"/>
      <c r="P286" s="677"/>
      <c r="Q286" s="665"/>
    </row>
    <row r="287" spans="1:17" ht="14.4" customHeight="1" x14ac:dyDescent="0.3">
      <c r="A287" s="660" t="s">
        <v>5606</v>
      </c>
      <c r="B287" s="661" t="s">
        <v>5314</v>
      </c>
      <c r="C287" s="661" t="s">
        <v>3890</v>
      </c>
      <c r="D287" s="661" t="s">
        <v>5611</v>
      </c>
      <c r="E287" s="661" t="s">
        <v>5612</v>
      </c>
      <c r="F287" s="664"/>
      <c r="G287" s="664"/>
      <c r="H287" s="664"/>
      <c r="I287" s="664"/>
      <c r="J287" s="664">
        <v>1</v>
      </c>
      <c r="K287" s="664">
        <v>188</v>
      </c>
      <c r="L287" s="664"/>
      <c r="M287" s="664">
        <v>188</v>
      </c>
      <c r="N287" s="664"/>
      <c r="O287" s="664"/>
      <c r="P287" s="677"/>
      <c r="Q287" s="665"/>
    </row>
    <row r="288" spans="1:17" ht="14.4" customHeight="1" x14ac:dyDescent="0.3">
      <c r="A288" s="660" t="s">
        <v>5606</v>
      </c>
      <c r="B288" s="661" t="s">
        <v>5314</v>
      </c>
      <c r="C288" s="661" t="s">
        <v>3890</v>
      </c>
      <c r="D288" s="661" t="s">
        <v>5613</v>
      </c>
      <c r="E288" s="661" t="s">
        <v>5614</v>
      </c>
      <c r="F288" s="664"/>
      <c r="G288" s="664"/>
      <c r="H288" s="664"/>
      <c r="I288" s="664"/>
      <c r="J288" s="664">
        <v>1</v>
      </c>
      <c r="K288" s="664">
        <v>237</v>
      </c>
      <c r="L288" s="664"/>
      <c r="M288" s="664">
        <v>237</v>
      </c>
      <c r="N288" s="664"/>
      <c r="O288" s="664"/>
      <c r="P288" s="677"/>
      <c r="Q288" s="665"/>
    </row>
    <row r="289" spans="1:17" ht="14.4" customHeight="1" x14ac:dyDescent="0.3">
      <c r="A289" s="660" t="s">
        <v>5606</v>
      </c>
      <c r="B289" s="661" t="s">
        <v>5314</v>
      </c>
      <c r="C289" s="661" t="s">
        <v>3890</v>
      </c>
      <c r="D289" s="661" t="s">
        <v>5142</v>
      </c>
      <c r="E289" s="661" t="s">
        <v>5143</v>
      </c>
      <c r="F289" s="664">
        <v>6</v>
      </c>
      <c r="G289" s="664">
        <v>2088</v>
      </c>
      <c r="H289" s="664">
        <v>1</v>
      </c>
      <c r="I289" s="664">
        <v>348</v>
      </c>
      <c r="J289" s="664"/>
      <c r="K289" s="664"/>
      <c r="L289" s="664"/>
      <c r="M289" s="664"/>
      <c r="N289" s="664"/>
      <c r="O289" s="664"/>
      <c r="P289" s="677"/>
      <c r="Q289" s="665"/>
    </row>
    <row r="290" spans="1:17" ht="14.4" customHeight="1" x14ac:dyDescent="0.3">
      <c r="A290" s="660" t="s">
        <v>5606</v>
      </c>
      <c r="B290" s="661" t="s">
        <v>5314</v>
      </c>
      <c r="C290" s="661" t="s">
        <v>3890</v>
      </c>
      <c r="D290" s="661" t="s">
        <v>5236</v>
      </c>
      <c r="E290" s="661" t="s">
        <v>5237</v>
      </c>
      <c r="F290" s="664">
        <v>1</v>
      </c>
      <c r="G290" s="664">
        <v>147</v>
      </c>
      <c r="H290" s="664">
        <v>1</v>
      </c>
      <c r="I290" s="664">
        <v>147</v>
      </c>
      <c r="J290" s="664"/>
      <c r="K290" s="664"/>
      <c r="L290" s="664"/>
      <c r="M290" s="664"/>
      <c r="N290" s="664"/>
      <c r="O290" s="664"/>
      <c r="P290" s="677"/>
      <c r="Q290" s="665"/>
    </row>
    <row r="291" spans="1:17" ht="14.4" customHeight="1" x14ac:dyDescent="0.3">
      <c r="A291" s="660" t="s">
        <v>5606</v>
      </c>
      <c r="B291" s="661" t="s">
        <v>5314</v>
      </c>
      <c r="C291" s="661" t="s">
        <v>3890</v>
      </c>
      <c r="D291" s="661" t="s">
        <v>5615</v>
      </c>
      <c r="E291" s="661" t="s">
        <v>5616</v>
      </c>
      <c r="F291" s="664"/>
      <c r="G291" s="664"/>
      <c r="H291" s="664"/>
      <c r="I291" s="664"/>
      <c r="J291" s="664">
        <v>1</v>
      </c>
      <c r="K291" s="664">
        <v>293</v>
      </c>
      <c r="L291" s="664"/>
      <c r="M291" s="664">
        <v>293</v>
      </c>
      <c r="N291" s="664"/>
      <c r="O291" s="664"/>
      <c r="P291" s="677"/>
      <c r="Q291" s="665"/>
    </row>
    <row r="292" spans="1:17" ht="14.4" customHeight="1" x14ac:dyDescent="0.3">
      <c r="A292" s="660" t="s">
        <v>5606</v>
      </c>
      <c r="B292" s="661" t="s">
        <v>5314</v>
      </c>
      <c r="C292" s="661" t="s">
        <v>3890</v>
      </c>
      <c r="D292" s="661" t="s">
        <v>5617</v>
      </c>
      <c r="E292" s="661" t="s">
        <v>5618</v>
      </c>
      <c r="F292" s="664">
        <v>2</v>
      </c>
      <c r="G292" s="664">
        <v>338</v>
      </c>
      <c r="H292" s="664">
        <v>1</v>
      </c>
      <c r="I292" s="664">
        <v>169</v>
      </c>
      <c r="J292" s="664"/>
      <c r="K292" s="664"/>
      <c r="L292" s="664"/>
      <c r="M292" s="664"/>
      <c r="N292" s="664"/>
      <c r="O292" s="664"/>
      <c r="P292" s="677"/>
      <c r="Q292" s="665"/>
    </row>
    <row r="293" spans="1:17" ht="14.4" customHeight="1" x14ac:dyDescent="0.3">
      <c r="A293" s="660" t="s">
        <v>5606</v>
      </c>
      <c r="B293" s="661" t="s">
        <v>5314</v>
      </c>
      <c r="C293" s="661" t="s">
        <v>3890</v>
      </c>
      <c r="D293" s="661" t="s">
        <v>5619</v>
      </c>
      <c r="E293" s="661" t="s">
        <v>5620</v>
      </c>
      <c r="F293" s="664"/>
      <c r="G293" s="664"/>
      <c r="H293" s="664"/>
      <c r="I293" s="664"/>
      <c r="J293" s="664">
        <v>1</v>
      </c>
      <c r="K293" s="664">
        <v>324</v>
      </c>
      <c r="L293" s="664"/>
      <c r="M293" s="664">
        <v>324</v>
      </c>
      <c r="N293" s="664"/>
      <c r="O293" s="664"/>
      <c r="P293" s="677"/>
      <c r="Q293" s="665"/>
    </row>
    <row r="294" spans="1:17" ht="14.4" customHeight="1" x14ac:dyDescent="0.3">
      <c r="A294" s="660" t="s">
        <v>5606</v>
      </c>
      <c r="B294" s="661" t="s">
        <v>5314</v>
      </c>
      <c r="C294" s="661" t="s">
        <v>3890</v>
      </c>
      <c r="D294" s="661" t="s">
        <v>5621</v>
      </c>
      <c r="E294" s="661" t="s">
        <v>5622</v>
      </c>
      <c r="F294" s="664">
        <v>2</v>
      </c>
      <c r="G294" s="664">
        <v>694</v>
      </c>
      <c r="H294" s="664">
        <v>1</v>
      </c>
      <c r="I294" s="664">
        <v>347</v>
      </c>
      <c r="J294" s="664"/>
      <c r="K294" s="664"/>
      <c r="L294" s="664"/>
      <c r="M294" s="664"/>
      <c r="N294" s="664"/>
      <c r="O294" s="664"/>
      <c r="P294" s="677"/>
      <c r="Q294" s="665"/>
    </row>
    <row r="295" spans="1:17" ht="14.4" customHeight="1" x14ac:dyDescent="0.3">
      <c r="A295" s="660" t="s">
        <v>5606</v>
      </c>
      <c r="B295" s="661" t="s">
        <v>5314</v>
      </c>
      <c r="C295" s="661" t="s">
        <v>3890</v>
      </c>
      <c r="D295" s="661" t="s">
        <v>5623</v>
      </c>
      <c r="E295" s="661" t="s">
        <v>5624</v>
      </c>
      <c r="F295" s="664">
        <v>2</v>
      </c>
      <c r="G295" s="664">
        <v>344</v>
      </c>
      <c r="H295" s="664">
        <v>1</v>
      </c>
      <c r="I295" s="664">
        <v>172</v>
      </c>
      <c r="J295" s="664"/>
      <c r="K295" s="664"/>
      <c r="L295" s="664"/>
      <c r="M295" s="664"/>
      <c r="N295" s="664"/>
      <c r="O295" s="664"/>
      <c r="P295" s="677"/>
      <c r="Q295" s="665"/>
    </row>
    <row r="296" spans="1:17" ht="14.4" customHeight="1" x14ac:dyDescent="0.3">
      <c r="A296" s="660" t="s">
        <v>5606</v>
      </c>
      <c r="B296" s="661" t="s">
        <v>5314</v>
      </c>
      <c r="C296" s="661" t="s">
        <v>3890</v>
      </c>
      <c r="D296" s="661" t="s">
        <v>5625</v>
      </c>
      <c r="E296" s="661" t="s">
        <v>5626</v>
      </c>
      <c r="F296" s="664">
        <v>2</v>
      </c>
      <c r="G296" s="664">
        <v>332</v>
      </c>
      <c r="H296" s="664">
        <v>1</v>
      </c>
      <c r="I296" s="664">
        <v>166</v>
      </c>
      <c r="J296" s="664"/>
      <c r="K296" s="664"/>
      <c r="L296" s="664"/>
      <c r="M296" s="664"/>
      <c r="N296" s="664"/>
      <c r="O296" s="664"/>
      <c r="P296" s="677"/>
      <c r="Q296" s="665"/>
    </row>
    <row r="297" spans="1:17" ht="14.4" customHeight="1" x14ac:dyDescent="0.3">
      <c r="A297" s="660" t="s">
        <v>5606</v>
      </c>
      <c r="B297" s="661" t="s">
        <v>5314</v>
      </c>
      <c r="C297" s="661" t="s">
        <v>3890</v>
      </c>
      <c r="D297" s="661" t="s">
        <v>5627</v>
      </c>
      <c r="E297" s="661" t="s">
        <v>5628</v>
      </c>
      <c r="F297" s="664"/>
      <c r="G297" s="664"/>
      <c r="H297" s="664"/>
      <c r="I297" s="664"/>
      <c r="J297" s="664">
        <v>1</v>
      </c>
      <c r="K297" s="664">
        <v>185</v>
      </c>
      <c r="L297" s="664"/>
      <c r="M297" s="664">
        <v>185</v>
      </c>
      <c r="N297" s="664"/>
      <c r="O297" s="664"/>
      <c r="P297" s="677"/>
      <c r="Q297" s="665"/>
    </row>
    <row r="298" spans="1:17" ht="14.4" customHeight="1" x14ac:dyDescent="0.3">
      <c r="A298" s="660" t="s">
        <v>5629</v>
      </c>
      <c r="B298" s="661" t="s">
        <v>5104</v>
      </c>
      <c r="C298" s="661" t="s">
        <v>3890</v>
      </c>
      <c r="D298" s="661" t="s">
        <v>5122</v>
      </c>
      <c r="E298" s="661" t="s">
        <v>5123</v>
      </c>
      <c r="F298" s="664">
        <v>1</v>
      </c>
      <c r="G298" s="664">
        <v>497</v>
      </c>
      <c r="H298" s="664">
        <v>1</v>
      </c>
      <c r="I298" s="664">
        <v>497</v>
      </c>
      <c r="J298" s="664"/>
      <c r="K298" s="664"/>
      <c r="L298" s="664"/>
      <c r="M298" s="664"/>
      <c r="N298" s="664"/>
      <c r="O298" s="664"/>
      <c r="P298" s="677"/>
      <c r="Q298" s="665"/>
    </row>
    <row r="299" spans="1:17" ht="14.4" customHeight="1" x14ac:dyDescent="0.3">
      <c r="A299" s="660" t="s">
        <v>5629</v>
      </c>
      <c r="B299" s="661" t="s">
        <v>5104</v>
      </c>
      <c r="C299" s="661" t="s">
        <v>3890</v>
      </c>
      <c r="D299" s="661" t="s">
        <v>5630</v>
      </c>
      <c r="E299" s="661" t="s">
        <v>5631</v>
      </c>
      <c r="F299" s="664">
        <v>1</v>
      </c>
      <c r="G299" s="664">
        <v>6257</v>
      </c>
      <c r="H299" s="664">
        <v>1</v>
      </c>
      <c r="I299" s="664">
        <v>6257</v>
      </c>
      <c r="J299" s="664"/>
      <c r="K299" s="664"/>
      <c r="L299" s="664"/>
      <c r="M299" s="664"/>
      <c r="N299" s="664"/>
      <c r="O299" s="664"/>
      <c r="P299" s="677"/>
      <c r="Q299" s="665"/>
    </row>
    <row r="300" spans="1:17" ht="14.4" customHeight="1" x14ac:dyDescent="0.3">
      <c r="A300" s="660" t="s">
        <v>5629</v>
      </c>
      <c r="B300" s="661" t="s">
        <v>5104</v>
      </c>
      <c r="C300" s="661" t="s">
        <v>3890</v>
      </c>
      <c r="D300" s="661" t="s">
        <v>5107</v>
      </c>
      <c r="E300" s="661" t="s">
        <v>5108</v>
      </c>
      <c r="F300" s="664">
        <v>4</v>
      </c>
      <c r="G300" s="664">
        <v>4980</v>
      </c>
      <c r="H300" s="664">
        <v>1</v>
      </c>
      <c r="I300" s="664">
        <v>1245</v>
      </c>
      <c r="J300" s="664">
        <v>7</v>
      </c>
      <c r="K300" s="664">
        <v>8715</v>
      </c>
      <c r="L300" s="664">
        <v>1.75</v>
      </c>
      <c r="M300" s="664">
        <v>1245</v>
      </c>
      <c r="N300" s="664">
        <v>8</v>
      </c>
      <c r="O300" s="664">
        <v>10144</v>
      </c>
      <c r="P300" s="677">
        <v>2.0369477911646587</v>
      </c>
      <c r="Q300" s="665">
        <v>1268</v>
      </c>
    </row>
    <row r="301" spans="1:17" ht="14.4" customHeight="1" x14ac:dyDescent="0.3">
      <c r="A301" s="660" t="s">
        <v>5629</v>
      </c>
      <c r="B301" s="661" t="s">
        <v>5104</v>
      </c>
      <c r="C301" s="661" t="s">
        <v>3890</v>
      </c>
      <c r="D301" s="661" t="s">
        <v>5109</v>
      </c>
      <c r="E301" s="661" t="s">
        <v>5110</v>
      </c>
      <c r="F301" s="664">
        <v>22</v>
      </c>
      <c r="G301" s="664">
        <v>205414</v>
      </c>
      <c r="H301" s="664">
        <v>1</v>
      </c>
      <c r="I301" s="664">
        <v>9337</v>
      </c>
      <c r="J301" s="664">
        <v>22</v>
      </c>
      <c r="K301" s="664">
        <v>205414</v>
      </c>
      <c r="L301" s="664">
        <v>1</v>
      </c>
      <c r="M301" s="664">
        <v>9337</v>
      </c>
      <c r="N301" s="664">
        <v>20</v>
      </c>
      <c r="O301" s="664">
        <v>188920</v>
      </c>
      <c r="P301" s="677">
        <v>0.91970362292735641</v>
      </c>
      <c r="Q301" s="665">
        <v>9446</v>
      </c>
    </row>
    <row r="302" spans="1:17" ht="14.4" customHeight="1" x14ac:dyDescent="0.3">
      <c r="A302" s="660" t="s">
        <v>5629</v>
      </c>
      <c r="B302" s="661" t="s">
        <v>5104</v>
      </c>
      <c r="C302" s="661" t="s">
        <v>3890</v>
      </c>
      <c r="D302" s="661" t="s">
        <v>5551</v>
      </c>
      <c r="E302" s="661" t="s">
        <v>5552</v>
      </c>
      <c r="F302" s="664">
        <v>1</v>
      </c>
      <c r="G302" s="664">
        <v>164</v>
      </c>
      <c r="H302" s="664">
        <v>1</v>
      </c>
      <c r="I302" s="664">
        <v>164</v>
      </c>
      <c r="J302" s="664"/>
      <c r="K302" s="664"/>
      <c r="L302" s="664"/>
      <c r="M302" s="664"/>
      <c r="N302" s="664"/>
      <c r="O302" s="664"/>
      <c r="P302" s="677"/>
      <c r="Q302" s="665"/>
    </row>
    <row r="303" spans="1:17" ht="14.4" customHeight="1" x14ac:dyDescent="0.3">
      <c r="A303" s="660" t="s">
        <v>5629</v>
      </c>
      <c r="B303" s="661" t="s">
        <v>5104</v>
      </c>
      <c r="C303" s="661" t="s">
        <v>3890</v>
      </c>
      <c r="D303" s="661" t="s">
        <v>5115</v>
      </c>
      <c r="E303" s="661" t="s">
        <v>5116</v>
      </c>
      <c r="F303" s="664">
        <v>12</v>
      </c>
      <c r="G303" s="664">
        <v>26796</v>
      </c>
      <c r="H303" s="664">
        <v>1</v>
      </c>
      <c r="I303" s="664">
        <v>2233</v>
      </c>
      <c r="J303" s="664">
        <v>6</v>
      </c>
      <c r="K303" s="664">
        <v>13398</v>
      </c>
      <c r="L303" s="664">
        <v>0.5</v>
      </c>
      <c r="M303" s="664">
        <v>2233</v>
      </c>
      <c r="N303" s="664">
        <v>6</v>
      </c>
      <c r="O303" s="664">
        <v>13584</v>
      </c>
      <c r="P303" s="677">
        <v>0.50694133452754142</v>
      </c>
      <c r="Q303" s="665">
        <v>2264</v>
      </c>
    </row>
    <row r="304" spans="1:17" ht="14.4" customHeight="1" thickBot="1" x14ac:dyDescent="0.35">
      <c r="A304" s="666" t="s">
        <v>5629</v>
      </c>
      <c r="B304" s="667" t="s">
        <v>5104</v>
      </c>
      <c r="C304" s="667" t="s">
        <v>3890</v>
      </c>
      <c r="D304" s="667" t="s">
        <v>5632</v>
      </c>
      <c r="E304" s="667" t="s">
        <v>5633</v>
      </c>
      <c r="F304" s="670">
        <v>1</v>
      </c>
      <c r="G304" s="670">
        <v>7549</v>
      </c>
      <c r="H304" s="670">
        <v>1</v>
      </c>
      <c r="I304" s="670">
        <v>7549</v>
      </c>
      <c r="J304" s="670">
        <v>7</v>
      </c>
      <c r="K304" s="670">
        <v>52843</v>
      </c>
      <c r="L304" s="670">
        <v>7</v>
      </c>
      <c r="M304" s="670">
        <v>7549</v>
      </c>
      <c r="N304" s="670">
        <v>7</v>
      </c>
      <c r="O304" s="670">
        <v>52885</v>
      </c>
      <c r="P304" s="678">
        <v>7.0055636508146772</v>
      </c>
      <c r="Q304" s="671">
        <v>7555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9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2909</v>
      </c>
      <c r="D3" s="197">
        <f>SUBTOTAL(9,D6:D1048576)</f>
        <v>2839</v>
      </c>
      <c r="E3" s="197">
        <f>SUBTOTAL(9,E6:E1048576)</f>
        <v>2786</v>
      </c>
      <c r="F3" s="198">
        <f>IF(OR(E3=0,C3=0),"",E3/C3)</f>
        <v>0.95771742866964593</v>
      </c>
      <c r="G3" s="452">
        <f>SUBTOTAL(9,G6:G1048576)</f>
        <v>5458.419899999999</v>
      </c>
      <c r="H3" s="453">
        <f>SUBTOTAL(9,H6:H1048576)</f>
        <v>5192.1980999999996</v>
      </c>
      <c r="I3" s="453">
        <f>SUBTOTAL(9,I6:I1048576)</f>
        <v>5423.4818999999989</v>
      </c>
      <c r="J3" s="198">
        <f>IF(OR(I3=0,G3=0),"",I3/G3)</f>
        <v>0.99359924655118592</v>
      </c>
      <c r="K3" s="452">
        <f>SUBTOTAL(9,K6:K1048576)</f>
        <v>812.37</v>
      </c>
      <c r="L3" s="453">
        <f>SUBTOTAL(9,L6:L1048576)</f>
        <v>781.75</v>
      </c>
      <c r="M3" s="453">
        <f>SUBTOTAL(9,M6:M1048576)</f>
        <v>847.42000000000007</v>
      </c>
      <c r="N3" s="199">
        <f>IF(OR(M3=0,E3=0),"",M3/E3)</f>
        <v>0.30417085427135682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4"/>
      <c r="B5" s="905"/>
      <c r="C5" s="912">
        <v>2013</v>
      </c>
      <c r="D5" s="912">
        <v>2014</v>
      </c>
      <c r="E5" s="912">
        <v>2015</v>
      </c>
      <c r="F5" s="913" t="s">
        <v>2</v>
      </c>
      <c r="G5" s="923">
        <v>2013</v>
      </c>
      <c r="H5" s="912">
        <v>2014</v>
      </c>
      <c r="I5" s="912">
        <v>2015</v>
      </c>
      <c r="J5" s="913" t="s">
        <v>2</v>
      </c>
      <c r="K5" s="923">
        <v>2013</v>
      </c>
      <c r="L5" s="912">
        <v>2014</v>
      </c>
      <c r="M5" s="912">
        <v>2015</v>
      </c>
      <c r="N5" s="924" t="s">
        <v>93</v>
      </c>
    </row>
    <row r="6" spans="1:14" ht="14.4" customHeight="1" x14ac:dyDescent="0.3">
      <c r="A6" s="906" t="s">
        <v>4376</v>
      </c>
      <c r="B6" s="909" t="s">
        <v>5635</v>
      </c>
      <c r="C6" s="914">
        <v>2580</v>
      </c>
      <c r="D6" s="915">
        <v>2522</v>
      </c>
      <c r="E6" s="915">
        <v>2458</v>
      </c>
      <c r="F6" s="920">
        <v>0.95271317829457369</v>
      </c>
      <c r="G6" s="914">
        <v>2513.1635999999994</v>
      </c>
      <c r="H6" s="915">
        <v>2401.8687</v>
      </c>
      <c r="I6" s="915">
        <v>2308.3551000000002</v>
      </c>
      <c r="J6" s="920">
        <v>0.91850570332946124</v>
      </c>
      <c r="K6" s="914">
        <v>282.87</v>
      </c>
      <c r="L6" s="915">
        <v>282.75</v>
      </c>
      <c r="M6" s="915">
        <v>276.42</v>
      </c>
      <c r="N6" s="925">
        <v>112.45728234336859</v>
      </c>
    </row>
    <row r="7" spans="1:14" ht="14.4" customHeight="1" x14ac:dyDescent="0.3">
      <c r="A7" s="907" t="s">
        <v>4514</v>
      </c>
      <c r="B7" s="910" t="s">
        <v>5636</v>
      </c>
      <c r="C7" s="916">
        <v>211</v>
      </c>
      <c r="D7" s="917">
        <v>194</v>
      </c>
      <c r="E7" s="917">
        <v>244</v>
      </c>
      <c r="F7" s="921">
        <v>1.1563981042654028</v>
      </c>
      <c r="G7" s="916">
        <v>2259.0423000000001</v>
      </c>
      <c r="H7" s="917">
        <v>2077.2162000000003</v>
      </c>
      <c r="I7" s="917">
        <v>2612.5811999999996</v>
      </c>
      <c r="J7" s="921">
        <v>1.1564994599702714</v>
      </c>
      <c r="K7" s="916">
        <v>422</v>
      </c>
      <c r="L7" s="917">
        <v>388</v>
      </c>
      <c r="M7" s="917">
        <v>488</v>
      </c>
      <c r="N7" s="926">
        <v>2000</v>
      </c>
    </row>
    <row r="8" spans="1:14" ht="14.4" customHeight="1" x14ac:dyDescent="0.3">
      <c r="A8" s="907" t="s">
        <v>4520</v>
      </c>
      <c r="B8" s="910" t="s">
        <v>5636</v>
      </c>
      <c r="C8" s="916">
        <v>97</v>
      </c>
      <c r="D8" s="917">
        <v>99</v>
      </c>
      <c r="E8" s="917">
        <v>82</v>
      </c>
      <c r="F8" s="921">
        <v>0.84536082474226804</v>
      </c>
      <c r="G8" s="916">
        <v>582.72119999999995</v>
      </c>
      <c r="H8" s="917">
        <v>594.83159999999998</v>
      </c>
      <c r="I8" s="917">
        <v>492.68880000000001</v>
      </c>
      <c r="J8" s="921">
        <v>0.845496611415545</v>
      </c>
      <c r="K8" s="916">
        <v>97</v>
      </c>
      <c r="L8" s="917">
        <v>99</v>
      </c>
      <c r="M8" s="917">
        <v>82</v>
      </c>
      <c r="N8" s="926">
        <v>1000</v>
      </c>
    </row>
    <row r="9" spans="1:14" ht="14.4" customHeight="1" thickBot="1" x14ac:dyDescent="0.35">
      <c r="A9" s="908" t="s">
        <v>4518</v>
      </c>
      <c r="B9" s="911" t="s">
        <v>5636</v>
      </c>
      <c r="C9" s="918">
        <v>21</v>
      </c>
      <c r="D9" s="919">
        <v>24</v>
      </c>
      <c r="E9" s="919">
        <v>2</v>
      </c>
      <c r="F9" s="922">
        <v>9.5238095238095233E-2</v>
      </c>
      <c r="G9" s="918">
        <v>103.49279999999999</v>
      </c>
      <c r="H9" s="919">
        <v>118.2816</v>
      </c>
      <c r="I9" s="919">
        <v>9.8567999999999998</v>
      </c>
      <c r="J9" s="922">
        <v>9.5241408097954644E-2</v>
      </c>
      <c r="K9" s="918">
        <v>10.5</v>
      </c>
      <c r="L9" s="919">
        <v>12</v>
      </c>
      <c r="M9" s="919">
        <v>1</v>
      </c>
      <c r="N9" s="927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1.0888959242349174</v>
      </c>
      <c r="C4" s="331">
        <f t="shared" ref="C4:M4" si="0">(C10+C8)/C6</f>
        <v>1.4429186107887617</v>
      </c>
      <c r="D4" s="331">
        <f t="shared" si="0"/>
        <v>4.2439296814536183E-2</v>
      </c>
      <c r="E4" s="331">
        <f t="shared" si="0"/>
        <v>4.2439296814536183E-2</v>
      </c>
      <c r="F4" s="331">
        <f t="shared" si="0"/>
        <v>4.2439296814536183E-2</v>
      </c>
      <c r="G4" s="331">
        <f t="shared" si="0"/>
        <v>4.2439296814536183E-2</v>
      </c>
      <c r="H4" s="331">
        <f t="shared" si="0"/>
        <v>4.2439296814536183E-2</v>
      </c>
      <c r="I4" s="331">
        <f t="shared" si="0"/>
        <v>4.2439296814536183E-2</v>
      </c>
      <c r="J4" s="331">
        <f t="shared" si="0"/>
        <v>4.2439296814536183E-2</v>
      </c>
      <c r="K4" s="331">
        <f t="shared" si="0"/>
        <v>4.2439296814536183E-2</v>
      </c>
      <c r="L4" s="331">
        <f t="shared" si="0"/>
        <v>4.2439296814536183E-2</v>
      </c>
      <c r="M4" s="331">
        <f t="shared" si="0"/>
        <v>4.2439296814536183E-2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8699.5642000000007</v>
      </c>
      <c r="C5" s="331">
        <f>IF(ISERROR(VLOOKUP($A5,'Man Tab'!$A:$Q,COLUMN()+2,0)),0,VLOOKUP($A5,'Man Tab'!$A:$Q,COLUMN()+2,0))</f>
        <v>8805.2498700000197</v>
      </c>
      <c r="D5" s="331">
        <f>IF(ISERROR(VLOOKUP($A5,'Man Tab'!$A:$Q,COLUMN()+2,0)),0,VLOOKUP($A5,'Man Tab'!$A:$Q,COLUMN()+2,0))</f>
        <v>0</v>
      </c>
      <c r="E5" s="331">
        <f>IF(ISERROR(VLOOKUP($A5,'Man Tab'!$A:$Q,COLUMN()+2,0)),0,VLOOKUP($A5,'Man Tab'!$A:$Q,COLUMN()+2,0))</f>
        <v>0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8699.5642000000007</v>
      </c>
      <c r="C6" s="333">
        <f t="shared" ref="C6:M6" si="1">C5+B6</f>
        <v>17504.814070000022</v>
      </c>
      <c r="D6" s="333">
        <f t="shared" si="1"/>
        <v>17504.814070000022</v>
      </c>
      <c r="E6" s="333">
        <f t="shared" si="1"/>
        <v>17504.814070000022</v>
      </c>
      <c r="F6" s="333">
        <f t="shared" si="1"/>
        <v>17504.814070000022</v>
      </c>
      <c r="G6" s="333">
        <f t="shared" si="1"/>
        <v>17504.814070000022</v>
      </c>
      <c r="H6" s="333">
        <f t="shared" si="1"/>
        <v>17504.814070000022</v>
      </c>
      <c r="I6" s="333">
        <f t="shared" si="1"/>
        <v>17504.814070000022</v>
      </c>
      <c r="J6" s="333">
        <f t="shared" si="1"/>
        <v>17504.814070000022</v>
      </c>
      <c r="K6" s="333">
        <f t="shared" si="1"/>
        <v>17504.814070000022</v>
      </c>
      <c r="L6" s="333">
        <f t="shared" si="1"/>
        <v>17504.814070000022</v>
      </c>
      <c r="M6" s="333">
        <f t="shared" si="1"/>
        <v>17504.814070000022</v>
      </c>
    </row>
    <row r="7" spans="1:13" ht="14.4" customHeight="1" x14ac:dyDescent="0.3">
      <c r="A7" s="332" t="s">
        <v>127</v>
      </c>
      <c r="B7" s="332">
        <v>301.78899999999999</v>
      </c>
      <c r="C7" s="332">
        <v>817.17100000000005</v>
      </c>
      <c r="D7" s="332"/>
      <c r="E7" s="332"/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9053.67</v>
      </c>
      <c r="C8" s="333">
        <f t="shared" ref="C8:M8" si="2">C7*30</f>
        <v>24515.13</v>
      </c>
      <c r="D8" s="333">
        <f t="shared" si="2"/>
        <v>0</v>
      </c>
      <c r="E8" s="333">
        <f t="shared" si="2"/>
        <v>0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419250</v>
      </c>
      <c r="C9" s="332">
        <v>323642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419.25</v>
      </c>
      <c r="C10" s="333">
        <f t="shared" ref="C10:M10" si="3">C9/1000+B10</f>
        <v>742.89200000000005</v>
      </c>
      <c r="D10" s="333">
        <f t="shared" si="3"/>
        <v>742.89200000000005</v>
      </c>
      <c r="E10" s="333">
        <f t="shared" si="3"/>
        <v>742.89200000000005</v>
      </c>
      <c r="F10" s="333">
        <f t="shared" si="3"/>
        <v>742.89200000000005</v>
      </c>
      <c r="G10" s="333">
        <f t="shared" si="3"/>
        <v>742.89200000000005</v>
      </c>
      <c r="H10" s="333">
        <f t="shared" si="3"/>
        <v>742.89200000000005</v>
      </c>
      <c r="I10" s="333">
        <f t="shared" si="3"/>
        <v>742.89200000000005</v>
      </c>
      <c r="J10" s="333">
        <f t="shared" si="3"/>
        <v>742.89200000000005</v>
      </c>
      <c r="K10" s="333">
        <f t="shared" si="3"/>
        <v>742.89200000000005</v>
      </c>
      <c r="L10" s="333">
        <f t="shared" si="3"/>
        <v>742.89200000000005</v>
      </c>
      <c r="M10" s="333">
        <f t="shared" si="3"/>
        <v>742.89200000000005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2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1.4092186730808436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1.4092186730808436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335</v>
      </c>
    </row>
    <row r="7" spans="1:17" ht="14.4" customHeight="1" x14ac:dyDescent="0.3">
      <c r="A7" s="19" t="s">
        <v>35</v>
      </c>
      <c r="B7" s="55">
        <v>7904.68749972157</v>
      </c>
      <c r="C7" s="56">
        <v>658.72395831013</v>
      </c>
      <c r="D7" s="56">
        <v>557.08770000000004</v>
      </c>
      <c r="E7" s="56">
        <v>563.00714000000096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1120.09484</v>
      </c>
      <c r="Q7" s="189">
        <v>0.85020047158500001</v>
      </c>
    </row>
    <row r="8" spans="1:17" ht="14.4" customHeight="1" x14ac:dyDescent="0.3">
      <c r="A8" s="19" t="s">
        <v>36</v>
      </c>
      <c r="B8" s="55">
        <v>1816.35074269759</v>
      </c>
      <c r="C8" s="56">
        <v>151.36256189146599</v>
      </c>
      <c r="D8" s="56">
        <v>229.57400000000001</v>
      </c>
      <c r="E8" s="56">
        <v>128.33799999999999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357.91199999999998</v>
      </c>
      <c r="Q8" s="189">
        <v>1.182300284586</v>
      </c>
    </row>
    <row r="9" spans="1:17" ht="14.4" customHeight="1" x14ac:dyDescent="0.3">
      <c r="A9" s="19" t="s">
        <v>37</v>
      </c>
      <c r="B9" s="55">
        <v>17767.508500379299</v>
      </c>
      <c r="C9" s="56">
        <v>1480.62570836494</v>
      </c>
      <c r="D9" s="56">
        <v>1037.23695</v>
      </c>
      <c r="E9" s="56">
        <v>1196.6353200000001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2233.8722699999998</v>
      </c>
      <c r="Q9" s="189">
        <v>0.75436764922400001</v>
      </c>
    </row>
    <row r="10" spans="1:17" ht="14.4" customHeight="1" x14ac:dyDescent="0.3">
      <c r="A10" s="19" t="s">
        <v>38</v>
      </c>
      <c r="B10" s="55">
        <v>1492.9298147756101</v>
      </c>
      <c r="C10" s="56">
        <v>124.410817897968</v>
      </c>
      <c r="D10" s="56">
        <v>108.14202</v>
      </c>
      <c r="E10" s="56">
        <v>108.76759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216.90960999999999</v>
      </c>
      <c r="Q10" s="189">
        <v>0.871747383647</v>
      </c>
    </row>
    <row r="11" spans="1:17" ht="14.4" customHeight="1" x14ac:dyDescent="0.3">
      <c r="A11" s="19" t="s">
        <v>39</v>
      </c>
      <c r="B11" s="55">
        <v>999.42529775364699</v>
      </c>
      <c r="C11" s="56">
        <v>83.285441479469995</v>
      </c>
      <c r="D11" s="56">
        <v>55.55585</v>
      </c>
      <c r="E11" s="56">
        <v>82.180890000000005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137.73674</v>
      </c>
      <c r="Q11" s="189">
        <v>0.826895658792</v>
      </c>
    </row>
    <row r="12" spans="1:17" ht="14.4" customHeight="1" x14ac:dyDescent="0.3">
      <c r="A12" s="19" t="s">
        <v>40</v>
      </c>
      <c r="B12" s="55">
        <v>81.603062798340005</v>
      </c>
      <c r="C12" s="56">
        <v>6.8002552331950001</v>
      </c>
      <c r="D12" s="56">
        <v>6.0241100000000003</v>
      </c>
      <c r="E12" s="56">
        <v>36.292589999999997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42.316699999999997</v>
      </c>
      <c r="Q12" s="189">
        <v>3.111405274425</v>
      </c>
    </row>
    <row r="13" spans="1:17" ht="14.4" customHeight="1" x14ac:dyDescent="0.3">
      <c r="A13" s="19" t="s">
        <v>41</v>
      </c>
      <c r="B13" s="55">
        <v>247.9999921886</v>
      </c>
      <c r="C13" s="56">
        <v>20.666666015716</v>
      </c>
      <c r="D13" s="56">
        <v>20.08173</v>
      </c>
      <c r="E13" s="56">
        <v>22.025410000000001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42.107140000000001</v>
      </c>
      <c r="Q13" s="189">
        <v>1.0187211611189999</v>
      </c>
    </row>
    <row r="14" spans="1:17" ht="14.4" customHeight="1" x14ac:dyDescent="0.3">
      <c r="A14" s="19" t="s">
        <v>42</v>
      </c>
      <c r="B14" s="55">
        <v>2180.3410572040698</v>
      </c>
      <c r="C14" s="56">
        <v>181.69508810033901</v>
      </c>
      <c r="D14" s="56">
        <v>241.82900000000001</v>
      </c>
      <c r="E14" s="56">
        <v>206.84900000000101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448.678</v>
      </c>
      <c r="Q14" s="189">
        <v>1.2347004112519999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335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335</v>
      </c>
    </row>
    <row r="17" spans="1:17" ht="14.4" customHeight="1" x14ac:dyDescent="0.3">
      <c r="A17" s="19" t="s">
        <v>45</v>
      </c>
      <c r="B17" s="55">
        <v>605.33137817935506</v>
      </c>
      <c r="C17" s="56">
        <v>50.444281514945999</v>
      </c>
      <c r="D17" s="56">
        <v>6.7093400000000001</v>
      </c>
      <c r="E17" s="56">
        <v>24.658799999999999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31.36814</v>
      </c>
      <c r="Q17" s="189">
        <v>0.31091869145399997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6.3029999999999999</v>
      </c>
      <c r="E18" s="56">
        <v>5.4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11.702999999999999</v>
      </c>
      <c r="Q18" s="189" t="s">
        <v>335</v>
      </c>
    </row>
    <row r="19" spans="1:17" ht="14.4" customHeight="1" x14ac:dyDescent="0.3">
      <c r="A19" s="19" t="s">
        <v>47</v>
      </c>
      <c r="B19" s="55">
        <v>2209.3463135586999</v>
      </c>
      <c r="C19" s="56">
        <v>184.11219279655899</v>
      </c>
      <c r="D19" s="56">
        <v>206.36037999999999</v>
      </c>
      <c r="E19" s="56">
        <v>155.97484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362.33521999999999</v>
      </c>
      <c r="Q19" s="189">
        <v>0.98400658450699996</v>
      </c>
    </row>
    <row r="20" spans="1:17" ht="14.4" customHeight="1" x14ac:dyDescent="0.3">
      <c r="A20" s="19" t="s">
        <v>48</v>
      </c>
      <c r="B20" s="55">
        <v>70493.997779609897</v>
      </c>
      <c r="C20" s="56">
        <v>5874.4998149674902</v>
      </c>
      <c r="D20" s="56">
        <v>5958.7355699999998</v>
      </c>
      <c r="E20" s="56">
        <v>5931.90499000001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11890.64056</v>
      </c>
      <c r="Q20" s="189">
        <v>1.0120555736250001</v>
      </c>
    </row>
    <row r="21" spans="1:17" ht="14.4" customHeight="1" x14ac:dyDescent="0.3">
      <c r="A21" s="20" t="s">
        <v>49</v>
      </c>
      <c r="B21" s="55">
        <v>2852.9885830581902</v>
      </c>
      <c r="C21" s="56">
        <v>237.749048588183</v>
      </c>
      <c r="D21" s="56">
        <v>239.673</v>
      </c>
      <c r="E21" s="56">
        <v>239.74900000000099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479.42200000000003</v>
      </c>
      <c r="Q21" s="189">
        <v>1.0082521945859999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93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93</v>
      </c>
      <c r="Q22" s="189" t="s">
        <v>335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335</v>
      </c>
    </row>
    <row r="24" spans="1:17" ht="14.4" customHeight="1" x14ac:dyDescent="0.3">
      <c r="A24" s="20" t="s">
        <v>52</v>
      </c>
      <c r="B24" s="55">
        <v>-2.91038304567337E-11</v>
      </c>
      <c r="C24" s="56">
        <v>-1.8189894035458601E-12</v>
      </c>
      <c r="D24" s="56">
        <v>26.251549999999</v>
      </c>
      <c r="E24" s="56">
        <v>10.4663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36.717849999998997</v>
      </c>
      <c r="Q24" s="189"/>
    </row>
    <row r="25" spans="1:17" ht="14.4" customHeight="1" x14ac:dyDescent="0.3">
      <c r="A25" s="21" t="s">
        <v>53</v>
      </c>
      <c r="B25" s="58">
        <v>108652.510021925</v>
      </c>
      <c r="C25" s="59">
        <v>9054.3758351603992</v>
      </c>
      <c r="D25" s="59">
        <v>8699.5642000000007</v>
      </c>
      <c r="E25" s="59">
        <v>8805.2498700000197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17504.81407</v>
      </c>
      <c r="Q25" s="190">
        <v>0.96664940735100002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1292.4792600000001</v>
      </c>
      <c r="E26" s="56">
        <v>1012.7303900000001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2305.2096499999998</v>
      </c>
      <c r="Q26" s="189" t="s">
        <v>335</v>
      </c>
    </row>
    <row r="27" spans="1:17" ht="14.4" customHeight="1" x14ac:dyDescent="0.3">
      <c r="A27" s="22" t="s">
        <v>55</v>
      </c>
      <c r="B27" s="58">
        <v>108652.510021925</v>
      </c>
      <c r="C27" s="59">
        <v>9054.3758351603992</v>
      </c>
      <c r="D27" s="59">
        <v>9992.0434600000008</v>
      </c>
      <c r="E27" s="59">
        <v>9817.9802600000203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19810.023720000001</v>
      </c>
      <c r="Q27" s="190">
        <v>1.093947505639</v>
      </c>
    </row>
    <row r="28" spans="1:17" ht="14.4" customHeight="1" x14ac:dyDescent="0.3">
      <c r="A28" s="20" t="s">
        <v>56</v>
      </c>
      <c r="B28" s="55">
        <v>180.29054925313801</v>
      </c>
      <c r="C28" s="56">
        <v>15.024212437760999</v>
      </c>
      <c r="D28" s="56">
        <v>5.3565199999999997</v>
      </c>
      <c r="E28" s="56">
        <v>31.453340000000001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36.80986</v>
      </c>
      <c r="Q28" s="189">
        <v>1.2250179552660001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335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184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105925.19662785</v>
      </c>
      <c r="C6" s="615">
        <v>111467.00924</v>
      </c>
      <c r="D6" s="616">
        <v>5541.8126121501</v>
      </c>
      <c r="E6" s="617">
        <v>1.0523181715829999</v>
      </c>
      <c r="F6" s="615">
        <v>108653.81954051</v>
      </c>
      <c r="G6" s="616">
        <v>18108.969923418401</v>
      </c>
      <c r="H6" s="618">
        <v>8805.2498700000197</v>
      </c>
      <c r="I6" s="615">
        <v>17504.81407</v>
      </c>
      <c r="J6" s="616">
        <v>-604.15585341835697</v>
      </c>
      <c r="K6" s="619">
        <v>0.16110629284799999</v>
      </c>
    </row>
    <row r="7" spans="1:11" ht="14.4" customHeight="1" thickBot="1" x14ac:dyDescent="0.35">
      <c r="A7" s="634" t="s">
        <v>338</v>
      </c>
      <c r="B7" s="615">
        <v>32133.9547517387</v>
      </c>
      <c r="C7" s="615">
        <v>32486.576379999999</v>
      </c>
      <c r="D7" s="616">
        <v>352.62162826134198</v>
      </c>
      <c r="E7" s="617">
        <v>1.01097348991</v>
      </c>
      <c r="F7" s="615">
        <v>32492.1554861041</v>
      </c>
      <c r="G7" s="616">
        <v>5415.3592476840204</v>
      </c>
      <c r="H7" s="618">
        <v>2344.0955900000099</v>
      </c>
      <c r="I7" s="615">
        <v>4599.62770000001</v>
      </c>
      <c r="J7" s="616">
        <v>-815.73154768401901</v>
      </c>
      <c r="K7" s="619">
        <v>0.14156117472599999</v>
      </c>
    </row>
    <row r="8" spans="1:11" ht="14.4" customHeight="1" thickBot="1" x14ac:dyDescent="0.35">
      <c r="A8" s="635" t="s">
        <v>339</v>
      </c>
      <c r="B8" s="615">
        <v>29780.059848555498</v>
      </c>
      <c r="C8" s="615">
        <v>30358.54638</v>
      </c>
      <c r="D8" s="616">
        <v>578.48653144451202</v>
      </c>
      <c r="E8" s="617">
        <v>1.019425297812</v>
      </c>
      <c r="F8" s="615">
        <v>30311.814428900099</v>
      </c>
      <c r="G8" s="616">
        <v>5051.9690714833496</v>
      </c>
      <c r="H8" s="618">
        <v>2137.2465900000102</v>
      </c>
      <c r="I8" s="615">
        <v>4150.9497000000001</v>
      </c>
      <c r="J8" s="616">
        <v>-901.01937148334105</v>
      </c>
      <c r="K8" s="619">
        <v>0.13694164398200001</v>
      </c>
    </row>
    <row r="9" spans="1:11" ht="14.4" customHeight="1" thickBot="1" x14ac:dyDescent="0.35">
      <c r="A9" s="636" t="s">
        <v>340</v>
      </c>
      <c r="B9" s="620">
        <v>0</v>
      </c>
      <c r="C9" s="620">
        <v>7.2500000000000004E-3</v>
      </c>
      <c r="D9" s="621">
        <v>7.2500000000000004E-3</v>
      </c>
      <c r="E9" s="622" t="s">
        <v>335</v>
      </c>
      <c r="F9" s="620">
        <v>0</v>
      </c>
      <c r="G9" s="621">
        <v>0</v>
      </c>
      <c r="H9" s="623">
        <v>-3.5E-4</v>
      </c>
      <c r="I9" s="620">
        <v>3.9999999900000002E-4</v>
      </c>
      <c r="J9" s="621">
        <v>3.9999999900000002E-4</v>
      </c>
      <c r="K9" s="624" t="s">
        <v>335</v>
      </c>
    </row>
    <row r="10" spans="1:11" ht="14.4" customHeight="1" thickBot="1" x14ac:dyDescent="0.35">
      <c r="A10" s="637" t="s">
        <v>341</v>
      </c>
      <c r="B10" s="615">
        <v>0</v>
      </c>
      <c r="C10" s="615">
        <v>7.2500000000000004E-3</v>
      </c>
      <c r="D10" s="616">
        <v>7.2500000000000004E-3</v>
      </c>
      <c r="E10" s="625" t="s">
        <v>335</v>
      </c>
      <c r="F10" s="615">
        <v>0</v>
      </c>
      <c r="G10" s="616">
        <v>0</v>
      </c>
      <c r="H10" s="618">
        <v>-3.5E-4</v>
      </c>
      <c r="I10" s="615">
        <v>3.9999999900000002E-4</v>
      </c>
      <c r="J10" s="616">
        <v>3.9999999900000002E-4</v>
      </c>
      <c r="K10" s="626" t="s">
        <v>335</v>
      </c>
    </row>
    <row r="11" spans="1:11" ht="14.4" customHeight="1" thickBot="1" x14ac:dyDescent="0.35">
      <c r="A11" s="636" t="s">
        <v>342</v>
      </c>
      <c r="B11" s="620">
        <v>7701.2209676511902</v>
      </c>
      <c r="C11" s="620">
        <v>8296.8996999999999</v>
      </c>
      <c r="D11" s="621">
        <v>595.67873234881199</v>
      </c>
      <c r="E11" s="627">
        <v>1.0773486093760001</v>
      </c>
      <c r="F11" s="620">
        <v>7904.68749972157</v>
      </c>
      <c r="G11" s="621">
        <v>1317.44791662026</v>
      </c>
      <c r="H11" s="623">
        <v>563.00714000000096</v>
      </c>
      <c r="I11" s="620">
        <v>1120.09484</v>
      </c>
      <c r="J11" s="621">
        <v>-197.35307662026</v>
      </c>
      <c r="K11" s="628">
        <v>0.14170007859700001</v>
      </c>
    </row>
    <row r="12" spans="1:11" ht="14.4" customHeight="1" thickBot="1" x14ac:dyDescent="0.35">
      <c r="A12" s="637" t="s">
        <v>343</v>
      </c>
      <c r="B12" s="615">
        <v>4554.56305584864</v>
      </c>
      <c r="C12" s="615">
        <v>3993.33133</v>
      </c>
      <c r="D12" s="616">
        <v>-561.23172584863403</v>
      </c>
      <c r="E12" s="617">
        <v>0.87677594558100003</v>
      </c>
      <c r="F12" s="615">
        <v>3933.2867630989399</v>
      </c>
      <c r="G12" s="616">
        <v>655.54779384982396</v>
      </c>
      <c r="H12" s="618">
        <v>269.049090000001</v>
      </c>
      <c r="I12" s="615">
        <v>509.74156000000102</v>
      </c>
      <c r="J12" s="616">
        <v>-145.806233849823</v>
      </c>
      <c r="K12" s="619">
        <v>0.12959684627599999</v>
      </c>
    </row>
    <row r="13" spans="1:11" ht="14.4" customHeight="1" thickBot="1" x14ac:dyDescent="0.35">
      <c r="A13" s="637" t="s">
        <v>344</v>
      </c>
      <c r="B13" s="615">
        <v>1391.5864660663999</v>
      </c>
      <c r="C13" s="615">
        <v>1478.8598500000001</v>
      </c>
      <c r="D13" s="616">
        <v>87.273383933595994</v>
      </c>
      <c r="E13" s="617">
        <v>1.0627150278199999</v>
      </c>
      <c r="F13" s="615">
        <v>1501.9999526906399</v>
      </c>
      <c r="G13" s="616">
        <v>250.33332544844001</v>
      </c>
      <c r="H13" s="618">
        <v>90.280619999999999</v>
      </c>
      <c r="I13" s="615">
        <v>240.74503000000001</v>
      </c>
      <c r="J13" s="616">
        <v>-9.5882954484390002</v>
      </c>
      <c r="K13" s="619">
        <v>0.16028298108</v>
      </c>
    </row>
    <row r="14" spans="1:11" ht="14.4" customHeight="1" thickBot="1" x14ac:dyDescent="0.35">
      <c r="A14" s="637" t="s">
        <v>345</v>
      </c>
      <c r="B14" s="615">
        <v>136.00119417090201</v>
      </c>
      <c r="C14" s="615">
        <v>227.9512</v>
      </c>
      <c r="D14" s="616">
        <v>91.950005829096995</v>
      </c>
      <c r="E14" s="617">
        <v>1.6760970474529999</v>
      </c>
      <c r="F14" s="615">
        <v>131.042867562895</v>
      </c>
      <c r="G14" s="616">
        <v>21.840477927148999</v>
      </c>
      <c r="H14" s="618">
        <v>12.87</v>
      </c>
      <c r="I14" s="615">
        <v>50.525120000000001</v>
      </c>
      <c r="J14" s="616">
        <v>28.68464207285</v>
      </c>
      <c r="K14" s="619">
        <v>0.38556177027900002</v>
      </c>
    </row>
    <row r="15" spans="1:11" ht="14.4" customHeight="1" thickBot="1" x14ac:dyDescent="0.35">
      <c r="A15" s="637" t="s">
        <v>346</v>
      </c>
      <c r="B15" s="615">
        <v>39.999999999998998</v>
      </c>
      <c r="C15" s="615">
        <v>239.41782000000001</v>
      </c>
      <c r="D15" s="616">
        <v>199.417820000001</v>
      </c>
      <c r="E15" s="617">
        <v>5.9854455</v>
      </c>
      <c r="F15" s="615">
        <v>37.999998803091998</v>
      </c>
      <c r="G15" s="616">
        <v>6.3333331338479999</v>
      </c>
      <c r="H15" s="618">
        <v>0</v>
      </c>
      <c r="I15" s="615">
        <v>0</v>
      </c>
      <c r="J15" s="616">
        <v>-6.3333331338479999</v>
      </c>
      <c r="K15" s="619">
        <v>0</v>
      </c>
    </row>
    <row r="16" spans="1:11" ht="14.4" customHeight="1" thickBot="1" x14ac:dyDescent="0.35">
      <c r="A16" s="637" t="s">
        <v>347</v>
      </c>
      <c r="B16" s="615">
        <v>1218.32021644618</v>
      </c>
      <c r="C16" s="615">
        <v>1742.42911</v>
      </c>
      <c r="D16" s="616">
        <v>524.10889355381698</v>
      </c>
      <c r="E16" s="617">
        <v>1.4301897698799999</v>
      </c>
      <c r="F16" s="615">
        <v>1665.2556682172401</v>
      </c>
      <c r="G16" s="616">
        <v>277.54261136954</v>
      </c>
      <c r="H16" s="618">
        <v>67.590329999999994</v>
      </c>
      <c r="I16" s="615">
        <v>170.40643</v>
      </c>
      <c r="J16" s="616">
        <v>-107.13618136954</v>
      </c>
      <c r="K16" s="619">
        <v>0.102330490898</v>
      </c>
    </row>
    <row r="17" spans="1:11" ht="14.4" customHeight="1" thickBot="1" x14ac:dyDescent="0.35">
      <c r="A17" s="637" t="s">
        <v>348</v>
      </c>
      <c r="B17" s="615">
        <v>67.004542806326995</v>
      </c>
      <c r="C17" s="615">
        <v>299.93214</v>
      </c>
      <c r="D17" s="616">
        <v>232.92759719367299</v>
      </c>
      <c r="E17" s="617">
        <v>4.4762955978510002</v>
      </c>
      <c r="F17" s="615">
        <v>312.78314083113497</v>
      </c>
      <c r="G17" s="616">
        <v>52.130523471855</v>
      </c>
      <c r="H17" s="618">
        <v>86.416669999999996</v>
      </c>
      <c r="I17" s="615">
        <v>90.353049999999996</v>
      </c>
      <c r="J17" s="616">
        <v>38.222526528144002</v>
      </c>
      <c r="K17" s="619">
        <v>0.28886803093000002</v>
      </c>
    </row>
    <row r="18" spans="1:11" ht="14.4" customHeight="1" thickBot="1" x14ac:dyDescent="0.35">
      <c r="A18" s="637" t="s">
        <v>349</v>
      </c>
      <c r="B18" s="615">
        <v>293.74549231274301</v>
      </c>
      <c r="C18" s="615">
        <v>314.97825</v>
      </c>
      <c r="D18" s="616">
        <v>21.232757687256999</v>
      </c>
      <c r="E18" s="617">
        <v>1.0722828375</v>
      </c>
      <c r="F18" s="615">
        <v>322.31910851762399</v>
      </c>
      <c r="G18" s="616">
        <v>53.719851419603998</v>
      </c>
      <c r="H18" s="618">
        <v>36.800429999999999</v>
      </c>
      <c r="I18" s="615">
        <v>58.323650000000001</v>
      </c>
      <c r="J18" s="616">
        <v>4.603798580396</v>
      </c>
      <c r="K18" s="619">
        <v>0.18095002268999999</v>
      </c>
    </row>
    <row r="19" spans="1:11" ht="14.4" customHeight="1" thickBot="1" x14ac:dyDescent="0.35">
      <c r="A19" s="636" t="s">
        <v>350</v>
      </c>
      <c r="B19" s="620">
        <v>1841.46911911452</v>
      </c>
      <c r="C19" s="620">
        <v>1793.3140000000001</v>
      </c>
      <c r="D19" s="621">
        <v>-48.155119114519998</v>
      </c>
      <c r="E19" s="627">
        <v>0.97384961897199995</v>
      </c>
      <c r="F19" s="620">
        <v>1816.35074269759</v>
      </c>
      <c r="G19" s="621">
        <v>302.72512378293101</v>
      </c>
      <c r="H19" s="623">
        <v>128.33799999999999</v>
      </c>
      <c r="I19" s="620">
        <v>357.91199999999998</v>
      </c>
      <c r="J19" s="621">
        <v>55.186876217067997</v>
      </c>
      <c r="K19" s="628">
        <v>0.19705004743099999</v>
      </c>
    </row>
    <row r="20" spans="1:11" ht="14.4" customHeight="1" thickBot="1" x14ac:dyDescent="0.35">
      <c r="A20" s="637" t="s">
        <v>351</v>
      </c>
      <c r="B20" s="615">
        <v>1399.9917048428799</v>
      </c>
      <c r="C20" s="615">
        <v>1434.1479999999999</v>
      </c>
      <c r="D20" s="616">
        <v>34.156295157118997</v>
      </c>
      <c r="E20" s="617">
        <v>1.024397498241</v>
      </c>
      <c r="F20" s="615">
        <v>1448.99995436002</v>
      </c>
      <c r="G20" s="616">
        <v>241.49999239333701</v>
      </c>
      <c r="H20" s="618">
        <v>105.154</v>
      </c>
      <c r="I20" s="615">
        <v>294.45600000000002</v>
      </c>
      <c r="J20" s="616">
        <v>52.956007606663</v>
      </c>
      <c r="K20" s="619">
        <v>0.20321325691799999</v>
      </c>
    </row>
    <row r="21" spans="1:11" ht="14.4" customHeight="1" thickBot="1" x14ac:dyDescent="0.35">
      <c r="A21" s="637" t="s">
        <v>352</v>
      </c>
      <c r="B21" s="615">
        <v>441.47741427163999</v>
      </c>
      <c r="C21" s="615">
        <v>359.166</v>
      </c>
      <c r="D21" s="616">
        <v>-82.311414271638995</v>
      </c>
      <c r="E21" s="617">
        <v>0.81355464263599997</v>
      </c>
      <c r="F21" s="615">
        <v>367.35078833757001</v>
      </c>
      <c r="G21" s="616">
        <v>61.225131389593997</v>
      </c>
      <c r="H21" s="618">
        <v>23.184000000000001</v>
      </c>
      <c r="I21" s="615">
        <v>63.456000000000003</v>
      </c>
      <c r="J21" s="616">
        <v>2.230868610405</v>
      </c>
      <c r="K21" s="619">
        <v>0.17273952313300001</v>
      </c>
    </row>
    <row r="22" spans="1:11" ht="14.4" customHeight="1" thickBot="1" x14ac:dyDescent="0.35">
      <c r="A22" s="636" t="s">
        <v>353</v>
      </c>
      <c r="B22" s="620">
        <v>17366.454672131302</v>
      </c>
      <c r="C22" s="620">
        <v>17335.75794</v>
      </c>
      <c r="D22" s="621">
        <v>-30.696732131255001</v>
      </c>
      <c r="E22" s="627">
        <v>0.99823241227299997</v>
      </c>
      <c r="F22" s="620">
        <v>17767.508500379299</v>
      </c>
      <c r="G22" s="621">
        <v>2961.25141672988</v>
      </c>
      <c r="H22" s="623">
        <v>1196.6353200000001</v>
      </c>
      <c r="I22" s="620">
        <v>2233.8722699999998</v>
      </c>
      <c r="J22" s="621">
        <v>-727.37914672987699</v>
      </c>
      <c r="K22" s="628">
        <v>0.12572794153700001</v>
      </c>
    </row>
    <row r="23" spans="1:11" ht="14.4" customHeight="1" thickBot="1" x14ac:dyDescent="0.35">
      <c r="A23" s="637" t="s">
        <v>354</v>
      </c>
      <c r="B23" s="615">
        <v>225.999860005682</v>
      </c>
      <c r="C23" s="615">
        <v>81.079660000000004</v>
      </c>
      <c r="D23" s="616">
        <v>-144.92020000568201</v>
      </c>
      <c r="E23" s="617">
        <v>0.358759779753</v>
      </c>
      <c r="F23" s="615">
        <v>92.999997070725001</v>
      </c>
      <c r="G23" s="616">
        <v>15.499999511786999</v>
      </c>
      <c r="H23" s="618">
        <v>3.9580600000000001</v>
      </c>
      <c r="I23" s="615">
        <v>3.9580600000000001</v>
      </c>
      <c r="J23" s="616">
        <v>-11.541939511787</v>
      </c>
      <c r="K23" s="619">
        <v>4.2559786285999997E-2</v>
      </c>
    </row>
    <row r="24" spans="1:11" ht="14.4" customHeight="1" thickBot="1" x14ac:dyDescent="0.35">
      <c r="A24" s="637" t="s">
        <v>355</v>
      </c>
      <c r="B24" s="615">
        <v>9.9999946156030006</v>
      </c>
      <c r="C24" s="615">
        <v>58.051519999999996</v>
      </c>
      <c r="D24" s="616">
        <v>48.051525384396001</v>
      </c>
      <c r="E24" s="617">
        <v>5.8051551257250003</v>
      </c>
      <c r="F24" s="615">
        <v>9.9999996850239992</v>
      </c>
      <c r="G24" s="616">
        <v>1.6666666141699999</v>
      </c>
      <c r="H24" s="618">
        <v>0</v>
      </c>
      <c r="I24" s="615">
        <v>0</v>
      </c>
      <c r="J24" s="616">
        <v>-1.6666666141699999</v>
      </c>
      <c r="K24" s="619">
        <v>0</v>
      </c>
    </row>
    <row r="25" spans="1:11" ht="14.4" customHeight="1" thickBot="1" x14ac:dyDescent="0.35">
      <c r="A25" s="637" t="s">
        <v>356</v>
      </c>
      <c r="B25" s="615">
        <v>88.143502070427999</v>
      </c>
      <c r="C25" s="615">
        <v>81.055149999999998</v>
      </c>
      <c r="D25" s="616">
        <v>-7.0883520704279999</v>
      </c>
      <c r="E25" s="617">
        <v>0.91958168323300005</v>
      </c>
      <c r="F25" s="615">
        <v>87.200716553933006</v>
      </c>
      <c r="G25" s="616">
        <v>14.533452758988</v>
      </c>
      <c r="H25" s="618">
        <v>2.9412199999999999</v>
      </c>
      <c r="I25" s="615">
        <v>5.0458400000000001</v>
      </c>
      <c r="J25" s="616">
        <v>-9.4876127589879999</v>
      </c>
      <c r="K25" s="619">
        <v>5.7864662119000002E-2</v>
      </c>
    </row>
    <row r="26" spans="1:11" ht="14.4" customHeight="1" thickBot="1" x14ac:dyDescent="0.35">
      <c r="A26" s="637" t="s">
        <v>357</v>
      </c>
      <c r="B26" s="615">
        <v>3.658361260475</v>
      </c>
      <c r="C26" s="615">
        <v>2.2260499999999999</v>
      </c>
      <c r="D26" s="616">
        <v>-1.4323112604749999</v>
      </c>
      <c r="E26" s="617">
        <v>0.608482826463</v>
      </c>
      <c r="F26" s="615">
        <v>3.9999998740090001</v>
      </c>
      <c r="G26" s="616">
        <v>0.66666664566800005</v>
      </c>
      <c r="H26" s="618">
        <v>0.36884</v>
      </c>
      <c r="I26" s="615">
        <v>0.36884</v>
      </c>
      <c r="J26" s="616">
        <v>-0.29782664566799999</v>
      </c>
      <c r="K26" s="619">
        <v>9.2210002903999999E-2</v>
      </c>
    </row>
    <row r="27" spans="1:11" ht="14.4" customHeight="1" thickBot="1" x14ac:dyDescent="0.35">
      <c r="A27" s="637" t="s">
        <v>358</v>
      </c>
      <c r="B27" s="615">
        <v>897.34421625042398</v>
      </c>
      <c r="C27" s="615">
        <v>797.86924999999997</v>
      </c>
      <c r="D27" s="616">
        <v>-99.474966250422995</v>
      </c>
      <c r="E27" s="617">
        <v>0.88914514135199996</v>
      </c>
      <c r="F27" s="615">
        <v>835.09069278921595</v>
      </c>
      <c r="G27" s="616">
        <v>139.18178213153601</v>
      </c>
      <c r="H27" s="618">
        <v>38.957389999999997</v>
      </c>
      <c r="I27" s="615">
        <v>80.012429999999995</v>
      </c>
      <c r="J27" s="616">
        <v>-59.169352131536002</v>
      </c>
      <c r="K27" s="619">
        <v>9.5812862831000004E-2</v>
      </c>
    </row>
    <row r="28" spans="1:11" ht="14.4" customHeight="1" thickBot="1" x14ac:dyDescent="0.35">
      <c r="A28" s="637" t="s">
        <v>359</v>
      </c>
      <c r="B28" s="615">
        <v>4261.0608089863999</v>
      </c>
      <c r="C28" s="615">
        <v>4193.8582800000004</v>
      </c>
      <c r="D28" s="616">
        <v>-67.202528986399997</v>
      </c>
      <c r="E28" s="617">
        <v>0.98422868576599998</v>
      </c>
      <c r="F28" s="615">
        <v>4446.1103261198396</v>
      </c>
      <c r="G28" s="616">
        <v>741.01838768664004</v>
      </c>
      <c r="H28" s="618">
        <v>292.14201000000099</v>
      </c>
      <c r="I28" s="615">
        <v>601.854880000001</v>
      </c>
      <c r="J28" s="616">
        <v>-139.16350768663901</v>
      </c>
      <c r="K28" s="619">
        <v>0.13536660943000001</v>
      </c>
    </row>
    <row r="29" spans="1:11" ht="14.4" customHeight="1" thickBot="1" x14ac:dyDescent="0.35">
      <c r="A29" s="637" t="s">
        <v>360</v>
      </c>
      <c r="B29" s="615">
        <v>127.29984181685199</v>
      </c>
      <c r="C29" s="615">
        <v>148.79634999999999</v>
      </c>
      <c r="D29" s="616">
        <v>21.496508183147998</v>
      </c>
      <c r="E29" s="617">
        <v>1.16886516021</v>
      </c>
      <c r="F29" s="615">
        <v>157.16434028354601</v>
      </c>
      <c r="G29" s="616">
        <v>26.194056713923999</v>
      </c>
      <c r="H29" s="618">
        <v>10.1874</v>
      </c>
      <c r="I29" s="615">
        <v>22.512499999999999</v>
      </c>
      <c r="J29" s="616">
        <v>-3.681556713924</v>
      </c>
      <c r="K29" s="619">
        <v>0.143241780924</v>
      </c>
    </row>
    <row r="30" spans="1:11" ht="14.4" customHeight="1" thickBot="1" x14ac:dyDescent="0.35">
      <c r="A30" s="637" t="s">
        <v>361</v>
      </c>
      <c r="B30" s="615">
        <v>74.566854825505004</v>
      </c>
      <c r="C30" s="615">
        <v>88.328569999999999</v>
      </c>
      <c r="D30" s="616">
        <v>13.761715174494</v>
      </c>
      <c r="E30" s="617">
        <v>1.184555392696</v>
      </c>
      <c r="F30" s="615">
        <v>85.689227452135</v>
      </c>
      <c r="G30" s="616">
        <v>14.281537908689</v>
      </c>
      <c r="H30" s="618">
        <v>3.6073400000000002</v>
      </c>
      <c r="I30" s="615">
        <v>3.6073400000000002</v>
      </c>
      <c r="J30" s="616">
        <v>-10.674197908689001</v>
      </c>
      <c r="K30" s="619">
        <v>4.2097940514000003E-2</v>
      </c>
    </row>
    <row r="31" spans="1:11" ht="14.4" customHeight="1" thickBot="1" x14ac:dyDescent="0.35">
      <c r="A31" s="637" t="s">
        <v>362</v>
      </c>
      <c r="B31" s="615">
        <v>36.590587451043</v>
      </c>
      <c r="C31" s="615">
        <v>50.291629999999998</v>
      </c>
      <c r="D31" s="616">
        <v>13.701042548956</v>
      </c>
      <c r="E31" s="617">
        <v>1.3744417213110001</v>
      </c>
      <c r="F31" s="615">
        <v>75.249667460734003</v>
      </c>
      <c r="G31" s="616">
        <v>12.541611243455</v>
      </c>
      <c r="H31" s="618">
        <v>3.1</v>
      </c>
      <c r="I31" s="615">
        <v>8.1709999999999994</v>
      </c>
      <c r="J31" s="616">
        <v>-4.3706112434550004</v>
      </c>
      <c r="K31" s="619">
        <v>0.108585197459</v>
      </c>
    </row>
    <row r="32" spans="1:11" ht="14.4" customHeight="1" thickBot="1" x14ac:dyDescent="0.35">
      <c r="A32" s="637" t="s">
        <v>363</v>
      </c>
      <c r="B32" s="615">
        <v>217.30157104881599</v>
      </c>
      <c r="C32" s="615">
        <v>232.00371000000001</v>
      </c>
      <c r="D32" s="616">
        <v>14.702138951184001</v>
      </c>
      <c r="E32" s="617">
        <v>1.0676577664860001</v>
      </c>
      <c r="F32" s="615">
        <v>243.01069505472699</v>
      </c>
      <c r="G32" s="616">
        <v>40.501782509121</v>
      </c>
      <c r="H32" s="618">
        <v>15.4701</v>
      </c>
      <c r="I32" s="615">
        <v>27.7605</v>
      </c>
      <c r="J32" s="616">
        <v>-12.741282509121</v>
      </c>
      <c r="K32" s="619">
        <v>0.114235712933</v>
      </c>
    </row>
    <row r="33" spans="1:11" ht="14.4" customHeight="1" thickBot="1" x14ac:dyDescent="0.35">
      <c r="A33" s="637" t="s">
        <v>364</v>
      </c>
      <c r="B33" s="615">
        <v>325.50824940368398</v>
      </c>
      <c r="C33" s="615">
        <v>224.13218000000001</v>
      </c>
      <c r="D33" s="616">
        <v>-101.376069403684</v>
      </c>
      <c r="E33" s="617">
        <v>0.68856067522200004</v>
      </c>
      <c r="F33" s="615">
        <v>255.88515460942</v>
      </c>
      <c r="G33" s="616">
        <v>42.647525768236001</v>
      </c>
      <c r="H33" s="618">
        <v>10.12002</v>
      </c>
      <c r="I33" s="615">
        <v>17.562249999999999</v>
      </c>
      <c r="J33" s="616">
        <v>-25.085275768235999</v>
      </c>
      <c r="K33" s="619">
        <v>6.8633328990000006E-2</v>
      </c>
    </row>
    <row r="34" spans="1:11" ht="14.4" customHeight="1" thickBot="1" x14ac:dyDescent="0.35">
      <c r="A34" s="637" t="s">
        <v>365</v>
      </c>
      <c r="B34" s="615">
        <v>0</v>
      </c>
      <c r="C34" s="615">
        <v>0</v>
      </c>
      <c r="D34" s="616">
        <v>0</v>
      </c>
      <c r="E34" s="617">
        <v>1</v>
      </c>
      <c r="F34" s="615">
        <v>4.9999998425119996</v>
      </c>
      <c r="G34" s="616">
        <v>0.83333330708499997</v>
      </c>
      <c r="H34" s="618">
        <v>0</v>
      </c>
      <c r="I34" s="615">
        <v>0</v>
      </c>
      <c r="J34" s="616">
        <v>-0.83333330708499997</v>
      </c>
      <c r="K34" s="619">
        <v>0</v>
      </c>
    </row>
    <row r="35" spans="1:11" ht="14.4" customHeight="1" thickBot="1" x14ac:dyDescent="0.35">
      <c r="A35" s="637" t="s">
        <v>366</v>
      </c>
      <c r="B35" s="615">
        <v>0</v>
      </c>
      <c r="C35" s="615">
        <v>0</v>
      </c>
      <c r="D35" s="616">
        <v>0</v>
      </c>
      <c r="E35" s="617">
        <v>1</v>
      </c>
      <c r="F35" s="615">
        <v>0</v>
      </c>
      <c r="G35" s="616">
        <v>0</v>
      </c>
      <c r="H35" s="618">
        <v>1.8386100000000001</v>
      </c>
      <c r="I35" s="615">
        <v>4.1921099999999996</v>
      </c>
      <c r="J35" s="616">
        <v>4.1921099999999996</v>
      </c>
      <c r="K35" s="626" t="s">
        <v>367</v>
      </c>
    </row>
    <row r="36" spans="1:11" ht="14.4" customHeight="1" thickBot="1" x14ac:dyDescent="0.35">
      <c r="A36" s="637" t="s">
        <v>368</v>
      </c>
      <c r="B36" s="615">
        <v>11098.9808243963</v>
      </c>
      <c r="C36" s="615">
        <v>11378.06559</v>
      </c>
      <c r="D36" s="616">
        <v>279.08476560366398</v>
      </c>
      <c r="E36" s="617">
        <v>1.0251450804369999</v>
      </c>
      <c r="F36" s="615">
        <v>11470.107683583499</v>
      </c>
      <c r="G36" s="616">
        <v>1911.6846139305801</v>
      </c>
      <c r="H36" s="618">
        <v>813.94433000000197</v>
      </c>
      <c r="I36" s="615">
        <v>1458.8265200000001</v>
      </c>
      <c r="J36" s="616">
        <v>-452.858093930574</v>
      </c>
      <c r="K36" s="619">
        <v>0.127185076221</v>
      </c>
    </row>
    <row r="37" spans="1:11" ht="14.4" customHeight="1" thickBot="1" x14ac:dyDescent="0.35">
      <c r="A37" s="636" t="s">
        <v>369</v>
      </c>
      <c r="B37" s="620">
        <v>1447.49489496964</v>
      </c>
      <c r="C37" s="620">
        <v>1416.47083</v>
      </c>
      <c r="D37" s="621">
        <v>-31.024064969634999</v>
      </c>
      <c r="E37" s="627">
        <v>0.97856706432700002</v>
      </c>
      <c r="F37" s="620">
        <v>1492.9298147756101</v>
      </c>
      <c r="G37" s="621">
        <v>248.82163579593501</v>
      </c>
      <c r="H37" s="623">
        <v>108.76759</v>
      </c>
      <c r="I37" s="620">
        <v>216.90960999999999</v>
      </c>
      <c r="J37" s="621">
        <v>-31.912025795933999</v>
      </c>
      <c r="K37" s="628">
        <v>0.145291230607</v>
      </c>
    </row>
    <row r="38" spans="1:11" ht="14.4" customHeight="1" thickBot="1" x14ac:dyDescent="0.35">
      <c r="A38" s="637" t="s">
        <v>370</v>
      </c>
      <c r="B38" s="615">
        <v>1271.9955139215001</v>
      </c>
      <c r="C38" s="615">
        <v>1218.76412</v>
      </c>
      <c r="D38" s="616">
        <v>-53.231393921502999</v>
      </c>
      <c r="E38" s="617">
        <v>0.95815127228100005</v>
      </c>
      <c r="F38" s="615">
        <v>1279.9999596831001</v>
      </c>
      <c r="G38" s="616">
        <v>213.33332661385001</v>
      </c>
      <c r="H38" s="618">
        <v>88.183909999999997</v>
      </c>
      <c r="I38" s="615">
        <v>175.11021</v>
      </c>
      <c r="J38" s="616">
        <v>-38.223116613850003</v>
      </c>
      <c r="K38" s="619">
        <v>0.136804855871</v>
      </c>
    </row>
    <row r="39" spans="1:11" ht="14.4" customHeight="1" thickBot="1" x14ac:dyDescent="0.35">
      <c r="A39" s="637" t="s">
        <v>371</v>
      </c>
      <c r="B39" s="615">
        <v>175.49938104813199</v>
      </c>
      <c r="C39" s="615">
        <v>196.05224000000001</v>
      </c>
      <c r="D39" s="616">
        <v>20.552858951867002</v>
      </c>
      <c r="E39" s="617">
        <v>1.117110720443</v>
      </c>
      <c r="F39" s="615">
        <v>212.929855092509</v>
      </c>
      <c r="G39" s="616">
        <v>35.488309182084002</v>
      </c>
      <c r="H39" s="618">
        <v>20.583680000000001</v>
      </c>
      <c r="I39" s="615">
        <v>41.799399999999999</v>
      </c>
      <c r="J39" s="616">
        <v>6.3110908179149998</v>
      </c>
      <c r="K39" s="619">
        <v>0.19630596180000001</v>
      </c>
    </row>
    <row r="40" spans="1:11" ht="14.4" customHeight="1" thickBot="1" x14ac:dyDescent="0.35">
      <c r="A40" s="637" t="s">
        <v>372</v>
      </c>
      <c r="B40" s="615">
        <v>0</v>
      </c>
      <c r="C40" s="615">
        <v>1.6544700000000001</v>
      </c>
      <c r="D40" s="616">
        <v>1.6544700000000001</v>
      </c>
      <c r="E40" s="625" t="s">
        <v>335</v>
      </c>
      <c r="F40" s="615">
        <v>0</v>
      </c>
      <c r="G40" s="616">
        <v>0</v>
      </c>
      <c r="H40" s="618">
        <v>0</v>
      </c>
      <c r="I40" s="615">
        <v>0</v>
      </c>
      <c r="J40" s="616">
        <v>0</v>
      </c>
      <c r="K40" s="626" t="s">
        <v>335</v>
      </c>
    </row>
    <row r="41" spans="1:11" ht="14.4" customHeight="1" thickBot="1" x14ac:dyDescent="0.35">
      <c r="A41" s="636" t="s">
        <v>373</v>
      </c>
      <c r="B41" s="620">
        <v>1095.1300380667001</v>
      </c>
      <c r="C41" s="620">
        <v>1163.40806</v>
      </c>
      <c r="D41" s="621">
        <v>68.278021933304998</v>
      </c>
      <c r="E41" s="627">
        <v>1.062346953841</v>
      </c>
      <c r="F41" s="620">
        <v>999.42529775364699</v>
      </c>
      <c r="G41" s="621">
        <v>166.57088295894101</v>
      </c>
      <c r="H41" s="623">
        <v>82.180890000000005</v>
      </c>
      <c r="I41" s="620">
        <v>137.73674</v>
      </c>
      <c r="J41" s="621">
        <v>-28.834142958941001</v>
      </c>
      <c r="K41" s="628">
        <v>0.13781594313199999</v>
      </c>
    </row>
    <row r="42" spans="1:11" ht="14.4" customHeight="1" thickBot="1" x14ac:dyDescent="0.35">
      <c r="A42" s="637" t="s">
        <v>374</v>
      </c>
      <c r="B42" s="615">
        <v>188.692643082426</v>
      </c>
      <c r="C42" s="615">
        <v>176.3219</v>
      </c>
      <c r="D42" s="616">
        <v>-12.370743082425999</v>
      </c>
      <c r="E42" s="617">
        <v>0.93443971698899997</v>
      </c>
      <c r="F42" s="615">
        <v>38.639641114172001</v>
      </c>
      <c r="G42" s="616">
        <v>6.4399401856949998</v>
      </c>
      <c r="H42" s="618">
        <v>0</v>
      </c>
      <c r="I42" s="615">
        <v>0</v>
      </c>
      <c r="J42" s="616">
        <v>-6.4399401856949998</v>
      </c>
      <c r="K42" s="619">
        <v>0</v>
      </c>
    </row>
    <row r="43" spans="1:11" ht="14.4" customHeight="1" thickBot="1" x14ac:dyDescent="0.35">
      <c r="A43" s="637" t="s">
        <v>375</v>
      </c>
      <c r="B43" s="615">
        <v>35.083877379402999</v>
      </c>
      <c r="C43" s="615">
        <v>45.606760000000001</v>
      </c>
      <c r="D43" s="616">
        <v>10.522882620596</v>
      </c>
      <c r="E43" s="617">
        <v>1.299934995975</v>
      </c>
      <c r="F43" s="615">
        <v>45.999998551110998</v>
      </c>
      <c r="G43" s="616">
        <v>7.6666664251850003</v>
      </c>
      <c r="H43" s="618">
        <v>6.5796400000000004</v>
      </c>
      <c r="I43" s="615">
        <v>8.9263899999999996</v>
      </c>
      <c r="J43" s="616">
        <v>1.2597235748140001</v>
      </c>
      <c r="K43" s="619">
        <v>0.19405196263300001</v>
      </c>
    </row>
    <row r="44" spans="1:11" ht="14.4" customHeight="1" thickBot="1" x14ac:dyDescent="0.35">
      <c r="A44" s="637" t="s">
        <v>376</v>
      </c>
      <c r="B44" s="615">
        <v>541.88103473703302</v>
      </c>
      <c r="C44" s="615">
        <v>602.25142000000005</v>
      </c>
      <c r="D44" s="616">
        <v>60.370385262966998</v>
      </c>
      <c r="E44" s="617">
        <v>1.111408928146</v>
      </c>
      <c r="F44" s="615">
        <v>591.41991631449503</v>
      </c>
      <c r="G44" s="616">
        <v>98.569986052415004</v>
      </c>
      <c r="H44" s="618">
        <v>38.282350000000001</v>
      </c>
      <c r="I44" s="615">
        <v>65.571700000000007</v>
      </c>
      <c r="J44" s="616">
        <v>-32.998286052414997</v>
      </c>
      <c r="K44" s="619">
        <v>0.11087164667799999</v>
      </c>
    </row>
    <row r="45" spans="1:11" ht="14.4" customHeight="1" thickBot="1" x14ac:dyDescent="0.35">
      <c r="A45" s="637" t="s">
        <v>377</v>
      </c>
      <c r="B45" s="615">
        <v>153.87420758319001</v>
      </c>
      <c r="C45" s="615">
        <v>129.81596999999999</v>
      </c>
      <c r="D45" s="616">
        <v>-24.058237583189999</v>
      </c>
      <c r="E45" s="617">
        <v>0.84364996602700004</v>
      </c>
      <c r="F45" s="615">
        <v>133.99999577932499</v>
      </c>
      <c r="G45" s="616">
        <v>22.333332629887</v>
      </c>
      <c r="H45" s="618">
        <v>9.8501700000000003</v>
      </c>
      <c r="I45" s="615">
        <v>21.869759999999999</v>
      </c>
      <c r="J45" s="616">
        <v>-0.46357262988699999</v>
      </c>
      <c r="K45" s="619">
        <v>0.16320716931900001</v>
      </c>
    </row>
    <row r="46" spans="1:11" ht="14.4" customHeight="1" thickBot="1" x14ac:dyDescent="0.35">
      <c r="A46" s="637" t="s">
        <v>378</v>
      </c>
      <c r="B46" s="615">
        <v>24.138434320363999</v>
      </c>
      <c r="C46" s="615">
        <v>6.6780600000000003</v>
      </c>
      <c r="D46" s="616">
        <v>-17.460374320364</v>
      </c>
      <c r="E46" s="617">
        <v>0.276656717306</v>
      </c>
      <c r="F46" s="615">
        <v>23.999999244057999</v>
      </c>
      <c r="G46" s="616">
        <v>3.9999998740090001</v>
      </c>
      <c r="H46" s="618">
        <v>1.21783</v>
      </c>
      <c r="I46" s="615">
        <v>1.3903300000000001</v>
      </c>
      <c r="J46" s="616">
        <v>-2.6096698740090001</v>
      </c>
      <c r="K46" s="619">
        <v>5.7930418491000002E-2</v>
      </c>
    </row>
    <row r="47" spans="1:11" ht="14.4" customHeight="1" thickBot="1" x14ac:dyDescent="0.35">
      <c r="A47" s="637" t="s">
        <v>379</v>
      </c>
      <c r="B47" s="615">
        <v>0</v>
      </c>
      <c r="C47" s="615">
        <v>0.11872000000000001</v>
      </c>
      <c r="D47" s="616">
        <v>0.11872000000000001</v>
      </c>
      <c r="E47" s="625" t="s">
        <v>367</v>
      </c>
      <c r="F47" s="615">
        <v>0.132636199584</v>
      </c>
      <c r="G47" s="616">
        <v>2.2106033264E-2</v>
      </c>
      <c r="H47" s="618">
        <v>0</v>
      </c>
      <c r="I47" s="615">
        <v>0</v>
      </c>
      <c r="J47" s="616">
        <v>-2.2106033264E-2</v>
      </c>
      <c r="K47" s="619">
        <v>0</v>
      </c>
    </row>
    <row r="48" spans="1:11" ht="14.4" customHeight="1" thickBot="1" x14ac:dyDescent="0.35">
      <c r="A48" s="637" t="s">
        <v>380</v>
      </c>
      <c r="B48" s="615">
        <v>15.114783319237</v>
      </c>
      <c r="C48" s="615">
        <v>25.725069999999999</v>
      </c>
      <c r="D48" s="616">
        <v>10.610286680762</v>
      </c>
      <c r="E48" s="617">
        <v>1.7019807334749999</v>
      </c>
      <c r="F48" s="615">
        <v>20.834672589337</v>
      </c>
      <c r="G48" s="616">
        <v>3.4724454315559998</v>
      </c>
      <c r="H48" s="618">
        <v>1.2180299999999999</v>
      </c>
      <c r="I48" s="615">
        <v>2.4601099999999998</v>
      </c>
      <c r="J48" s="616">
        <v>-1.012335431556</v>
      </c>
      <c r="K48" s="619">
        <v>0.118077689459</v>
      </c>
    </row>
    <row r="49" spans="1:11" ht="14.4" customHeight="1" thickBot="1" x14ac:dyDescent="0.35">
      <c r="A49" s="637" t="s">
        <v>381</v>
      </c>
      <c r="B49" s="615">
        <v>40.353207588583999</v>
      </c>
      <c r="C49" s="615">
        <v>45.48216</v>
      </c>
      <c r="D49" s="616">
        <v>5.1289524114149998</v>
      </c>
      <c r="E49" s="617">
        <v>1.1271014801029999</v>
      </c>
      <c r="F49" s="615">
        <v>45.398441079822</v>
      </c>
      <c r="G49" s="616">
        <v>7.5664068466370002</v>
      </c>
      <c r="H49" s="618">
        <v>1.4883</v>
      </c>
      <c r="I49" s="615">
        <v>3.3546399999999998</v>
      </c>
      <c r="J49" s="616">
        <v>-4.2117668466370004</v>
      </c>
      <c r="K49" s="619">
        <v>7.3893286205000006E-2</v>
      </c>
    </row>
    <row r="50" spans="1:11" ht="14.4" customHeight="1" thickBot="1" x14ac:dyDescent="0.35">
      <c r="A50" s="637" t="s">
        <v>382</v>
      </c>
      <c r="B50" s="615">
        <v>0</v>
      </c>
      <c r="C50" s="615">
        <v>7.7370000000000001</v>
      </c>
      <c r="D50" s="616">
        <v>7.7370000000000001</v>
      </c>
      <c r="E50" s="625" t="s">
        <v>335</v>
      </c>
      <c r="F50" s="615">
        <v>0</v>
      </c>
      <c r="G50" s="616">
        <v>0</v>
      </c>
      <c r="H50" s="618">
        <v>0</v>
      </c>
      <c r="I50" s="615">
        <v>0</v>
      </c>
      <c r="J50" s="616">
        <v>0</v>
      </c>
      <c r="K50" s="626" t="s">
        <v>335</v>
      </c>
    </row>
    <row r="51" spans="1:11" ht="14.4" customHeight="1" thickBot="1" x14ac:dyDescent="0.35">
      <c r="A51" s="637" t="s">
        <v>383</v>
      </c>
      <c r="B51" s="615">
        <v>0</v>
      </c>
      <c r="C51" s="615">
        <v>2.88</v>
      </c>
      <c r="D51" s="616">
        <v>2.88</v>
      </c>
      <c r="E51" s="625" t="s">
        <v>335</v>
      </c>
      <c r="F51" s="615">
        <v>0</v>
      </c>
      <c r="G51" s="616">
        <v>0</v>
      </c>
      <c r="H51" s="618">
        <v>0</v>
      </c>
      <c r="I51" s="615">
        <v>0</v>
      </c>
      <c r="J51" s="616">
        <v>0</v>
      </c>
      <c r="K51" s="626" t="s">
        <v>335</v>
      </c>
    </row>
    <row r="52" spans="1:11" ht="14.4" customHeight="1" thickBot="1" x14ac:dyDescent="0.35">
      <c r="A52" s="637" t="s">
        <v>384</v>
      </c>
      <c r="B52" s="615">
        <v>0</v>
      </c>
      <c r="C52" s="615">
        <v>0.999</v>
      </c>
      <c r="D52" s="616">
        <v>0.999</v>
      </c>
      <c r="E52" s="625" t="s">
        <v>335</v>
      </c>
      <c r="F52" s="615">
        <v>0</v>
      </c>
      <c r="G52" s="616">
        <v>0</v>
      </c>
      <c r="H52" s="618">
        <v>0</v>
      </c>
      <c r="I52" s="615">
        <v>0</v>
      </c>
      <c r="J52" s="616">
        <v>0</v>
      </c>
      <c r="K52" s="619">
        <v>0</v>
      </c>
    </row>
    <row r="53" spans="1:11" ht="14.4" customHeight="1" thickBot="1" x14ac:dyDescent="0.35">
      <c r="A53" s="637" t="s">
        <v>385</v>
      </c>
      <c r="B53" s="615">
        <v>95.991850056454993</v>
      </c>
      <c r="C53" s="615">
        <v>119.792</v>
      </c>
      <c r="D53" s="616">
        <v>23.800149943544</v>
      </c>
      <c r="E53" s="617">
        <v>1.2479392774439999</v>
      </c>
      <c r="F53" s="615">
        <v>98.999996881738994</v>
      </c>
      <c r="G53" s="616">
        <v>16.499999480290001</v>
      </c>
      <c r="H53" s="618">
        <v>23.54457</v>
      </c>
      <c r="I53" s="615">
        <v>34.163809999999998</v>
      </c>
      <c r="J53" s="616">
        <v>17.663810519710001</v>
      </c>
      <c r="K53" s="619">
        <v>0.34508900076799998</v>
      </c>
    </row>
    <row r="54" spans="1:11" ht="14.4" customHeight="1" thickBot="1" x14ac:dyDescent="0.35">
      <c r="A54" s="636" t="s">
        <v>386</v>
      </c>
      <c r="B54" s="620">
        <v>78.122264217139005</v>
      </c>
      <c r="C54" s="620">
        <v>124.51666</v>
      </c>
      <c r="D54" s="621">
        <v>46.394395782860002</v>
      </c>
      <c r="E54" s="627">
        <v>1.5938690621389999</v>
      </c>
      <c r="F54" s="620">
        <v>81.603062798340005</v>
      </c>
      <c r="G54" s="621">
        <v>13.60051046639</v>
      </c>
      <c r="H54" s="623">
        <v>36.292589999999997</v>
      </c>
      <c r="I54" s="620">
        <v>42.316699999999997</v>
      </c>
      <c r="J54" s="621">
        <v>28.716189533609999</v>
      </c>
      <c r="K54" s="628">
        <v>0.51856754573700004</v>
      </c>
    </row>
    <row r="55" spans="1:11" ht="14.4" customHeight="1" thickBot="1" x14ac:dyDescent="0.35">
      <c r="A55" s="637" t="s">
        <v>387</v>
      </c>
      <c r="B55" s="615">
        <v>0.39510268639700002</v>
      </c>
      <c r="C55" s="615">
        <v>2.2270599999999998</v>
      </c>
      <c r="D55" s="616">
        <v>1.831957313602</v>
      </c>
      <c r="E55" s="617">
        <v>5.6366612444559996</v>
      </c>
      <c r="F55" s="615">
        <v>0</v>
      </c>
      <c r="G55" s="616">
        <v>0</v>
      </c>
      <c r="H55" s="618">
        <v>0</v>
      </c>
      <c r="I55" s="615">
        <v>0</v>
      </c>
      <c r="J55" s="616">
        <v>0</v>
      </c>
      <c r="K55" s="626" t="s">
        <v>335</v>
      </c>
    </row>
    <row r="56" spans="1:11" ht="14.4" customHeight="1" thickBot="1" x14ac:dyDescent="0.35">
      <c r="A56" s="637" t="s">
        <v>388</v>
      </c>
      <c r="B56" s="615">
        <v>0</v>
      </c>
      <c r="C56" s="615">
        <v>11.04163</v>
      </c>
      <c r="D56" s="616">
        <v>11.04163</v>
      </c>
      <c r="E56" s="625" t="s">
        <v>335</v>
      </c>
      <c r="F56" s="615">
        <v>0</v>
      </c>
      <c r="G56" s="616">
        <v>0</v>
      </c>
      <c r="H56" s="618">
        <v>1.16831</v>
      </c>
      <c r="I56" s="615">
        <v>1.2339500000000001</v>
      </c>
      <c r="J56" s="616">
        <v>1.2339500000000001</v>
      </c>
      <c r="K56" s="626" t="s">
        <v>335</v>
      </c>
    </row>
    <row r="57" spans="1:11" ht="14.4" customHeight="1" thickBot="1" x14ac:dyDescent="0.35">
      <c r="A57" s="637" t="s">
        <v>389</v>
      </c>
      <c r="B57" s="615">
        <v>9.8858746088909992</v>
      </c>
      <c r="C57" s="615">
        <v>1.841</v>
      </c>
      <c r="D57" s="616">
        <v>-8.0448746088909999</v>
      </c>
      <c r="E57" s="617">
        <v>0.18622530356</v>
      </c>
      <c r="F57" s="615">
        <v>3.3212128759740001</v>
      </c>
      <c r="G57" s="616">
        <v>0.55353547932900005</v>
      </c>
      <c r="H57" s="618">
        <v>0</v>
      </c>
      <c r="I57" s="615">
        <v>0</v>
      </c>
      <c r="J57" s="616">
        <v>-0.55353547932900005</v>
      </c>
      <c r="K57" s="619">
        <v>0</v>
      </c>
    </row>
    <row r="58" spans="1:11" ht="14.4" customHeight="1" thickBot="1" x14ac:dyDescent="0.35">
      <c r="A58" s="637" t="s">
        <v>390</v>
      </c>
      <c r="B58" s="615">
        <v>59.839794937729003</v>
      </c>
      <c r="C58" s="615">
        <v>55.283720000000002</v>
      </c>
      <c r="D58" s="616">
        <v>-4.556074937729</v>
      </c>
      <c r="E58" s="617">
        <v>0.92386212314899996</v>
      </c>
      <c r="F58" s="615">
        <v>65.281850331832999</v>
      </c>
      <c r="G58" s="616">
        <v>10.880308388639</v>
      </c>
      <c r="H58" s="618">
        <v>10.088010000000001</v>
      </c>
      <c r="I58" s="615">
        <v>13.886609999999999</v>
      </c>
      <c r="J58" s="616">
        <v>3.0063016113610002</v>
      </c>
      <c r="K58" s="619">
        <v>0.21271777575799999</v>
      </c>
    </row>
    <row r="59" spans="1:11" ht="14.4" customHeight="1" thickBot="1" x14ac:dyDescent="0.35">
      <c r="A59" s="637" t="s">
        <v>391</v>
      </c>
      <c r="B59" s="615">
        <v>8.0014919841189993</v>
      </c>
      <c r="C59" s="615">
        <v>54.123249999999999</v>
      </c>
      <c r="D59" s="616">
        <v>46.121758015879998</v>
      </c>
      <c r="E59" s="617">
        <v>6.7641447504299999</v>
      </c>
      <c r="F59" s="615">
        <v>12.999999590531001</v>
      </c>
      <c r="G59" s="616">
        <v>2.1666665984210001</v>
      </c>
      <c r="H59" s="618">
        <v>25.036269999999998</v>
      </c>
      <c r="I59" s="615">
        <v>27.19614</v>
      </c>
      <c r="J59" s="616">
        <v>25.029473401577999</v>
      </c>
      <c r="K59" s="619">
        <v>2.0920108351239999</v>
      </c>
    </row>
    <row r="60" spans="1:11" ht="14.4" customHeight="1" thickBot="1" x14ac:dyDescent="0.35">
      <c r="A60" s="636" t="s">
        <v>392</v>
      </c>
      <c r="B60" s="620">
        <v>206.521182226458</v>
      </c>
      <c r="C60" s="620">
        <v>224.76054999999999</v>
      </c>
      <c r="D60" s="621">
        <v>18.239367773541002</v>
      </c>
      <c r="E60" s="627">
        <v>1.0883171768469999</v>
      </c>
      <c r="F60" s="620">
        <v>249.30951077404899</v>
      </c>
      <c r="G60" s="621">
        <v>41.551585129007996</v>
      </c>
      <c r="H60" s="623">
        <v>22.025410000000001</v>
      </c>
      <c r="I60" s="620">
        <v>42.107140000000001</v>
      </c>
      <c r="J60" s="621">
        <v>0.55555487099099998</v>
      </c>
      <c r="K60" s="628">
        <v>0.168895040824</v>
      </c>
    </row>
    <row r="61" spans="1:11" ht="14.4" customHeight="1" thickBot="1" x14ac:dyDescent="0.35">
      <c r="A61" s="637" t="s">
        <v>393</v>
      </c>
      <c r="B61" s="615">
        <v>0</v>
      </c>
      <c r="C61" s="615">
        <v>0.76229999999999998</v>
      </c>
      <c r="D61" s="616">
        <v>0.76229999999999998</v>
      </c>
      <c r="E61" s="625" t="s">
        <v>367</v>
      </c>
      <c r="F61" s="615">
        <v>1.309518585448</v>
      </c>
      <c r="G61" s="616">
        <v>0.21825309757399999</v>
      </c>
      <c r="H61" s="618">
        <v>0</v>
      </c>
      <c r="I61" s="615">
        <v>0</v>
      </c>
      <c r="J61" s="616">
        <v>-0.21825309757399999</v>
      </c>
      <c r="K61" s="619">
        <v>0</v>
      </c>
    </row>
    <row r="62" spans="1:11" ht="14.4" customHeight="1" thickBot="1" x14ac:dyDescent="0.35">
      <c r="A62" s="637" t="s">
        <v>394</v>
      </c>
      <c r="B62" s="615">
        <v>43.53857438691</v>
      </c>
      <c r="C62" s="615">
        <v>48.109319999999997</v>
      </c>
      <c r="D62" s="616">
        <v>4.5707456130889996</v>
      </c>
      <c r="E62" s="617">
        <v>1.104981517595</v>
      </c>
      <c r="F62" s="615">
        <v>47.999998488114997</v>
      </c>
      <c r="G62" s="616">
        <v>7.9999997480190004</v>
      </c>
      <c r="H62" s="618">
        <v>8.5333900000000007</v>
      </c>
      <c r="I62" s="615">
        <v>12.779339999999999</v>
      </c>
      <c r="J62" s="616">
        <v>4.7793402519799999</v>
      </c>
      <c r="K62" s="619">
        <v>0.26623625838499998</v>
      </c>
    </row>
    <row r="63" spans="1:11" ht="14.4" customHeight="1" thickBot="1" x14ac:dyDescent="0.35">
      <c r="A63" s="637" t="s">
        <v>395</v>
      </c>
      <c r="B63" s="615">
        <v>0</v>
      </c>
      <c r="C63" s="615">
        <v>7.7145299999999999</v>
      </c>
      <c r="D63" s="616">
        <v>7.7145299999999999</v>
      </c>
      <c r="E63" s="625" t="s">
        <v>335</v>
      </c>
      <c r="F63" s="615">
        <v>6.9999997795160001</v>
      </c>
      <c r="G63" s="616">
        <v>1.1666666299190001</v>
      </c>
      <c r="H63" s="618">
        <v>0</v>
      </c>
      <c r="I63" s="615">
        <v>0</v>
      </c>
      <c r="J63" s="616">
        <v>-1.1666666299190001</v>
      </c>
      <c r="K63" s="619">
        <v>0</v>
      </c>
    </row>
    <row r="64" spans="1:11" ht="14.4" customHeight="1" thickBot="1" x14ac:dyDescent="0.35">
      <c r="A64" s="637" t="s">
        <v>396</v>
      </c>
      <c r="B64" s="615">
        <v>0</v>
      </c>
      <c r="C64" s="615">
        <v>3.1824300000000001</v>
      </c>
      <c r="D64" s="616">
        <v>3.1824300000000001</v>
      </c>
      <c r="E64" s="625" t="s">
        <v>335</v>
      </c>
      <c r="F64" s="615">
        <v>3.9999998740090001</v>
      </c>
      <c r="G64" s="616">
        <v>0.66666664566800005</v>
      </c>
      <c r="H64" s="618">
        <v>0.88114999999999999</v>
      </c>
      <c r="I64" s="615">
        <v>0.88114999999999999</v>
      </c>
      <c r="J64" s="616">
        <v>0.21448335433099999</v>
      </c>
      <c r="K64" s="619">
        <v>0.22028750693800001</v>
      </c>
    </row>
    <row r="65" spans="1:11" ht="14.4" customHeight="1" thickBot="1" x14ac:dyDescent="0.35">
      <c r="A65" s="637" t="s">
        <v>397</v>
      </c>
      <c r="B65" s="615">
        <v>17.001635298974001</v>
      </c>
      <c r="C65" s="615">
        <v>17.046060000000001</v>
      </c>
      <c r="D65" s="616">
        <v>4.4424701024999999E-2</v>
      </c>
      <c r="E65" s="617">
        <v>1.0026129663550001</v>
      </c>
      <c r="F65" s="615">
        <v>19.999999370047998</v>
      </c>
      <c r="G65" s="616">
        <v>3.333333228341</v>
      </c>
      <c r="H65" s="618">
        <v>1.2523299999999999</v>
      </c>
      <c r="I65" s="615">
        <v>3.1178300000000001</v>
      </c>
      <c r="J65" s="616">
        <v>-0.215503228341</v>
      </c>
      <c r="K65" s="619">
        <v>0.15589150491000001</v>
      </c>
    </row>
    <row r="66" spans="1:11" ht="14.4" customHeight="1" thickBot="1" x14ac:dyDescent="0.35">
      <c r="A66" s="637" t="s">
        <v>398</v>
      </c>
      <c r="B66" s="615">
        <v>6.9998640777560004</v>
      </c>
      <c r="C66" s="615">
        <v>4.0980100000000004</v>
      </c>
      <c r="D66" s="616">
        <v>-2.901854077756</v>
      </c>
      <c r="E66" s="617">
        <v>0.58544136778599998</v>
      </c>
      <c r="F66" s="615">
        <v>4.9999998425119996</v>
      </c>
      <c r="G66" s="616">
        <v>0.83333330708499997</v>
      </c>
      <c r="H66" s="618">
        <v>6.9819999999999993E-2</v>
      </c>
      <c r="I66" s="615">
        <v>6.9819999999999993E-2</v>
      </c>
      <c r="J66" s="616">
        <v>-0.76351330708499998</v>
      </c>
      <c r="K66" s="619">
        <v>1.3964000439E-2</v>
      </c>
    </row>
    <row r="67" spans="1:11" ht="14.4" customHeight="1" thickBot="1" x14ac:dyDescent="0.35">
      <c r="A67" s="637" t="s">
        <v>399</v>
      </c>
      <c r="B67" s="615">
        <v>138.98110846281699</v>
      </c>
      <c r="C67" s="615">
        <v>143.84790000000001</v>
      </c>
      <c r="D67" s="616">
        <v>4.8667915371830004</v>
      </c>
      <c r="E67" s="617">
        <v>1.0350176480169999</v>
      </c>
      <c r="F67" s="615">
        <v>163.999994834398</v>
      </c>
      <c r="G67" s="616">
        <v>27.333332472399</v>
      </c>
      <c r="H67" s="618">
        <v>11.28872</v>
      </c>
      <c r="I67" s="615">
        <v>25.259</v>
      </c>
      <c r="J67" s="616">
        <v>-2.074332472399</v>
      </c>
      <c r="K67" s="619">
        <v>0.15401829753400001</v>
      </c>
    </row>
    <row r="68" spans="1:11" ht="14.4" customHeight="1" thickBot="1" x14ac:dyDescent="0.35">
      <c r="A68" s="636" t="s">
        <v>400</v>
      </c>
      <c r="B68" s="620">
        <v>0</v>
      </c>
      <c r="C68" s="620">
        <v>3.4113899999999999</v>
      </c>
      <c r="D68" s="621">
        <v>3.4113899999999999</v>
      </c>
      <c r="E68" s="622" t="s">
        <v>367</v>
      </c>
      <c r="F68" s="620">
        <v>0</v>
      </c>
      <c r="G68" s="621">
        <v>0</v>
      </c>
      <c r="H68" s="623">
        <v>0</v>
      </c>
      <c r="I68" s="620">
        <v>0</v>
      </c>
      <c r="J68" s="621">
        <v>0</v>
      </c>
      <c r="K68" s="624" t="s">
        <v>335</v>
      </c>
    </row>
    <row r="69" spans="1:11" ht="14.4" customHeight="1" thickBot="1" x14ac:dyDescent="0.35">
      <c r="A69" s="637" t="s">
        <v>401</v>
      </c>
      <c r="B69" s="615">
        <v>0</v>
      </c>
      <c r="C69" s="615">
        <v>0.31339</v>
      </c>
      <c r="D69" s="616">
        <v>0.31339</v>
      </c>
      <c r="E69" s="625" t="s">
        <v>367</v>
      </c>
      <c r="F69" s="615">
        <v>0</v>
      </c>
      <c r="G69" s="616">
        <v>0</v>
      </c>
      <c r="H69" s="618">
        <v>0</v>
      </c>
      <c r="I69" s="615">
        <v>0</v>
      </c>
      <c r="J69" s="616">
        <v>0</v>
      </c>
      <c r="K69" s="626" t="s">
        <v>335</v>
      </c>
    </row>
    <row r="70" spans="1:11" ht="14.4" customHeight="1" thickBot="1" x14ac:dyDescent="0.35">
      <c r="A70" s="637" t="s">
        <v>402</v>
      </c>
      <c r="B70" s="615">
        <v>0</v>
      </c>
      <c r="C70" s="615">
        <v>3.0979999999999999</v>
      </c>
      <c r="D70" s="616">
        <v>3.0979999999999999</v>
      </c>
      <c r="E70" s="625" t="s">
        <v>367</v>
      </c>
      <c r="F70" s="615">
        <v>0</v>
      </c>
      <c r="G70" s="616">
        <v>0</v>
      </c>
      <c r="H70" s="618">
        <v>0</v>
      </c>
      <c r="I70" s="615">
        <v>0</v>
      </c>
      <c r="J70" s="616">
        <v>0</v>
      </c>
      <c r="K70" s="626" t="s">
        <v>335</v>
      </c>
    </row>
    <row r="71" spans="1:11" ht="14.4" customHeight="1" thickBot="1" x14ac:dyDescent="0.35">
      <c r="A71" s="635" t="s">
        <v>42</v>
      </c>
      <c r="B71" s="615">
        <v>2353.8949031831698</v>
      </c>
      <c r="C71" s="615">
        <v>2128.0300000000002</v>
      </c>
      <c r="D71" s="616">
        <v>-225.86490318316899</v>
      </c>
      <c r="E71" s="617">
        <v>0.90404630942599995</v>
      </c>
      <c r="F71" s="615">
        <v>2180.3410572040698</v>
      </c>
      <c r="G71" s="616">
        <v>363.39017620067898</v>
      </c>
      <c r="H71" s="618">
        <v>206.84900000000101</v>
      </c>
      <c r="I71" s="615">
        <v>448.678</v>
      </c>
      <c r="J71" s="616">
        <v>85.287823799321004</v>
      </c>
      <c r="K71" s="619">
        <v>0.20578340187499999</v>
      </c>
    </row>
    <row r="72" spans="1:11" ht="14.4" customHeight="1" thickBot="1" x14ac:dyDescent="0.35">
      <c r="A72" s="636" t="s">
        <v>403</v>
      </c>
      <c r="B72" s="620">
        <v>2353.8949031831698</v>
      </c>
      <c r="C72" s="620">
        <v>2128.0300000000002</v>
      </c>
      <c r="D72" s="621">
        <v>-225.86490318316899</v>
      </c>
      <c r="E72" s="627">
        <v>0.90404630942599995</v>
      </c>
      <c r="F72" s="620">
        <v>2180.3410572040698</v>
      </c>
      <c r="G72" s="621">
        <v>363.39017620067898</v>
      </c>
      <c r="H72" s="623">
        <v>206.84900000000101</v>
      </c>
      <c r="I72" s="620">
        <v>448.678</v>
      </c>
      <c r="J72" s="621">
        <v>85.287823799321004</v>
      </c>
      <c r="K72" s="628">
        <v>0.20578340187499999</v>
      </c>
    </row>
    <row r="73" spans="1:11" ht="14.4" customHeight="1" thickBot="1" x14ac:dyDescent="0.35">
      <c r="A73" s="637" t="s">
        <v>404</v>
      </c>
      <c r="B73" s="615">
        <v>997.96128499323197</v>
      </c>
      <c r="C73" s="615">
        <v>838.58500000000004</v>
      </c>
      <c r="D73" s="616">
        <v>-159.37628499323199</v>
      </c>
      <c r="E73" s="617">
        <v>0.84029812840399998</v>
      </c>
      <c r="F73" s="615">
        <v>861.34109874937201</v>
      </c>
      <c r="G73" s="616">
        <v>143.556849791562</v>
      </c>
      <c r="H73" s="618">
        <v>53.773000000000003</v>
      </c>
      <c r="I73" s="615">
        <v>111.807</v>
      </c>
      <c r="J73" s="616">
        <v>-31.749849791561001</v>
      </c>
      <c r="K73" s="619">
        <v>0.12980571827099999</v>
      </c>
    </row>
    <row r="74" spans="1:11" ht="14.4" customHeight="1" thickBot="1" x14ac:dyDescent="0.35">
      <c r="A74" s="637" t="s">
        <v>405</v>
      </c>
      <c r="B74" s="615">
        <v>400.02891862419898</v>
      </c>
      <c r="C74" s="615">
        <v>402.66899999999998</v>
      </c>
      <c r="D74" s="616">
        <v>2.640081375801</v>
      </c>
      <c r="E74" s="617">
        <v>1.006599726301</v>
      </c>
      <c r="F74" s="615">
        <v>399.99998740096902</v>
      </c>
      <c r="G74" s="616">
        <v>66.666664566828004</v>
      </c>
      <c r="H74" s="618">
        <v>28.53</v>
      </c>
      <c r="I74" s="615">
        <v>63.837000000000003</v>
      </c>
      <c r="J74" s="616">
        <v>-2.8296645668279998</v>
      </c>
      <c r="K74" s="619">
        <v>0.159592505026</v>
      </c>
    </row>
    <row r="75" spans="1:11" ht="14.4" customHeight="1" thickBot="1" x14ac:dyDescent="0.35">
      <c r="A75" s="637" t="s">
        <v>406</v>
      </c>
      <c r="B75" s="615">
        <v>955.90469956573804</v>
      </c>
      <c r="C75" s="615">
        <v>886.77600000000098</v>
      </c>
      <c r="D75" s="616">
        <v>-69.128699565736994</v>
      </c>
      <c r="E75" s="617">
        <v>0.92768243570999998</v>
      </c>
      <c r="F75" s="615">
        <v>918.99997105373097</v>
      </c>
      <c r="G75" s="616">
        <v>153.16666184228899</v>
      </c>
      <c r="H75" s="618">
        <v>124.54600000000001</v>
      </c>
      <c r="I75" s="615">
        <v>273.03399999999999</v>
      </c>
      <c r="J75" s="616">
        <v>119.867338157712</v>
      </c>
      <c r="K75" s="619">
        <v>0.297099030032</v>
      </c>
    </row>
    <row r="76" spans="1:11" ht="14.4" customHeight="1" thickBot="1" x14ac:dyDescent="0.35">
      <c r="A76" s="638" t="s">
        <v>407</v>
      </c>
      <c r="B76" s="620">
        <v>2693.9332001938701</v>
      </c>
      <c r="C76" s="620">
        <v>3082.9218999999998</v>
      </c>
      <c r="D76" s="621">
        <v>388.98869980612801</v>
      </c>
      <c r="E76" s="627">
        <v>1.1443943375350001</v>
      </c>
      <c r="F76" s="620">
        <v>2814.6776917380598</v>
      </c>
      <c r="G76" s="621">
        <v>469.11294862301003</v>
      </c>
      <c r="H76" s="623">
        <v>186.03363999999999</v>
      </c>
      <c r="I76" s="620">
        <v>405.40636000000001</v>
      </c>
      <c r="J76" s="621">
        <v>-63.706588623008997</v>
      </c>
      <c r="K76" s="628">
        <v>0.14403296021699999</v>
      </c>
    </row>
    <row r="77" spans="1:11" ht="14.4" customHeight="1" thickBot="1" x14ac:dyDescent="0.35">
      <c r="A77" s="635" t="s">
        <v>45</v>
      </c>
      <c r="B77" s="615">
        <v>554.36828865589598</v>
      </c>
      <c r="C77" s="615">
        <v>619.99121000000002</v>
      </c>
      <c r="D77" s="616">
        <v>65.622921344104</v>
      </c>
      <c r="E77" s="617">
        <v>1.1183742336760001</v>
      </c>
      <c r="F77" s="615">
        <v>605.33137817935506</v>
      </c>
      <c r="G77" s="616">
        <v>100.88856302989301</v>
      </c>
      <c r="H77" s="618">
        <v>24.658799999999999</v>
      </c>
      <c r="I77" s="615">
        <v>31.36814</v>
      </c>
      <c r="J77" s="616">
        <v>-69.520423029892001</v>
      </c>
      <c r="K77" s="619">
        <v>5.1819781909000003E-2</v>
      </c>
    </row>
    <row r="78" spans="1:11" ht="14.4" customHeight="1" thickBot="1" x14ac:dyDescent="0.35">
      <c r="A78" s="639" t="s">
        <v>408</v>
      </c>
      <c r="B78" s="615">
        <v>554.36828865589598</v>
      </c>
      <c r="C78" s="615">
        <v>619.99121000000002</v>
      </c>
      <c r="D78" s="616">
        <v>65.622921344104</v>
      </c>
      <c r="E78" s="617">
        <v>1.1183742336760001</v>
      </c>
      <c r="F78" s="615">
        <v>605.33137817935506</v>
      </c>
      <c r="G78" s="616">
        <v>100.88856302989301</v>
      </c>
      <c r="H78" s="618">
        <v>24.658799999999999</v>
      </c>
      <c r="I78" s="615">
        <v>31.36814</v>
      </c>
      <c r="J78" s="616">
        <v>-69.520423029892001</v>
      </c>
      <c r="K78" s="619">
        <v>5.1819781909000003E-2</v>
      </c>
    </row>
    <row r="79" spans="1:11" ht="14.4" customHeight="1" thickBot="1" x14ac:dyDescent="0.35">
      <c r="A79" s="637" t="s">
        <v>409</v>
      </c>
      <c r="B79" s="615">
        <v>134.79247563324</v>
      </c>
      <c r="C79" s="615">
        <v>259.67509000000001</v>
      </c>
      <c r="D79" s="616">
        <v>124.88261436676</v>
      </c>
      <c r="E79" s="617">
        <v>1.9264806049450001</v>
      </c>
      <c r="F79" s="615">
        <v>155.599528063316</v>
      </c>
      <c r="G79" s="616">
        <v>25.933254677219001</v>
      </c>
      <c r="H79" s="618">
        <v>8.8213500000000007</v>
      </c>
      <c r="I79" s="615">
        <v>9.0621500000000008</v>
      </c>
      <c r="J79" s="616">
        <v>-16.871104677219002</v>
      </c>
      <c r="K79" s="619">
        <v>5.8240215202999997E-2</v>
      </c>
    </row>
    <row r="80" spans="1:11" ht="14.4" customHeight="1" thickBot="1" x14ac:dyDescent="0.35">
      <c r="A80" s="637" t="s">
        <v>410</v>
      </c>
      <c r="B80" s="615">
        <v>0</v>
      </c>
      <c r="C80" s="615">
        <v>6.9020000000000001</v>
      </c>
      <c r="D80" s="616">
        <v>6.9020000000000001</v>
      </c>
      <c r="E80" s="625" t="s">
        <v>367</v>
      </c>
      <c r="F80" s="615">
        <v>19.809641995398</v>
      </c>
      <c r="G80" s="616">
        <v>3.3016069992329999</v>
      </c>
      <c r="H80" s="618">
        <v>0</v>
      </c>
      <c r="I80" s="615">
        <v>3.5089999999999999</v>
      </c>
      <c r="J80" s="616">
        <v>0.20739300076600001</v>
      </c>
      <c r="K80" s="619">
        <v>0.177135962417</v>
      </c>
    </row>
    <row r="81" spans="1:11" ht="14.4" customHeight="1" thickBot="1" x14ac:dyDescent="0.35">
      <c r="A81" s="637" t="s">
        <v>411</v>
      </c>
      <c r="B81" s="615">
        <v>40.099858193997001</v>
      </c>
      <c r="C81" s="615">
        <v>34.621920000000003</v>
      </c>
      <c r="D81" s="616">
        <v>-5.4779381939969998</v>
      </c>
      <c r="E81" s="617">
        <v>0.86339257940699998</v>
      </c>
      <c r="F81" s="615">
        <v>26.668731757793999</v>
      </c>
      <c r="G81" s="616">
        <v>4.4447886262990002</v>
      </c>
      <c r="H81" s="618">
        <v>5.0484099999999996</v>
      </c>
      <c r="I81" s="615">
        <v>5.0484099999999996</v>
      </c>
      <c r="J81" s="616">
        <v>0.60362137370000002</v>
      </c>
      <c r="K81" s="619">
        <v>0.189300715378</v>
      </c>
    </row>
    <row r="82" spans="1:11" ht="14.4" customHeight="1" thickBot="1" x14ac:dyDescent="0.35">
      <c r="A82" s="637" t="s">
        <v>412</v>
      </c>
      <c r="B82" s="615">
        <v>288.99951208030899</v>
      </c>
      <c r="C82" s="615">
        <v>218.98728</v>
      </c>
      <c r="D82" s="616">
        <v>-70.012232080309005</v>
      </c>
      <c r="E82" s="617">
        <v>0.757742732586</v>
      </c>
      <c r="F82" s="615">
        <v>302.99999045623503</v>
      </c>
      <c r="G82" s="616">
        <v>50.499998409371997</v>
      </c>
      <c r="H82" s="618">
        <v>5.3615000000000004</v>
      </c>
      <c r="I82" s="615">
        <v>5.3615000000000004</v>
      </c>
      <c r="J82" s="616">
        <v>-45.138498409371998</v>
      </c>
      <c r="K82" s="619">
        <v>1.7694720029000001E-2</v>
      </c>
    </row>
    <row r="83" spans="1:11" ht="14.4" customHeight="1" thickBot="1" x14ac:dyDescent="0.35">
      <c r="A83" s="637" t="s">
        <v>413</v>
      </c>
      <c r="B83" s="615">
        <v>90.476442748348006</v>
      </c>
      <c r="C83" s="615">
        <v>99.804919999999996</v>
      </c>
      <c r="D83" s="616">
        <v>9.3284772516509999</v>
      </c>
      <c r="E83" s="617">
        <v>1.1031039347730001</v>
      </c>
      <c r="F83" s="615">
        <v>100.253485906611</v>
      </c>
      <c r="G83" s="616">
        <v>16.708914317767999</v>
      </c>
      <c r="H83" s="618">
        <v>5.4275399999999996</v>
      </c>
      <c r="I83" s="615">
        <v>8.3870799999999992</v>
      </c>
      <c r="J83" s="616">
        <v>-8.3218343177679994</v>
      </c>
      <c r="K83" s="619">
        <v>8.3658736891999999E-2</v>
      </c>
    </row>
    <row r="84" spans="1:11" ht="14.4" customHeight="1" thickBot="1" x14ac:dyDescent="0.35">
      <c r="A84" s="640" t="s">
        <v>46</v>
      </c>
      <c r="B84" s="620">
        <v>0</v>
      </c>
      <c r="C84" s="620">
        <v>257.565</v>
      </c>
      <c r="D84" s="621">
        <v>257.565</v>
      </c>
      <c r="E84" s="622" t="s">
        <v>335</v>
      </c>
      <c r="F84" s="620">
        <v>0</v>
      </c>
      <c r="G84" s="621">
        <v>0</v>
      </c>
      <c r="H84" s="623">
        <v>5.4</v>
      </c>
      <c r="I84" s="620">
        <v>11.702999999999999</v>
      </c>
      <c r="J84" s="621">
        <v>11.702999999999999</v>
      </c>
      <c r="K84" s="624" t="s">
        <v>335</v>
      </c>
    </row>
    <row r="85" spans="1:11" ht="14.4" customHeight="1" thickBot="1" x14ac:dyDescent="0.35">
      <c r="A85" s="636" t="s">
        <v>414</v>
      </c>
      <c r="B85" s="620">
        <v>0</v>
      </c>
      <c r="C85" s="620">
        <v>71.522000000000006</v>
      </c>
      <c r="D85" s="621">
        <v>71.522000000000006</v>
      </c>
      <c r="E85" s="622" t="s">
        <v>335</v>
      </c>
      <c r="F85" s="620">
        <v>0</v>
      </c>
      <c r="G85" s="621">
        <v>0</v>
      </c>
      <c r="H85" s="623">
        <v>5.4</v>
      </c>
      <c r="I85" s="620">
        <v>11.702999999999999</v>
      </c>
      <c r="J85" s="621">
        <v>11.702999999999999</v>
      </c>
      <c r="K85" s="624" t="s">
        <v>335</v>
      </c>
    </row>
    <row r="86" spans="1:11" ht="14.4" customHeight="1" thickBot="1" x14ac:dyDescent="0.35">
      <c r="A86" s="637" t="s">
        <v>415</v>
      </c>
      <c r="B86" s="615">
        <v>0</v>
      </c>
      <c r="C86" s="615">
        <v>49.503999999999998</v>
      </c>
      <c r="D86" s="616">
        <v>49.503999999999998</v>
      </c>
      <c r="E86" s="625" t="s">
        <v>335</v>
      </c>
      <c r="F86" s="615">
        <v>0</v>
      </c>
      <c r="G86" s="616">
        <v>0</v>
      </c>
      <c r="H86" s="618">
        <v>5.4</v>
      </c>
      <c r="I86" s="615">
        <v>10.163</v>
      </c>
      <c r="J86" s="616">
        <v>10.163</v>
      </c>
      <c r="K86" s="626" t="s">
        <v>335</v>
      </c>
    </row>
    <row r="87" spans="1:11" ht="14.4" customHeight="1" thickBot="1" x14ac:dyDescent="0.35">
      <c r="A87" s="637" t="s">
        <v>416</v>
      </c>
      <c r="B87" s="615">
        <v>0</v>
      </c>
      <c r="C87" s="615">
        <v>22.018000000000001</v>
      </c>
      <c r="D87" s="616">
        <v>22.018000000000001</v>
      </c>
      <c r="E87" s="625" t="s">
        <v>335</v>
      </c>
      <c r="F87" s="615">
        <v>0</v>
      </c>
      <c r="G87" s="616">
        <v>0</v>
      </c>
      <c r="H87" s="618">
        <v>0</v>
      </c>
      <c r="I87" s="615">
        <v>1.54</v>
      </c>
      <c r="J87" s="616">
        <v>1.54</v>
      </c>
      <c r="K87" s="626" t="s">
        <v>335</v>
      </c>
    </row>
    <row r="88" spans="1:11" ht="14.4" customHeight="1" thickBot="1" x14ac:dyDescent="0.35">
      <c r="A88" s="636" t="s">
        <v>417</v>
      </c>
      <c r="B88" s="620">
        <v>0</v>
      </c>
      <c r="C88" s="620">
        <v>186.04300000000001</v>
      </c>
      <c r="D88" s="621">
        <v>186.04300000000001</v>
      </c>
      <c r="E88" s="622" t="s">
        <v>335</v>
      </c>
      <c r="F88" s="620">
        <v>0</v>
      </c>
      <c r="G88" s="621">
        <v>0</v>
      </c>
      <c r="H88" s="623">
        <v>0</v>
      </c>
      <c r="I88" s="620">
        <v>0</v>
      </c>
      <c r="J88" s="621">
        <v>0</v>
      </c>
      <c r="K88" s="624" t="s">
        <v>335</v>
      </c>
    </row>
    <row r="89" spans="1:11" ht="14.4" customHeight="1" thickBot="1" x14ac:dyDescent="0.35">
      <c r="A89" s="637" t="s">
        <v>418</v>
      </c>
      <c r="B89" s="615">
        <v>0</v>
      </c>
      <c r="C89" s="615">
        <v>139.61199999999999</v>
      </c>
      <c r="D89" s="616">
        <v>139.61199999999999</v>
      </c>
      <c r="E89" s="625" t="s">
        <v>335</v>
      </c>
      <c r="F89" s="615">
        <v>0</v>
      </c>
      <c r="G89" s="616">
        <v>0</v>
      </c>
      <c r="H89" s="618">
        <v>0</v>
      </c>
      <c r="I89" s="615">
        <v>0</v>
      </c>
      <c r="J89" s="616">
        <v>0</v>
      </c>
      <c r="K89" s="626" t="s">
        <v>335</v>
      </c>
    </row>
    <row r="90" spans="1:11" ht="14.4" customHeight="1" thickBot="1" x14ac:dyDescent="0.35">
      <c r="A90" s="637" t="s">
        <v>419</v>
      </c>
      <c r="B90" s="615">
        <v>0</v>
      </c>
      <c r="C90" s="615">
        <v>46.430999999999997</v>
      </c>
      <c r="D90" s="616">
        <v>46.430999999999997</v>
      </c>
      <c r="E90" s="625" t="s">
        <v>367</v>
      </c>
      <c r="F90" s="615">
        <v>0</v>
      </c>
      <c r="G90" s="616">
        <v>0</v>
      </c>
      <c r="H90" s="618">
        <v>0</v>
      </c>
      <c r="I90" s="615">
        <v>0</v>
      </c>
      <c r="J90" s="616">
        <v>0</v>
      </c>
      <c r="K90" s="626" t="s">
        <v>335</v>
      </c>
    </row>
    <row r="91" spans="1:11" ht="14.4" customHeight="1" thickBot="1" x14ac:dyDescent="0.35">
      <c r="A91" s="635" t="s">
        <v>47</v>
      </c>
      <c r="B91" s="615">
        <v>2139.5649115379802</v>
      </c>
      <c r="C91" s="615">
        <v>2205.3656900000001</v>
      </c>
      <c r="D91" s="616">
        <v>65.800778462023999</v>
      </c>
      <c r="E91" s="617">
        <v>1.0307542800439999</v>
      </c>
      <c r="F91" s="615">
        <v>2209.3463135586999</v>
      </c>
      <c r="G91" s="616">
        <v>368.22438559311701</v>
      </c>
      <c r="H91" s="618">
        <v>155.97484</v>
      </c>
      <c r="I91" s="615">
        <v>362.33521999999999</v>
      </c>
      <c r="J91" s="616">
        <v>-5.8891655931170002</v>
      </c>
      <c r="K91" s="619">
        <v>0.164001097417</v>
      </c>
    </row>
    <row r="92" spans="1:11" ht="14.4" customHeight="1" thickBot="1" x14ac:dyDescent="0.35">
      <c r="A92" s="636" t="s">
        <v>420</v>
      </c>
      <c r="B92" s="620">
        <v>0.63830696931399999</v>
      </c>
      <c r="C92" s="620">
        <v>0.82699999999999996</v>
      </c>
      <c r="D92" s="621">
        <v>0.18869303068500001</v>
      </c>
      <c r="E92" s="627">
        <v>1.2956148683249999</v>
      </c>
      <c r="F92" s="620">
        <v>0.84200541601699996</v>
      </c>
      <c r="G92" s="621">
        <v>0.14033423600200001</v>
      </c>
      <c r="H92" s="623">
        <v>0</v>
      </c>
      <c r="I92" s="620">
        <v>0</v>
      </c>
      <c r="J92" s="621">
        <v>-0.14033423600200001</v>
      </c>
      <c r="K92" s="628">
        <v>0</v>
      </c>
    </row>
    <row r="93" spans="1:11" ht="14.4" customHeight="1" thickBot="1" x14ac:dyDescent="0.35">
      <c r="A93" s="637" t="s">
        <v>421</v>
      </c>
      <c r="B93" s="615">
        <v>0.63830696931399999</v>
      </c>
      <c r="C93" s="615">
        <v>0.82699999999999996</v>
      </c>
      <c r="D93" s="616">
        <v>0.18869303068500001</v>
      </c>
      <c r="E93" s="617">
        <v>1.2956148683249999</v>
      </c>
      <c r="F93" s="615">
        <v>0.84200541601699996</v>
      </c>
      <c r="G93" s="616">
        <v>0.14033423600200001</v>
      </c>
      <c r="H93" s="618">
        <v>0</v>
      </c>
      <c r="I93" s="615">
        <v>0</v>
      </c>
      <c r="J93" s="616">
        <v>-0.14033423600200001</v>
      </c>
      <c r="K93" s="619">
        <v>0</v>
      </c>
    </row>
    <row r="94" spans="1:11" ht="14.4" customHeight="1" thickBot="1" x14ac:dyDescent="0.35">
      <c r="A94" s="636" t="s">
        <v>422</v>
      </c>
      <c r="B94" s="620">
        <v>56.052456668818998</v>
      </c>
      <c r="C94" s="620">
        <v>49.799860000000002</v>
      </c>
      <c r="D94" s="621">
        <v>-6.2525966688189998</v>
      </c>
      <c r="E94" s="627">
        <v>0.88845097895000003</v>
      </c>
      <c r="F94" s="620">
        <v>52.305529274994001</v>
      </c>
      <c r="G94" s="621">
        <v>8.7175882124990007</v>
      </c>
      <c r="H94" s="623">
        <v>6.0103499999999999</v>
      </c>
      <c r="I94" s="620">
        <v>8.0522500000000008</v>
      </c>
      <c r="J94" s="621">
        <v>-0.66533821249900005</v>
      </c>
      <c r="K94" s="628">
        <v>0.15394643953699999</v>
      </c>
    </row>
    <row r="95" spans="1:11" ht="14.4" customHeight="1" thickBot="1" x14ac:dyDescent="0.35">
      <c r="A95" s="637" t="s">
        <v>423</v>
      </c>
      <c r="B95" s="615">
        <v>25.952751403297999</v>
      </c>
      <c r="C95" s="615">
        <v>23.416899999999998</v>
      </c>
      <c r="D95" s="616">
        <v>-2.535851403298</v>
      </c>
      <c r="E95" s="617">
        <v>0.90228968929300002</v>
      </c>
      <c r="F95" s="615">
        <v>22.700209994855001</v>
      </c>
      <c r="G95" s="616">
        <v>3.7833683324749998</v>
      </c>
      <c r="H95" s="618">
        <v>4.0499000000000001</v>
      </c>
      <c r="I95" s="615">
        <v>4.0499000000000001</v>
      </c>
      <c r="J95" s="616">
        <v>0.26653166752399998</v>
      </c>
      <c r="K95" s="619">
        <v>0.178408041199</v>
      </c>
    </row>
    <row r="96" spans="1:11" ht="14.4" customHeight="1" thickBot="1" x14ac:dyDescent="0.35">
      <c r="A96" s="637" t="s">
        <v>424</v>
      </c>
      <c r="B96" s="615">
        <v>30.099705265520999</v>
      </c>
      <c r="C96" s="615">
        <v>26.382960000000001</v>
      </c>
      <c r="D96" s="616">
        <v>-3.7167452655209998</v>
      </c>
      <c r="E96" s="617">
        <v>0.87651888173799997</v>
      </c>
      <c r="F96" s="615">
        <v>29.605319280138001</v>
      </c>
      <c r="G96" s="616">
        <v>4.9342198800229999</v>
      </c>
      <c r="H96" s="618">
        <v>1.96045</v>
      </c>
      <c r="I96" s="615">
        <v>4.0023499999999999</v>
      </c>
      <c r="J96" s="616">
        <v>-0.93186988002299997</v>
      </c>
      <c r="K96" s="619">
        <v>0.13519023260999999</v>
      </c>
    </row>
    <row r="97" spans="1:11" ht="14.4" customHeight="1" thickBot="1" x14ac:dyDescent="0.35">
      <c r="A97" s="636" t="s">
        <v>425</v>
      </c>
      <c r="B97" s="620">
        <v>112.29515961951201</v>
      </c>
      <c r="C97" s="620">
        <v>121.77526</v>
      </c>
      <c r="D97" s="621">
        <v>9.4801003804880004</v>
      </c>
      <c r="E97" s="627">
        <v>1.084421273477</v>
      </c>
      <c r="F97" s="620">
        <v>124.999996062801</v>
      </c>
      <c r="G97" s="621">
        <v>20.833332677133001</v>
      </c>
      <c r="H97" s="623">
        <v>0</v>
      </c>
      <c r="I97" s="620">
        <v>60.925800000000002</v>
      </c>
      <c r="J97" s="621">
        <v>40.092467322866</v>
      </c>
      <c r="K97" s="628">
        <v>0.48740641535200002</v>
      </c>
    </row>
    <row r="98" spans="1:11" ht="14.4" customHeight="1" thickBot="1" x14ac:dyDescent="0.35">
      <c r="A98" s="637" t="s">
        <v>426</v>
      </c>
      <c r="B98" s="615">
        <v>77.247658499625004</v>
      </c>
      <c r="C98" s="615">
        <v>76.275000000000006</v>
      </c>
      <c r="D98" s="616">
        <v>-0.97265849962499995</v>
      </c>
      <c r="E98" s="617">
        <v>0.987408569806</v>
      </c>
      <c r="F98" s="615">
        <v>101.999996787245</v>
      </c>
      <c r="G98" s="616">
        <v>16.99999946454</v>
      </c>
      <c r="H98" s="618">
        <v>0</v>
      </c>
      <c r="I98" s="615">
        <v>25.11</v>
      </c>
      <c r="J98" s="616">
        <v>8.1100005354589992</v>
      </c>
      <c r="K98" s="619">
        <v>0.24617647834199999</v>
      </c>
    </row>
    <row r="99" spans="1:11" ht="14.4" customHeight="1" thickBot="1" x14ac:dyDescent="0.35">
      <c r="A99" s="637" t="s">
        <v>427</v>
      </c>
      <c r="B99" s="615">
        <v>35.047501119886</v>
      </c>
      <c r="C99" s="615">
        <v>45.500259999999997</v>
      </c>
      <c r="D99" s="616">
        <v>10.452758880113</v>
      </c>
      <c r="E99" s="617">
        <v>1.2982454824480001</v>
      </c>
      <c r="F99" s="615">
        <v>22.999999275554998</v>
      </c>
      <c r="G99" s="616">
        <v>3.8333332125920001</v>
      </c>
      <c r="H99" s="618">
        <v>0</v>
      </c>
      <c r="I99" s="615">
        <v>35.815800000000003</v>
      </c>
      <c r="J99" s="616">
        <v>31.982466787406999</v>
      </c>
      <c r="K99" s="619">
        <v>1.5572087447</v>
      </c>
    </row>
    <row r="100" spans="1:11" ht="14.4" customHeight="1" thickBot="1" x14ac:dyDescent="0.35">
      <c r="A100" s="636" t="s">
        <v>428</v>
      </c>
      <c r="B100" s="620">
        <v>1431.2057210964899</v>
      </c>
      <c r="C100" s="620">
        <v>1457.58753</v>
      </c>
      <c r="D100" s="621">
        <v>26.381808903507</v>
      </c>
      <c r="E100" s="627">
        <v>1.018433275185</v>
      </c>
      <c r="F100" s="620">
        <v>1521.34128326004</v>
      </c>
      <c r="G100" s="621">
        <v>253.55688054333999</v>
      </c>
      <c r="H100" s="623">
        <v>117.62178</v>
      </c>
      <c r="I100" s="620">
        <v>234.30264</v>
      </c>
      <c r="J100" s="621">
        <v>-19.25424054334</v>
      </c>
      <c r="K100" s="628">
        <v>0.15401057118299999</v>
      </c>
    </row>
    <row r="101" spans="1:11" ht="14.4" customHeight="1" thickBot="1" x14ac:dyDescent="0.35">
      <c r="A101" s="637" t="s">
        <v>429</v>
      </c>
      <c r="B101" s="615">
        <v>1103.4157090649501</v>
      </c>
      <c r="C101" s="615">
        <v>1108.3432399999999</v>
      </c>
      <c r="D101" s="616">
        <v>4.9275309350459997</v>
      </c>
      <c r="E101" s="617">
        <v>1.0044657067089999</v>
      </c>
      <c r="F101" s="615">
        <v>1168.89625884364</v>
      </c>
      <c r="G101" s="616">
        <v>194.81604314060701</v>
      </c>
      <c r="H101" s="618">
        <v>88.161749999999998</v>
      </c>
      <c r="I101" s="615">
        <v>174.11644999999999</v>
      </c>
      <c r="J101" s="616">
        <v>-20.699593140606002</v>
      </c>
      <c r="K101" s="619">
        <v>0.14895800091899999</v>
      </c>
    </row>
    <row r="102" spans="1:11" ht="14.4" customHeight="1" thickBot="1" x14ac:dyDescent="0.35">
      <c r="A102" s="637" t="s">
        <v>430</v>
      </c>
      <c r="B102" s="615">
        <v>0</v>
      </c>
      <c r="C102" s="615">
        <v>1.452</v>
      </c>
      <c r="D102" s="616">
        <v>1.452</v>
      </c>
      <c r="E102" s="625" t="s">
        <v>367</v>
      </c>
      <c r="F102" s="615">
        <v>4.4645867378070001</v>
      </c>
      <c r="G102" s="616">
        <v>0.74409778963399997</v>
      </c>
      <c r="H102" s="618">
        <v>0</v>
      </c>
      <c r="I102" s="615">
        <v>0</v>
      </c>
      <c r="J102" s="616">
        <v>-0.74409778963399997</v>
      </c>
      <c r="K102" s="619">
        <v>0</v>
      </c>
    </row>
    <row r="103" spans="1:11" ht="14.4" customHeight="1" thickBot="1" x14ac:dyDescent="0.35">
      <c r="A103" s="637" t="s">
        <v>431</v>
      </c>
      <c r="B103" s="615">
        <v>327.79001203153899</v>
      </c>
      <c r="C103" s="615">
        <v>347.79228999999998</v>
      </c>
      <c r="D103" s="616">
        <v>20.002277968461001</v>
      </c>
      <c r="E103" s="617">
        <v>1.061021621264</v>
      </c>
      <c r="F103" s="615">
        <v>347.98043767859502</v>
      </c>
      <c r="G103" s="616">
        <v>57.996739613099002</v>
      </c>
      <c r="H103" s="618">
        <v>29.46003</v>
      </c>
      <c r="I103" s="615">
        <v>60.186190000000003</v>
      </c>
      <c r="J103" s="616">
        <v>2.1894503868999999</v>
      </c>
      <c r="K103" s="619">
        <v>0.172958544455</v>
      </c>
    </row>
    <row r="104" spans="1:11" ht="14.4" customHeight="1" thickBot="1" x14ac:dyDescent="0.35">
      <c r="A104" s="636" t="s">
        <v>432</v>
      </c>
      <c r="B104" s="620">
        <v>539.37326718383804</v>
      </c>
      <c r="C104" s="620">
        <v>570.93557999999996</v>
      </c>
      <c r="D104" s="621">
        <v>31.562312816161999</v>
      </c>
      <c r="E104" s="627">
        <v>1.058516642808</v>
      </c>
      <c r="F104" s="620">
        <v>509.85749954484902</v>
      </c>
      <c r="G104" s="621">
        <v>84.976249924141001</v>
      </c>
      <c r="H104" s="623">
        <v>28.846710000000002</v>
      </c>
      <c r="I104" s="620">
        <v>55.020530000000001</v>
      </c>
      <c r="J104" s="621">
        <v>-29.955719924141</v>
      </c>
      <c r="K104" s="628">
        <v>0.107913544567</v>
      </c>
    </row>
    <row r="105" spans="1:11" ht="14.4" customHeight="1" thickBot="1" x14ac:dyDescent="0.35">
      <c r="A105" s="637" t="s">
        <v>433</v>
      </c>
      <c r="B105" s="615">
        <v>20.853725840568</v>
      </c>
      <c r="C105" s="615">
        <v>42.651400000000002</v>
      </c>
      <c r="D105" s="616">
        <v>21.797674159431001</v>
      </c>
      <c r="E105" s="617">
        <v>2.0452652118889998</v>
      </c>
      <c r="F105" s="615">
        <v>9.9999996850239992</v>
      </c>
      <c r="G105" s="616">
        <v>1.6666666141699999</v>
      </c>
      <c r="H105" s="618">
        <v>0</v>
      </c>
      <c r="I105" s="615">
        <v>0.9</v>
      </c>
      <c r="J105" s="616">
        <v>-0.76666661417000004</v>
      </c>
      <c r="K105" s="619">
        <v>9.0000002834000004E-2</v>
      </c>
    </row>
    <row r="106" spans="1:11" ht="14.4" customHeight="1" thickBot="1" x14ac:dyDescent="0.35">
      <c r="A106" s="637" t="s">
        <v>434</v>
      </c>
      <c r="B106" s="615">
        <v>336.35006466313899</v>
      </c>
      <c r="C106" s="615">
        <v>371.85430000000002</v>
      </c>
      <c r="D106" s="616">
        <v>35.504235336861001</v>
      </c>
      <c r="E106" s="617">
        <v>1.1055573911429999</v>
      </c>
      <c r="F106" s="615">
        <v>343.04354441413602</v>
      </c>
      <c r="G106" s="616">
        <v>57.173924069022</v>
      </c>
      <c r="H106" s="618">
        <v>10.96149</v>
      </c>
      <c r="I106" s="615">
        <v>26.19539</v>
      </c>
      <c r="J106" s="616">
        <v>-30.978534069022</v>
      </c>
      <c r="K106" s="619">
        <v>7.6361705172E-2</v>
      </c>
    </row>
    <row r="107" spans="1:11" ht="14.4" customHeight="1" thickBot="1" x14ac:dyDescent="0.35">
      <c r="A107" s="637" t="s">
        <v>435</v>
      </c>
      <c r="B107" s="615">
        <v>40.014576669623999</v>
      </c>
      <c r="C107" s="615">
        <v>29.989000000000001</v>
      </c>
      <c r="D107" s="616">
        <v>-10.025576669624</v>
      </c>
      <c r="E107" s="617">
        <v>0.74945188718599998</v>
      </c>
      <c r="F107" s="615">
        <v>11.999999622029</v>
      </c>
      <c r="G107" s="616">
        <v>1.999999937004</v>
      </c>
      <c r="H107" s="618">
        <v>3</v>
      </c>
      <c r="I107" s="615">
        <v>4.2469999999999999</v>
      </c>
      <c r="J107" s="616">
        <v>2.2470000629950002</v>
      </c>
      <c r="K107" s="619">
        <v>0.35391667781399999</v>
      </c>
    </row>
    <row r="108" spans="1:11" ht="14.4" customHeight="1" thickBot="1" x14ac:dyDescent="0.35">
      <c r="A108" s="637" t="s">
        <v>436</v>
      </c>
      <c r="B108" s="615">
        <v>6.6440718321579997</v>
      </c>
      <c r="C108" s="615">
        <v>6.0015999999999998</v>
      </c>
      <c r="D108" s="616">
        <v>-0.64247183215799997</v>
      </c>
      <c r="E108" s="617">
        <v>0.90330149215800004</v>
      </c>
      <c r="F108" s="615">
        <v>7.319054795784</v>
      </c>
      <c r="G108" s="616">
        <v>1.2198424659639999</v>
      </c>
      <c r="H108" s="618">
        <v>2.5167999999999999</v>
      </c>
      <c r="I108" s="615">
        <v>2.5167999999999999</v>
      </c>
      <c r="J108" s="616">
        <v>1.2969575340349999</v>
      </c>
      <c r="K108" s="619">
        <v>0.34386953919899998</v>
      </c>
    </row>
    <row r="109" spans="1:11" ht="14.4" customHeight="1" thickBot="1" x14ac:dyDescent="0.35">
      <c r="A109" s="637" t="s">
        <v>437</v>
      </c>
      <c r="B109" s="615">
        <v>135.51082817834799</v>
      </c>
      <c r="C109" s="615">
        <v>120.43928</v>
      </c>
      <c r="D109" s="616">
        <v>-15.071548178346999</v>
      </c>
      <c r="E109" s="617">
        <v>0.88877975006900001</v>
      </c>
      <c r="F109" s="615">
        <v>137.49490102787499</v>
      </c>
      <c r="G109" s="616">
        <v>22.915816837979001</v>
      </c>
      <c r="H109" s="618">
        <v>12.36842</v>
      </c>
      <c r="I109" s="615">
        <v>21.161339999999999</v>
      </c>
      <c r="J109" s="616">
        <v>-1.7544768379789999</v>
      </c>
      <c r="K109" s="619">
        <v>0.15390636192099999</v>
      </c>
    </row>
    <row r="110" spans="1:11" ht="14.4" customHeight="1" thickBot="1" x14ac:dyDescent="0.35">
      <c r="A110" s="636" t="s">
        <v>438</v>
      </c>
      <c r="B110" s="620">
        <v>0</v>
      </c>
      <c r="C110" s="620">
        <v>4.0330000000000004</v>
      </c>
      <c r="D110" s="621">
        <v>4.0330000000000004</v>
      </c>
      <c r="E110" s="622" t="s">
        <v>335</v>
      </c>
      <c r="F110" s="620">
        <v>0</v>
      </c>
      <c r="G110" s="621">
        <v>0</v>
      </c>
      <c r="H110" s="623">
        <v>3.496</v>
      </c>
      <c r="I110" s="620">
        <v>4.0339999999999998</v>
      </c>
      <c r="J110" s="621">
        <v>4.0339999999999998</v>
      </c>
      <c r="K110" s="624" t="s">
        <v>367</v>
      </c>
    </row>
    <row r="111" spans="1:11" ht="14.4" customHeight="1" thickBot="1" x14ac:dyDescent="0.35">
      <c r="A111" s="637" t="s">
        <v>439</v>
      </c>
      <c r="B111" s="615">
        <v>0</v>
      </c>
      <c r="C111" s="615">
        <v>0</v>
      </c>
      <c r="D111" s="616">
        <v>0</v>
      </c>
      <c r="E111" s="625" t="s">
        <v>335</v>
      </c>
      <c r="F111" s="615">
        <v>0</v>
      </c>
      <c r="G111" s="616">
        <v>0</v>
      </c>
      <c r="H111" s="618">
        <v>3.496</v>
      </c>
      <c r="I111" s="615">
        <v>4.0339999999999998</v>
      </c>
      <c r="J111" s="616">
        <v>4.0339999999999998</v>
      </c>
      <c r="K111" s="626" t="s">
        <v>367</v>
      </c>
    </row>
    <row r="112" spans="1:11" ht="14.4" customHeight="1" thickBot="1" x14ac:dyDescent="0.35">
      <c r="A112" s="637" t="s">
        <v>440</v>
      </c>
      <c r="B112" s="615">
        <v>0</v>
      </c>
      <c r="C112" s="615">
        <v>4.0330000000000004</v>
      </c>
      <c r="D112" s="616">
        <v>4.0330000000000004</v>
      </c>
      <c r="E112" s="625" t="s">
        <v>367</v>
      </c>
      <c r="F112" s="615">
        <v>0</v>
      </c>
      <c r="G112" s="616">
        <v>0</v>
      </c>
      <c r="H112" s="618">
        <v>0</v>
      </c>
      <c r="I112" s="615">
        <v>0</v>
      </c>
      <c r="J112" s="616">
        <v>0</v>
      </c>
      <c r="K112" s="619">
        <v>0</v>
      </c>
    </row>
    <row r="113" spans="1:11" ht="14.4" customHeight="1" thickBot="1" x14ac:dyDescent="0.35">
      <c r="A113" s="636" t="s">
        <v>441</v>
      </c>
      <c r="B113" s="620">
        <v>0</v>
      </c>
      <c r="C113" s="620">
        <v>0.40745999999999999</v>
      </c>
      <c r="D113" s="621">
        <v>0.40745999999999999</v>
      </c>
      <c r="E113" s="622" t="s">
        <v>335</v>
      </c>
      <c r="F113" s="620">
        <v>0</v>
      </c>
      <c r="G113" s="621">
        <v>0</v>
      </c>
      <c r="H113" s="623">
        <v>0</v>
      </c>
      <c r="I113" s="620">
        <v>0</v>
      </c>
      <c r="J113" s="621">
        <v>0</v>
      </c>
      <c r="K113" s="624" t="s">
        <v>335</v>
      </c>
    </row>
    <row r="114" spans="1:11" ht="14.4" customHeight="1" thickBot="1" x14ac:dyDescent="0.35">
      <c r="A114" s="637" t="s">
        <v>442</v>
      </c>
      <c r="B114" s="615">
        <v>0</v>
      </c>
      <c r="C114" s="615">
        <v>0.40745999999999999</v>
      </c>
      <c r="D114" s="616">
        <v>0.40745999999999999</v>
      </c>
      <c r="E114" s="625" t="s">
        <v>335</v>
      </c>
      <c r="F114" s="615">
        <v>0</v>
      </c>
      <c r="G114" s="616">
        <v>0</v>
      </c>
      <c r="H114" s="618">
        <v>0</v>
      </c>
      <c r="I114" s="615">
        <v>0</v>
      </c>
      <c r="J114" s="616">
        <v>0</v>
      </c>
      <c r="K114" s="626" t="s">
        <v>335</v>
      </c>
    </row>
    <row r="115" spans="1:11" ht="14.4" customHeight="1" thickBot="1" x14ac:dyDescent="0.35">
      <c r="A115" s="634" t="s">
        <v>48</v>
      </c>
      <c r="B115" s="615">
        <v>68016.335961322693</v>
      </c>
      <c r="C115" s="615">
        <v>72299.708010000002</v>
      </c>
      <c r="D115" s="616">
        <v>4283.37204867734</v>
      </c>
      <c r="E115" s="617">
        <v>1.0629756364859999</v>
      </c>
      <c r="F115" s="615">
        <v>70493.997779609897</v>
      </c>
      <c r="G115" s="616">
        <v>11748.999629935</v>
      </c>
      <c r="H115" s="618">
        <v>5931.90499000001</v>
      </c>
      <c r="I115" s="615">
        <v>11890.64056</v>
      </c>
      <c r="J115" s="616">
        <v>141.640930065036</v>
      </c>
      <c r="K115" s="619">
        <v>0.16867592893700001</v>
      </c>
    </row>
    <row r="116" spans="1:11" ht="14.4" customHeight="1" thickBot="1" x14ac:dyDescent="0.35">
      <c r="A116" s="640" t="s">
        <v>443</v>
      </c>
      <c r="B116" s="620">
        <v>50448.999999999098</v>
      </c>
      <c r="C116" s="620">
        <v>54172</v>
      </c>
      <c r="D116" s="621">
        <v>3723.00000000093</v>
      </c>
      <c r="E116" s="627">
        <v>1.0737973002429999</v>
      </c>
      <c r="F116" s="620">
        <v>52293.998352865703</v>
      </c>
      <c r="G116" s="621">
        <v>8715.6663921442905</v>
      </c>
      <c r="H116" s="623">
        <v>4394.9740000000102</v>
      </c>
      <c r="I116" s="620">
        <v>8814.2190000000101</v>
      </c>
      <c r="J116" s="621">
        <v>98.552607855721007</v>
      </c>
      <c r="K116" s="628">
        <v>0.168551254018</v>
      </c>
    </row>
    <row r="117" spans="1:11" ht="14.4" customHeight="1" thickBot="1" x14ac:dyDescent="0.35">
      <c r="A117" s="636" t="s">
        <v>444</v>
      </c>
      <c r="B117" s="620">
        <v>50179.999999999098</v>
      </c>
      <c r="C117" s="620">
        <v>53966.31</v>
      </c>
      <c r="D117" s="621">
        <v>3786.3100000009299</v>
      </c>
      <c r="E117" s="627">
        <v>1.075454563571</v>
      </c>
      <c r="F117" s="620">
        <v>52001.998362063001</v>
      </c>
      <c r="G117" s="621">
        <v>8666.9997270104996</v>
      </c>
      <c r="H117" s="623">
        <v>4380.2600000000102</v>
      </c>
      <c r="I117" s="620">
        <v>8767.5300000000097</v>
      </c>
      <c r="J117" s="621">
        <v>100.530272989507</v>
      </c>
      <c r="K117" s="628">
        <v>0.168599866854</v>
      </c>
    </row>
    <row r="118" spans="1:11" ht="14.4" customHeight="1" thickBot="1" x14ac:dyDescent="0.35">
      <c r="A118" s="637" t="s">
        <v>445</v>
      </c>
      <c r="B118" s="615">
        <v>50179.999999999098</v>
      </c>
      <c r="C118" s="615">
        <v>53966.31</v>
      </c>
      <c r="D118" s="616">
        <v>3786.3100000009299</v>
      </c>
      <c r="E118" s="617">
        <v>1.075454563571</v>
      </c>
      <c r="F118" s="615">
        <v>52001.998362063001</v>
      </c>
      <c r="G118" s="616">
        <v>8666.9997270104996</v>
      </c>
      <c r="H118" s="618">
        <v>4380.2600000000102</v>
      </c>
      <c r="I118" s="615">
        <v>8767.5300000000097</v>
      </c>
      <c r="J118" s="616">
        <v>100.530272989507</v>
      </c>
      <c r="K118" s="619">
        <v>0.168599866854</v>
      </c>
    </row>
    <row r="119" spans="1:11" ht="14.4" customHeight="1" thickBot="1" x14ac:dyDescent="0.35">
      <c r="A119" s="636" t="s">
        <v>446</v>
      </c>
      <c r="B119" s="620">
        <v>0</v>
      </c>
      <c r="C119" s="620">
        <v>0.55800000000000005</v>
      </c>
      <c r="D119" s="621">
        <v>0.55800000000000005</v>
      </c>
      <c r="E119" s="622" t="s">
        <v>335</v>
      </c>
      <c r="F119" s="620">
        <v>0</v>
      </c>
      <c r="G119" s="621">
        <v>0</v>
      </c>
      <c r="H119" s="623">
        <v>0</v>
      </c>
      <c r="I119" s="620">
        <v>0</v>
      </c>
      <c r="J119" s="621">
        <v>0</v>
      </c>
      <c r="K119" s="624" t="s">
        <v>335</v>
      </c>
    </row>
    <row r="120" spans="1:11" ht="14.4" customHeight="1" thickBot="1" x14ac:dyDescent="0.35">
      <c r="A120" s="637" t="s">
        <v>447</v>
      </c>
      <c r="B120" s="615">
        <v>0</v>
      </c>
      <c r="C120" s="615">
        <v>0.55800000000000005</v>
      </c>
      <c r="D120" s="616">
        <v>0.55800000000000005</v>
      </c>
      <c r="E120" s="625" t="s">
        <v>335</v>
      </c>
      <c r="F120" s="615">
        <v>0</v>
      </c>
      <c r="G120" s="616">
        <v>0</v>
      </c>
      <c r="H120" s="618">
        <v>0</v>
      </c>
      <c r="I120" s="615">
        <v>0</v>
      </c>
      <c r="J120" s="616">
        <v>0</v>
      </c>
      <c r="K120" s="626" t="s">
        <v>335</v>
      </c>
    </row>
    <row r="121" spans="1:11" ht="14.4" customHeight="1" thickBot="1" x14ac:dyDescent="0.35">
      <c r="A121" s="636" t="s">
        <v>448</v>
      </c>
      <c r="B121" s="620">
        <v>105.999999999998</v>
      </c>
      <c r="C121" s="620">
        <v>121.4</v>
      </c>
      <c r="D121" s="621">
        <v>15.400000000002001</v>
      </c>
      <c r="E121" s="627">
        <v>1.145283018867</v>
      </c>
      <c r="F121" s="620">
        <v>129.99999590531499</v>
      </c>
      <c r="G121" s="621">
        <v>21.666665984219001</v>
      </c>
      <c r="H121" s="623">
        <v>11.2</v>
      </c>
      <c r="I121" s="620">
        <v>22.2</v>
      </c>
      <c r="J121" s="621">
        <v>0.53333401577999995</v>
      </c>
      <c r="K121" s="628">
        <v>0.17076923614799999</v>
      </c>
    </row>
    <row r="122" spans="1:11" ht="14.4" customHeight="1" thickBot="1" x14ac:dyDescent="0.35">
      <c r="A122" s="637" t="s">
        <v>449</v>
      </c>
      <c r="B122" s="615">
        <v>105.999999999998</v>
      </c>
      <c r="C122" s="615">
        <v>121.4</v>
      </c>
      <c r="D122" s="616">
        <v>15.400000000002001</v>
      </c>
      <c r="E122" s="617">
        <v>1.145283018867</v>
      </c>
      <c r="F122" s="615">
        <v>129.99999590531499</v>
      </c>
      <c r="G122" s="616">
        <v>21.666665984219001</v>
      </c>
      <c r="H122" s="618">
        <v>11.2</v>
      </c>
      <c r="I122" s="615">
        <v>22.2</v>
      </c>
      <c r="J122" s="616">
        <v>0.53333401577999995</v>
      </c>
      <c r="K122" s="619">
        <v>0.17076923614799999</v>
      </c>
    </row>
    <row r="123" spans="1:11" ht="14.4" customHeight="1" thickBot="1" x14ac:dyDescent="0.35">
      <c r="A123" s="636" t="s">
        <v>450</v>
      </c>
      <c r="B123" s="620">
        <v>162.99999999999699</v>
      </c>
      <c r="C123" s="620">
        <v>83.731999999999999</v>
      </c>
      <c r="D123" s="621">
        <v>-79.267999999995993</v>
      </c>
      <c r="E123" s="627">
        <v>0.51369325153300005</v>
      </c>
      <c r="F123" s="620">
        <v>161.99999489739301</v>
      </c>
      <c r="G123" s="621">
        <v>26.999999149564999</v>
      </c>
      <c r="H123" s="623">
        <v>3.5139999999999998</v>
      </c>
      <c r="I123" s="620">
        <v>24.489000000000001</v>
      </c>
      <c r="J123" s="621">
        <v>-2.5109991495649999</v>
      </c>
      <c r="K123" s="628">
        <v>0.151166671428</v>
      </c>
    </row>
    <row r="124" spans="1:11" ht="14.4" customHeight="1" thickBot="1" x14ac:dyDescent="0.35">
      <c r="A124" s="637" t="s">
        <v>451</v>
      </c>
      <c r="B124" s="615">
        <v>162.99999999999699</v>
      </c>
      <c r="C124" s="615">
        <v>83.731999999999999</v>
      </c>
      <c r="D124" s="616">
        <v>-79.267999999995993</v>
      </c>
      <c r="E124" s="617">
        <v>0.51369325153300005</v>
      </c>
      <c r="F124" s="615">
        <v>161.99999489739301</v>
      </c>
      <c r="G124" s="616">
        <v>26.999999149564999</v>
      </c>
      <c r="H124" s="618">
        <v>3.5139999999999998</v>
      </c>
      <c r="I124" s="615">
        <v>24.489000000000001</v>
      </c>
      <c r="J124" s="616">
        <v>-2.5109991495649999</v>
      </c>
      <c r="K124" s="619">
        <v>0.151166671428</v>
      </c>
    </row>
    <row r="125" spans="1:11" ht="14.4" customHeight="1" thickBot="1" x14ac:dyDescent="0.35">
      <c r="A125" s="635" t="s">
        <v>452</v>
      </c>
      <c r="B125" s="615">
        <v>17063.335961323599</v>
      </c>
      <c r="C125" s="615">
        <v>17586.976900000001</v>
      </c>
      <c r="D125" s="616">
        <v>523.64093867641702</v>
      </c>
      <c r="E125" s="617">
        <v>1.030688075289</v>
      </c>
      <c r="F125" s="615">
        <v>17679.999443122801</v>
      </c>
      <c r="G125" s="616">
        <v>2946.66657385381</v>
      </c>
      <c r="H125" s="618">
        <v>1493.0934999999999</v>
      </c>
      <c r="I125" s="615">
        <v>2988.5022800000002</v>
      </c>
      <c r="J125" s="616">
        <v>41.835706146195001</v>
      </c>
      <c r="K125" s="619">
        <v>0.16903293971300001</v>
      </c>
    </row>
    <row r="126" spans="1:11" ht="14.4" customHeight="1" thickBot="1" x14ac:dyDescent="0.35">
      <c r="A126" s="636" t="s">
        <v>453</v>
      </c>
      <c r="B126" s="620">
        <v>4517.3359613238399</v>
      </c>
      <c r="C126" s="620">
        <v>4867.9963500000003</v>
      </c>
      <c r="D126" s="621">
        <v>350.66038867616197</v>
      </c>
      <c r="E126" s="627">
        <v>1.0776254836200001</v>
      </c>
      <c r="F126" s="620">
        <v>4679.9998525913397</v>
      </c>
      <c r="G126" s="621">
        <v>779.99997543189102</v>
      </c>
      <c r="H126" s="623">
        <v>395.22850000000102</v>
      </c>
      <c r="I126" s="620">
        <v>791.06978000000095</v>
      </c>
      <c r="J126" s="621">
        <v>11.069804568109999</v>
      </c>
      <c r="K126" s="628">
        <v>0.16903200959699999</v>
      </c>
    </row>
    <row r="127" spans="1:11" ht="14.4" customHeight="1" thickBot="1" x14ac:dyDescent="0.35">
      <c r="A127" s="637" t="s">
        <v>454</v>
      </c>
      <c r="B127" s="615">
        <v>4517.3359613238399</v>
      </c>
      <c r="C127" s="615">
        <v>4867.9963500000003</v>
      </c>
      <c r="D127" s="616">
        <v>350.66038867616197</v>
      </c>
      <c r="E127" s="617">
        <v>1.0776254836200001</v>
      </c>
      <c r="F127" s="615">
        <v>4679.9998525913397</v>
      </c>
      <c r="G127" s="616">
        <v>779.99997543189102</v>
      </c>
      <c r="H127" s="618">
        <v>395.22850000000102</v>
      </c>
      <c r="I127" s="615">
        <v>791.06978000000095</v>
      </c>
      <c r="J127" s="616">
        <v>11.069804568109999</v>
      </c>
      <c r="K127" s="619">
        <v>0.16903200959699999</v>
      </c>
    </row>
    <row r="128" spans="1:11" ht="14.4" customHeight="1" thickBot="1" x14ac:dyDescent="0.35">
      <c r="A128" s="636" t="s">
        <v>455</v>
      </c>
      <c r="B128" s="620">
        <v>12545.9999999997</v>
      </c>
      <c r="C128" s="620">
        <v>12718.98055</v>
      </c>
      <c r="D128" s="621">
        <v>172.98055000025499</v>
      </c>
      <c r="E128" s="627">
        <v>1.0137877052440001</v>
      </c>
      <c r="F128" s="620">
        <v>12999.999590531501</v>
      </c>
      <c r="G128" s="621">
        <v>2166.6665984219198</v>
      </c>
      <c r="H128" s="623">
        <v>1097.865</v>
      </c>
      <c r="I128" s="620">
        <v>2197.4324999999999</v>
      </c>
      <c r="J128" s="621">
        <v>30.765901578084001</v>
      </c>
      <c r="K128" s="628">
        <v>0.169033274554</v>
      </c>
    </row>
    <row r="129" spans="1:11" ht="14.4" customHeight="1" thickBot="1" x14ac:dyDescent="0.35">
      <c r="A129" s="637" t="s">
        <v>456</v>
      </c>
      <c r="B129" s="615">
        <v>12545.9999999997</v>
      </c>
      <c r="C129" s="615">
        <v>12718.98055</v>
      </c>
      <c r="D129" s="616">
        <v>172.98055000025499</v>
      </c>
      <c r="E129" s="617">
        <v>1.0137877052440001</v>
      </c>
      <c r="F129" s="615">
        <v>12999.999590531501</v>
      </c>
      <c r="G129" s="616">
        <v>2166.6665984219198</v>
      </c>
      <c r="H129" s="618">
        <v>1097.865</v>
      </c>
      <c r="I129" s="615">
        <v>2197.4324999999999</v>
      </c>
      <c r="J129" s="616">
        <v>30.765901578084001</v>
      </c>
      <c r="K129" s="619">
        <v>0.169033274554</v>
      </c>
    </row>
    <row r="130" spans="1:11" ht="14.4" customHeight="1" thickBot="1" x14ac:dyDescent="0.35">
      <c r="A130" s="635" t="s">
        <v>457</v>
      </c>
      <c r="B130" s="615">
        <v>503.99999999999</v>
      </c>
      <c r="C130" s="615">
        <v>540.73110999999994</v>
      </c>
      <c r="D130" s="616">
        <v>36.731110000009998</v>
      </c>
      <c r="E130" s="617">
        <v>1.072879186507</v>
      </c>
      <c r="F130" s="615">
        <v>519.99998362125996</v>
      </c>
      <c r="G130" s="616">
        <v>86.666663936876006</v>
      </c>
      <c r="H130" s="618">
        <v>43.837490000000003</v>
      </c>
      <c r="I130" s="615">
        <v>87.919280000000001</v>
      </c>
      <c r="J130" s="616">
        <v>1.2526160631229999</v>
      </c>
      <c r="K130" s="619">
        <v>0.16907554378699999</v>
      </c>
    </row>
    <row r="131" spans="1:11" ht="14.4" customHeight="1" thickBot="1" x14ac:dyDescent="0.35">
      <c r="A131" s="636" t="s">
        <v>458</v>
      </c>
      <c r="B131" s="620">
        <v>503.99999999999</v>
      </c>
      <c r="C131" s="620">
        <v>540.73110999999994</v>
      </c>
      <c r="D131" s="621">
        <v>36.731110000009998</v>
      </c>
      <c r="E131" s="627">
        <v>1.072879186507</v>
      </c>
      <c r="F131" s="620">
        <v>519.99998362125996</v>
      </c>
      <c r="G131" s="621">
        <v>86.666663936876006</v>
      </c>
      <c r="H131" s="623">
        <v>43.837490000000003</v>
      </c>
      <c r="I131" s="620">
        <v>87.919280000000001</v>
      </c>
      <c r="J131" s="621">
        <v>1.2526160631229999</v>
      </c>
      <c r="K131" s="628">
        <v>0.16907554378699999</v>
      </c>
    </row>
    <row r="132" spans="1:11" ht="14.4" customHeight="1" thickBot="1" x14ac:dyDescent="0.35">
      <c r="A132" s="637" t="s">
        <v>459</v>
      </c>
      <c r="B132" s="615">
        <v>503.99999999999</v>
      </c>
      <c r="C132" s="615">
        <v>540.73110999999994</v>
      </c>
      <c r="D132" s="616">
        <v>36.731110000009998</v>
      </c>
      <c r="E132" s="617">
        <v>1.072879186507</v>
      </c>
      <c r="F132" s="615">
        <v>519.99998362125996</v>
      </c>
      <c r="G132" s="616">
        <v>86.666663936876006</v>
      </c>
      <c r="H132" s="618">
        <v>43.837490000000003</v>
      </c>
      <c r="I132" s="615">
        <v>87.919280000000001</v>
      </c>
      <c r="J132" s="616">
        <v>1.2526160631229999</v>
      </c>
      <c r="K132" s="619">
        <v>0.16907554378699999</v>
      </c>
    </row>
    <row r="133" spans="1:11" ht="14.4" customHeight="1" thickBot="1" x14ac:dyDescent="0.35">
      <c r="A133" s="634" t="s">
        <v>460</v>
      </c>
      <c r="B133" s="615">
        <v>0</v>
      </c>
      <c r="C133" s="615">
        <v>253.17860999999999</v>
      </c>
      <c r="D133" s="616">
        <v>253.17860999999999</v>
      </c>
      <c r="E133" s="625" t="s">
        <v>335</v>
      </c>
      <c r="F133" s="615">
        <v>0</v>
      </c>
      <c r="G133" s="616">
        <v>0</v>
      </c>
      <c r="H133" s="618">
        <v>10.46665</v>
      </c>
      <c r="I133" s="615">
        <v>36.717449999999999</v>
      </c>
      <c r="J133" s="616">
        <v>36.717449999999999</v>
      </c>
      <c r="K133" s="626" t="s">
        <v>335</v>
      </c>
    </row>
    <row r="134" spans="1:11" ht="14.4" customHeight="1" thickBot="1" x14ac:dyDescent="0.35">
      <c r="A134" s="635" t="s">
        <v>461</v>
      </c>
      <c r="B134" s="615">
        <v>0</v>
      </c>
      <c r="C134" s="615">
        <v>7.6520000000000001</v>
      </c>
      <c r="D134" s="616">
        <v>7.6520000000000001</v>
      </c>
      <c r="E134" s="625" t="s">
        <v>335</v>
      </c>
      <c r="F134" s="615">
        <v>0</v>
      </c>
      <c r="G134" s="616">
        <v>0</v>
      </c>
      <c r="H134" s="618">
        <v>0</v>
      </c>
      <c r="I134" s="615">
        <v>0</v>
      </c>
      <c r="J134" s="616">
        <v>0</v>
      </c>
      <c r="K134" s="626" t="s">
        <v>335</v>
      </c>
    </row>
    <row r="135" spans="1:11" ht="14.4" customHeight="1" thickBot="1" x14ac:dyDescent="0.35">
      <c r="A135" s="636" t="s">
        <v>462</v>
      </c>
      <c r="B135" s="620">
        <v>0</v>
      </c>
      <c r="C135" s="620">
        <v>7.6520000000000001</v>
      </c>
      <c r="D135" s="621">
        <v>7.6520000000000001</v>
      </c>
      <c r="E135" s="622" t="s">
        <v>335</v>
      </c>
      <c r="F135" s="620">
        <v>0</v>
      </c>
      <c r="G135" s="621">
        <v>0</v>
      </c>
      <c r="H135" s="623">
        <v>0</v>
      </c>
      <c r="I135" s="620">
        <v>0</v>
      </c>
      <c r="J135" s="621">
        <v>0</v>
      </c>
      <c r="K135" s="624" t="s">
        <v>335</v>
      </c>
    </row>
    <row r="136" spans="1:11" ht="14.4" customHeight="1" thickBot="1" x14ac:dyDescent="0.35">
      <c r="A136" s="637" t="s">
        <v>463</v>
      </c>
      <c r="B136" s="615">
        <v>0</v>
      </c>
      <c r="C136" s="615">
        <v>7.6520000000000001</v>
      </c>
      <c r="D136" s="616">
        <v>7.6520000000000001</v>
      </c>
      <c r="E136" s="625" t="s">
        <v>335</v>
      </c>
      <c r="F136" s="615">
        <v>0</v>
      </c>
      <c r="G136" s="616">
        <v>0</v>
      </c>
      <c r="H136" s="618">
        <v>0</v>
      </c>
      <c r="I136" s="615">
        <v>0</v>
      </c>
      <c r="J136" s="616">
        <v>0</v>
      </c>
      <c r="K136" s="626" t="s">
        <v>335</v>
      </c>
    </row>
    <row r="137" spans="1:11" ht="14.4" customHeight="1" thickBot="1" x14ac:dyDescent="0.35">
      <c r="A137" s="635" t="s">
        <v>464</v>
      </c>
      <c r="B137" s="615">
        <v>0</v>
      </c>
      <c r="C137" s="615">
        <v>245.52661000000001</v>
      </c>
      <c r="D137" s="616">
        <v>245.52661000000001</v>
      </c>
      <c r="E137" s="625" t="s">
        <v>335</v>
      </c>
      <c r="F137" s="615">
        <v>0</v>
      </c>
      <c r="G137" s="616">
        <v>0</v>
      </c>
      <c r="H137" s="618">
        <v>10.46665</v>
      </c>
      <c r="I137" s="615">
        <v>36.717449999999999</v>
      </c>
      <c r="J137" s="616">
        <v>36.717449999999999</v>
      </c>
      <c r="K137" s="626" t="s">
        <v>335</v>
      </c>
    </row>
    <row r="138" spans="1:11" ht="14.4" customHeight="1" thickBot="1" x14ac:dyDescent="0.35">
      <c r="A138" s="636" t="s">
        <v>465</v>
      </c>
      <c r="B138" s="620">
        <v>0</v>
      </c>
      <c r="C138" s="620">
        <v>73.700500000000005</v>
      </c>
      <c r="D138" s="621">
        <v>73.700500000000005</v>
      </c>
      <c r="E138" s="622" t="s">
        <v>335</v>
      </c>
      <c r="F138" s="620">
        <v>0</v>
      </c>
      <c r="G138" s="621">
        <v>0</v>
      </c>
      <c r="H138" s="623">
        <v>10.46665</v>
      </c>
      <c r="I138" s="620">
        <v>36.717449999999999</v>
      </c>
      <c r="J138" s="621">
        <v>36.717449999999999</v>
      </c>
      <c r="K138" s="624" t="s">
        <v>335</v>
      </c>
    </row>
    <row r="139" spans="1:11" ht="14.4" customHeight="1" thickBot="1" x14ac:dyDescent="0.35">
      <c r="A139" s="637" t="s">
        <v>466</v>
      </c>
      <c r="B139" s="615">
        <v>0</v>
      </c>
      <c r="C139" s="615">
        <v>15.047499999999999</v>
      </c>
      <c r="D139" s="616">
        <v>15.047499999999999</v>
      </c>
      <c r="E139" s="625" t="s">
        <v>335</v>
      </c>
      <c r="F139" s="615">
        <v>0</v>
      </c>
      <c r="G139" s="616">
        <v>0</v>
      </c>
      <c r="H139" s="618">
        <v>0.46665000000000001</v>
      </c>
      <c r="I139" s="615">
        <v>0.46665000000000001</v>
      </c>
      <c r="J139" s="616">
        <v>0.46665000000000001</v>
      </c>
      <c r="K139" s="626" t="s">
        <v>335</v>
      </c>
    </row>
    <row r="140" spans="1:11" ht="14.4" customHeight="1" thickBot="1" x14ac:dyDescent="0.35">
      <c r="A140" s="637" t="s">
        <v>467</v>
      </c>
      <c r="B140" s="615">
        <v>0</v>
      </c>
      <c r="C140" s="615">
        <v>-4.0339999999999998</v>
      </c>
      <c r="D140" s="616">
        <v>-4.0339999999999998</v>
      </c>
      <c r="E140" s="625" t="s">
        <v>335</v>
      </c>
      <c r="F140" s="615">
        <v>0</v>
      </c>
      <c r="G140" s="616">
        <v>0</v>
      </c>
      <c r="H140" s="618">
        <v>0</v>
      </c>
      <c r="I140" s="615">
        <v>0</v>
      </c>
      <c r="J140" s="616">
        <v>0</v>
      </c>
      <c r="K140" s="626" t="s">
        <v>335</v>
      </c>
    </row>
    <row r="141" spans="1:11" ht="14.4" customHeight="1" thickBot="1" x14ac:dyDescent="0.35">
      <c r="A141" s="637" t="s">
        <v>468</v>
      </c>
      <c r="B141" s="615">
        <v>0</v>
      </c>
      <c r="C141" s="615">
        <v>10</v>
      </c>
      <c r="D141" s="616">
        <v>10</v>
      </c>
      <c r="E141" s="625" t="s">
        <v>335</v>
      </c>
      <c r="F141" s="615">
        <v>0</v>
      </c>
      <c r="G141" s="616">
        <v>0</v>
      </c>
      <c r="H141" s="618">
        <v>10</v>
      </c>
      <c r="I141" s="615">
        <v>28.3018</v>
      </c>
      <c r="J141" s="616">
        <v>28.3018</v>
      </c>
      <c r="K141" s="626" t="s">
        <v>335</v>
      </c>
    </row>
    <row r="142" spans="1:11" ht="14.4" customHeight="1" thickBot="1" x14ac:dyDescent="0.35">
      <c r="A142" s="637" t="s">
        <v>469</v>
      </c>
      <c r="B142" s="615">
        <v>0</v>
      </c>
      <c r="C142" s="615">
        <v>52.487000000000002</v>
      </c>
      <c r="D142" s="616">
        <v>52.487000000000002</v>
      </c>
      <c r="E142" s="625" t="s">
        <v>335</v>
      </c>
      <c r="F142" s="615">
        <v>0</v>
      </c>
      <c r="G142" s="616">
        <v>0</v>
      </c>
      <c r="H142" s="618">
        <v>0</v>
      </c>
      <c r="I142" s="615">
        <v>7.9489999999999998</v>
      </c>
      <c r="J142" s="616">
        <v>7.9489999999999998</v>
      </c>
      <c r="K142" s="626" t="s">
        <v>335</v>
      </c>
    </row>
    <row r="143" spans="1:11" ht="14.4" customHeight="1" thickBot="1" x14ac:dyDescent="0.35">
      <c r="A143" s="637" t="s">
        <v>470</v>
      </c>
      <c r="B143" s="615">
        <v>0</v>
      </c>
      <c r="C143" s="615">
        <v>0.2</v>
      </c>
      <c r="D143" s="616">
        <v>0.2</v>
      </c>
      <c r="E143" s="625" t="s">
        <v>335</v>
      </c>
      <c r="F143" s="615">
        <v>0</v>
      </c>
      <c r="G143" s="616">
        <v>0</v>
      </c>
      <c r="H143" s="618">
        <v>0</v>
      </c>
      <c r="I143" s="615">
        <v>0</v>
      </c>
      <c r="J143" s="616">
        <v>0</v>
      </c>
      <c r="K143" s="626" t="s">
        <v>335</v>
      </c>
    </row>
    <row r="144" spans="1:11" ht="14.4" customHeight="1" thickBot="1" x14ac:dyDescent="0.35">
      <c r="A144" s="636" t="s">
        <v>471</v>
      </c>
      <c r="B144" s="620">
        <v>0</v>
      </c>
      <c r="C144" s="620">
        <v>1.28</v>
      </c>
      <c r="D144" s="621">
        <v>1.28</v>
      </c>
      <c r="E144" s="622" t="s">
        <v>367</v>
      </c>
      <c r="F144" s="620">
        <v>0</v>
      </c>
      <c r="G144" s="621">
        <v>0</v>
      </c>
      <c r="H144" s="623">
        <v>0</v>
      </c>
      <c r="I144" s="620">
        <v>0</v>
      </c>
      <c r="J144" s="621">
        <v>0</v>
      </c>
      <c r="K144" s="624" t="s">
        <v>335</v>
      </c>
    </row>
    <row r="145" spans="1:11" ht="14.4" customHeight="1" thickBot="1" x14ac:dyDescent="0.35">
      <c r="A145" s="637" t="s">
        <v>472</v>
      </c>
      <c r="B145" s="615">
        <v>0</v>
      </c>
      <c r="C145" s="615">
        <v>1.28</v>
      </c>
      <c r="D145" s="616">
        <v>1.28</v>
      </c>
      <c r="E145" s="625" t="s">
        <v>367</v>
      </c>
      <c r="F145" s="615">
        <v>0</v>
      </c>
      <c r="G145" s="616">
        <v>0</v>
      </c>
      <c r="H145" s="618">
        <v>0</v>
      </c>
      <c r="I145" s="615">
        <v>0</v>
      </c>
      <c r="J145" s="616">
        <v>0</v>
      </c>
      <c r="K145" s="626" t="s">
        <v>335</v>
      </c>
    </row>
    <row r="146" spans="1:11" ht="14.4" customHeight="1" thickBot="1" x14ac:dyDescent="0.35">
      <c r="A146" s="639" t="s">
        <v>473</v>
      </c>
      <c r="B146" s="615">
        <v>0</v>
      </c>
      <c r="C146" s="615">
        <v>8.3930000000000007</v>
      </c>
      <c r="D146" s="616">
        <v>8.3930000000000007</v>
      </c>
      <c r="E146" s="625" t="s">
        <v>367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335</v>
      </c>
    </row>
    <row r="147" spans="1:11" ht="14.4" customHeight="1" thickBot="1" x14ac:dyDescent="0.35">
      <c r="A147" s="637" t="s">
        <v>474</v>
      </c>
      <c r="B147" s="615">
        <v>0</v>
      </c>
      <c r="C147" s="615">
        <v>8.3930000000000007</v>
      </c>
      <c r="D147" s="616">
        <v>8.3930000000000007</v>
      </c>
      <c r="E147" s="625" t="s">
        <v>367</v>
      </c>
      <c r="F147" s="615">
        <v>0</v>
      </c>
      <c r="G147" s="616">
        <v>0</v>
      </c>
      <c r="H147" s="618">
        <v>0</v>
      </c>
      <c r="I147" s="615">
        <v>0</v>
      </c>
      <c r="J147" s="616">
        <v>0</v>
      </c>
      <c r="K147" s="626" t="s">
        <v>335</v>
      </c>
    </row>
    <row r="148" spans="1:11" ht="14.4" customHeight="1" thickBot="1" x14ac:dyDescent="0.35">
      <c r="A148" s="636" t="s">
        <v>475</v>
      </c>
      <c r="B148" s="620">
        <v>0</v>
      </c>
      <c r="C148" s="620">
        <v>32.13711</v>
      </c>
      <c r="D148" s="621">
        <v>32.13711</v>
      </c>
      <c r="E148" s="622" t="s">
        <v>367</v>
      </c>
      <c r="F148" s="620">
        <v>0</v>
      </c>
      <c r="G148" s="621">
        <v>0</v>
      </c>
      <c r="H148" s="623">
        <v>0</v>
      </c>
      <c r="I148" s="620">
        <v>0</v>
      </c>
      <c r="J148" s="621">
        <v>0</v>
      </c>
      <c r="K148" s="624" t="s">
        <v>335</v>
      </c>
    </row>
    <row r="149" spans="1:11" ht="14.4" customHeight="1" thickBot="1" x14ac:dyDescent="0.35">
      <c r="A149" s="637" t="s">
        <v>476</v>
      </c>
      <c r="B149" s="615">
        <v>0</v>
      </c>
      <c r="C149" s="615">
        <v>32.13711</v>
      </c>
      <c r="D149" s="616">
        <v>32.13711</v>
      </c>
      <c r="E149" s="625" t="s">
        <v>367</v>
      </c>
      <c r="F149" s="615">
        <v>0</v>
      </c>
      <c r="G149" s="616">
        <v>0</v>
      </c>
      <c r="H149" s="618">
        <v>0</v>
      </c>
      <c r="I149" s="615">
        <v>0</v>
      </c>
      <c r="J149" s="616">
        <v>0</v>
      </c>
      <c r="K149" s="626" t="s">
        <v>335</v>
      </c>
    </row>
    <row r="150" spans="1:11" ht="14.4" customHeight="1" thickBot="1" x14ac:dyDescent="0.35">
      <c r="A150" s="639" t="s">
        <v>477</v>
      </c>
      <c r="B150" s="615">
        <v>0</v>
      </c>
      <c r="C150" s="615">
        <v>33.979999999999997</v>
      </c>
      <c r="D150" s="616">
        <v>33.979999999999997</v>
      </c>
      <c r="E150" s="625" t="s">
        <v>335</v>
      </c>
      <c r="F150" s="615">
        <v>0</v>
      </c>
      <c r="G150" s="616">
        <v>0</v>
      </c>
      <c r="H150" s="618">
        <v>0</v>
      </c>
      <c r="I150" s="615">
        <v>0</v>
      </c>
      <c r="J150" s="616">
        <v>0</v>
      </c>
      <c r="K150" s="626" t="s">
        <v>335</v>
      </c>
    </row>
    <row r="151" spans="1:11" ht="14.4" customHeight="1" thickBot="1" x14ac:dyDescent="0.35">
      <c r="A151" s="637" t="s">
        <v>478</v>
      </c>
      <c r="B151" s="615">
        <v>0</v>
      </c>
      <c r="C151" s="615">
        <v>33.979999999999997</v>
      </c>
      <c r="D151" s="616">
        <v>33.979999999999997</v>
      </c>
      <c r="E151" s="625" t="s">
        <v>335</v>
      </c>
      <c r="F151" s="615">
        <v>0</v>
      </c>
      <c r="G151" s="616">
        <v>0</v>
      </c>
      <c r="H151" s="618">
        <v>0</v>
      </c>
      <c r="I151" s="615">
        <v>0</v>
      </c>
      <c r="J151" s="616">
        <v>0</v>
      </c>
      <c r="K151" s="626" t="s">
        <v>335</v>
      </c>
    </row>
    <row r="152" spans="1:11" ht="14.4" customHeight="1" thickBot="1" x14ac:dyDescent="0.35">
      <c r="A152" s="639" t="s">
        <v>479</v>
      </c>
      <c r="B152" s="615">
        <v>0</v>
      </c>
      <c r="C152" s="615">
        <v>96.036000000000001</v>
      </c>
      <c r="D152" s="616">
        <v>96.036000000000001</v>
      </c>
      <c r="E152" s="625" t="s">
        <v>367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26" t="s">
        <v>335</v>
      </c>
    </row>
    <row r="153" spans="1:11" ht="14.4" customHeight="1" thickBot="1" x14ac:dyDescent="0.35">
      <c r="A153" s="637" t="s">
        <v>480</v>
      </c>
      <c r="B153" s="615">
        <v>0</v>
      </c>
      <c r="C153" s="615">
        <v>96.036000000000001</v>
      </c>
      <c r="D153" s="616">
        <v>96.036000000000001</v>
      </c>
      <c r="E153" s="625" t="s">
        <v>367</v>
      </c>
      <c r="F153" s="615">
        <v>0</v>
      </c>
      <c r="G153" s="616">
        <v>0</v>
      </c>
      <c r="H153" s="618">
        <v>0</v>
      </c>
      <c r="I153" s="615">
        <v>0</v>
      </c>
      <c r="J153" s="616">
        <v>0</v>
      </c>
      <c r="K153" s="626" t="s">
        <v>335</v>
      </c>
    </row>
    <row r="154" spans="1:11" ht="14.4" customHeight="1" thickBot="1" x14ac:dyDescent="0.35">
      <c r="A154" s="634" t="s">
        <v>481</v>
      </c>
      <c r="B154" s="615">
        <v>3080.97271459473</v>
      </c>
      <c r="C154" s="615">
        <v>3344.1986400000001</v>
      </c>
      <c r="D154" s="616">
        <v>263.22592540527</v>
      </c>
      <c r="E154" s="617">
        <v>1.085435980707</v>
      </c>
      <c r="F154" s="615">
        <v>2852.9885830581902</v>
      </c>
      <c r="G154" s="616">
        <v>475.49809717636498</v>
      </c>
      <c r="H154" s="618">
        <v>332.74900000000099</v>
      </c>
      <c r="I154" s="615">
        <v>572.42200000000105</v>
      </c>
      <c r="J154" s="616">
        <v>96.923902823635004</v>
      </c>
      <c r="K154" s="619">
        <v>0.20063942891200001</v>
      </c>
    </row>
    <row r="155" spans="1:11" ht="14.4" customHeight="1" thickBot="1" x14ac:dyDescent="0.35">
      <c r="A155" s="635" t="s">
        <v>482</v>
      </c>
      <c r="B155" s="615">
        <v>3031.97271459473</v>
      </c>
      <c r="C155" s="615">
        <v>3050.3649999999998</v>
      </c>
      <c r="D155" s="616">
        <v>18.392285405269</v>
      </c>
      <c r="E155" s="617">
        <v>1.0060661117809999</v>
      </c>
      <c r="F155" s="615">
        <v>2852.9885830581902</v>
      </c>
      <c r="G155" s="616">
        <v>475.49809717636498</v>
      </c>
      <c r="H155" s="618">
        <v>239.74900000000099</v>
      </c>
      <c r="I155" s="615">
        <v>479.42200000000003</v>
      </c>
      <c r="J155" s="616">
        <v>3.9239028236350002</v>
      </c>
      <c r="K155" s="619">
        <v>0.16804203243099999</v>
      </c>
    </row>
    <row r="156" spans="1:11" ht="14.4" customHeight="1" thickBot="1" x14ac:dyDescent="0.35">
      <c r="A156" s="636" t="s">
        <v>483</v>
      </c>
      <c r="B156" s="620">
        <v>3031.97271459473</v>
      </c>
      <c r="C156" s="620">
        <v>3032.395</v>
      </c>
      <c r="D156" s="621">
        <v>0.42228540526899999</v>
      </c>
      <c r="E156" s="627">
        <v>1.0001392774419999</v>
      </c>
      <c r="F156" s="620">
        <v>2852.9885830581902</v>
      </c>
      <c r="G156" s="621">
        <v>475.49809717636498</v>
      </c>
      <c r="H156" s="623">
        <v>239.74900000000099</v>
      </c>
      <c r="I156" s="620">
        <v>479.42200000000003</v>
      </c>
      <c r="J156" s="621">
        <v>3.9239028236350002</v>
      </c>
      <c r="K156" s="628">
        <v>0.16804203243099999</v>
      </c>
    </row>
    <row r="157" spans="1:11" ht="14.4" customHeight="1" thickBot="1" x14ac:dyDescent="0.35">
      <c r="A157" s="637" t="s">
        <v>484</v>
      </c>
      <c r="B157" s="615">
        <v>312.98756457935201</v>
      </c>
      <c r="C157" s="615">
        <v>316.089</v>
      </c>
      <c r="D157" s="616">
        <v>3.1014354206479999</v>
      </c>
      <c r="E157" s="617">
        <v>1.0099091330500001</v>
      </c>
      <c r="F157" s="615">
        <v>324.99998976328101</v>
      </c>
      <c r="G157" s="616">
        <v>54.166664960546001</v>
      </c>
      <c r="H157" s="618">
        <v>27.158999999999999</v>
      </c>
      <c r="I157" s="615">
        <v>54.252000000000002</v>
      </c>
      <c r="J157" s="616">
        <v>8.5335039453E-2</v>
      </c>
      <c r="K157" s="619">
        <v>0.16692923602699999</v>
      </c>
    </row>
    <row r="158" spans="1:11" ht="14.4" customHeight="1" thickBot="1" x14ac:dyDescent="0.35">
      <c r="A158" s="637" t="s">
        <v>485</v>
      </c>
      <c r="B158" s="615">
        <v>535.99999999999</v>
      </c>
      <c r="C158" s="615">
        <v>535.32899999999995</v>
      </c>
      <c r="D158" s="616">
        <v>-0.67099999999000004</v>
      </c>
      <c r="E158" s="617">
        <v>0.99874813432800003</v>
      </c>
      <c r="F158" s="615">
        <v>557.99998242434106</v>
      </c>
      <c r="G158" s="616">
        <v>92.999997070722998</v>
      </c>
      <c r="H158" s="618">
        <v>44.338999999999999</v>
      </c>
      <c r="I158" s="615">
        <v>88.677999999999997</v>
      </c>
      <c r="J158" s="616">
        <v>-4.3219970707230004</v>
      </c>
      <c r="K158" s="619">
        <v>0.158921151959</v>
      </c>
    </row>
    <row r="159" spans="1:11" ht="14.4" customHeight="1" thickBot="1" x14ac:dyDescent="0.35">
      <c r="A159" s="637" t="s">
        <v>486</v>
      </c>
      <c r="B159" s="615">
        <v>8.0000669316599993</v>
      </c>
      <c r="C159" s="615">
        <v>8.2200000000000006</v>
      </c>
      <c r="D159" s="616">
        <v>0.219933068339</v>
      </c>
      <c r="E159" s="617">
        <v>1.0274914035360001</v>
      </c>
      <c r="F159" s="615">
        <v>8.0000666796769995</v>
      </c>
      <c r="G159" s="616">
        <v>1.3333444466119999</v>
      </c>
      <c r="H159" s="618">
        <v>0.68500000000000005</v>
      </c>
      <c r="I159" s="615">
        <v>1.37</v>
      </c>
      <c r="J159" s="616">
        <v>3.6655553387000002E-2</v>
      </c>
      <c r="K159" s="619">
        <v>0.17124857265000001</v>
      </c>
    </row>
    <row r="160" spans="1:11" ht="14.4" customHeight="1" thickBot="1" x14ac:dyDescent="0.35">
      <c r="A160" s="637" t="s">
        <v>487</v>
      </c>
      <c r="B160" s="615">
        <v>1210.9850830837499</v>
      </c>
      <c r="C160" s="615">
        <v>1211.607</v>
      </c>
      <c r="D160" s="616">
        <v>0.62191691625300005</v>
      </c>
      <c r="E160" s="617">
        <v>1.000513562821</v>
      </c>
      <c r="F160" s="615">
        <v>1216.98856765661</v>
      </c>
      <c r="G160" s="616">
        <v>202.83142794276799</v>
      </c>
      <c r="H160" s="618">
        <v>101.321</v>
      </c>
      <c r="I160" s="615">
        <v>202.63200000000001</v>
      </c>
      <c r="J160" s="616">
        <v>-0.19942794276699999</v>
      </c>
      <c r="K160" s="619">
        <v>0.16650279664500001</v>
      </c>
    </row>
    <row r="161" spans="1:11" ht="14.4" customHeight="1" thickBot="1" x14ac:dyDescent="0.35">
      <c r="A161" s="637" t="s">
        <v>488</v>
      </c>
      <c r="B161" s="615">
        <v>854.99999999998499</v>
      </c>
      <c r="C161" s="615">
        <v>855.43299999999999</v>
      </c>
      <c r="D161" s="616">
        <v>0.433000000015</v>
      </c>
      <c r="E161" s="617">
        <v>1.000506432748</v>
      </c>
      <c r="F161" s="615">
        <v>687.99997832964505</v>
      </c>
      <c r="G161" s="616">
        <v>114.666663054941</v>
      </c>
      <c r="H161" s="618">
        <v>58.348999999999997</v>
      </c>
      <c r="I161" s="615">
        <v>116.69799999999999</v>
      </c>
      <c r="J161" s="616">
        <v>2.031336945059</v>
      </c>
      <c r="K161" s="619">
        <v>0.169619191389</v>
      </c>
    </row>
    <row r="162" spans="1:11" ht="14.4" customHeight="1" thickBot="1" x14ac:dyDescent="0.35">
      <c r="A162" s="637" t="s">
        <v>489</v>
      </c>
      <c r="B162" s="615">
        <v>108.999999999998</v>
      </c>
      <c r="C162" s="615">
        <v>105.717</v>
      </c>
      <c r="D162" s="616">
        <v>-3.2829999999970001</v>
      </c>
      <c r="E162" s="617">
        <v>0.96988073394399998</v>
      </c>
      <c r="F162" s="615">
        <v>56.999998204637002</v>
      </c>
      <c r="G162" s="616">
        <v>9.4999997007719994</v>
      </c>
      <c r="H162" s="618">
        <v>7.8959999999999999</v>
      </c>
      <c r="I162" s="615">
        <v>15.792</v>
      </c>
      <c r="J162" s="616">
        <v>6.2920002992270003</v>
      </c>
      <c r="K162" s="619">
        <v>0.27705264030499999</v>
      </c>
    </row>
    <row r="163" spans="1:11" ht="14.4" customHeight="1" thickBot="1" x14ac:dyDescent="0.35">
      <c r="A163" s="636" t="s">
        <v>490</v>
      </c>
      <c r="B163" s="620">
        <v>0</v>
      </c>
      <c r="C163" s="620">
        <v>17.97</v>
      </c>
      <c r="D163" s="621">
        <v>17.97</v>
      </c>
      <c r="E163" s="622" t="s">
        <v>335</v>
      </c>
      <c r="F163" s="620">
        <v>0</v>
      </c>
      <c r="G163" s="621">
        <v>0</v>
      </c>
      <c r="H163" s="623">
        <v>0</v>
      </c>
      <c r="I163" s="620">
        <v>0</v>
      </c>
      <c r="J163" s="621">
        <v>0</v>
      </c>
      <c r="K163" s="624" t="s">
        <v>335</v>
      </c>
    </row>
    <row r="164" spans="1:11" ht="14.4" customHeight="1" thickBot="1" x14ac:dyDescent="0.35">
      <c r="A164" s="637" t="s">
        <v>491</v>
      </c>
      <c r="B164" s="615">
        <v>0</v>
      </c>
      <c r="C164" s="615">
        <v>6.89</v>
      </c>
      <c r="D164" s="616">
        <v>6.89</v>
      </c>
      <c r="E164" s="625" t="s">
        <v>335</v>
      </c>
      <c r="F164" s="615">
        <v>0</v>
      </c>
      <c r="G164" s="616">
        <v>0</v>
      </c>
      <c r="H164" s="618">
        <v>0</v>
      </c>
      <c r="I164" s="615">
        <v>0</v>
      </c>
      <c r="J164" s="616">
        <v>0</v>
      </c>
      <c r="K164" s="619">
        <v>0</v>
      </c>
    </row>
    <row r="165" spans="1:11" ht="14.4" customHeight="1" thickBot="1" x14ac:dyDescent="0.35">
      <c r="A165" s="637" t="s">
        <v>492</v>
      </c>
      <c r="B165" s="615">
        <v>0</v>
      </c>
      <c r="C165" s="615">
        <v>11.08</v>
      </c>
      <c r="D165" s="616">
        <v>11.08</v>
      </c>
      <c r="E165" s="625" t="s">
        <v>335</v>
      </c>
      <c r="F165" s="615">
        <v>0</v>
      </c>
      <c r="G165" s="616">
        <v>0</v>
      </c>
      <c r="H165" s="618">
        <v>0</v>
      </c>
      <c r="I165" s="615">
        <v>0</v>
      </c>
      <c r="J165" s="616">
        <v>0</v>
      </c>
      <c r="K165" s="626" t="s">
        <v>335</v>
      </c>
    </row>
    <row r="166" spans="1:11" ht="14.4" customHeight="1" thickBot="1" x14ac:dyDescent="0.35">
      <c r="A166" s="635" t="s">
        <v>493</v>
      </c>
      <c r="B166" s="615">
        <v>49</v>
      </c>
      <c r="C166" s="615">
        <v>293.83364</v>
      </c>
      <c r="D166" s="616">
        <v>244.83364</v>
      </c>
      <c r="E166" s="617">
        <v>5.9966048979590001</v>
      </c>
      <c r="F166" s="615">
        <v>0</v>
      </c>
      <c r="G166" s="616">
        <v>0</v>
      </c>
      <c r="H166" s="618">
        <v>93</v>
      </c>
      <c r="I166" s="615">
        <v>93</v>
      </c>
      <c r="J166" s="616">
        <v>93</v>
      </c>
      <c r="K166" s="626" t="s">
        <v>335</v>
      </c>
    </row>
    <row r="167" spans="1:11" ht="14.4" customHeight="1" thickBot="1" x14ac:dyDescent="0.35">
      <c r="A167" s="636" t="s">
        <v>494</v>
      </c>
      <c r="B167" s="620">
        <v>49</v>
      </c>
      <c r="C167" s="620">
        <v>72.304100000000005</v>
      </c>
      <c r="D167" s="621">
        <v>23.304099999999998</v>
      </c>
      <c r="E167" s="627">
        <v>1.475593877551</v>
      </c>
      <c r="F167" s="620">
        <v>0</v>
      </c>
      <c r="G167" s="621">
        <v>0</v>
      </c>
      <c r="H167" s="623">
        <v>0</v>
      </c>
      <c r="I167" s="620">
        <v>0</v>
      </c>
      <c r="J167" s="621">
        <v>0</v>
      </c>
      <c r="K167" s="624" t="s">
        <v>335</v>
      </c>
    </row>
    <row r="168" spans="1:11" ht="14.4" customHeight="1" thickBot="1" x14ac:dyDescent="0.35">
      <c r="A168" s="637" t="s">
        <v>495</v>
      </c>
      <c r="B168" s="615">
        <v>49</v>
      </c>
      <c r="C168" s="615">
        <v>72.304100000000005</v>
      </c>
      <c r="D168" s="616">
        <v>23.304099999999998</v>
      </c>
      <c r="E168" s="617">
        <v>1.475593877551</v>
      </c>
      <c r="F168" s="615">
        <v>0</v>
      </c>
      <c r="G168" s="616">
        <v>0</v>
      </c>
      <c r="H168" s="618">
        <v>0</v>
      </c>
      <c r="I168" s="615">
        <v>0</v>
      </c>
      <c r="J168" s="616">
        <v>0</v>
      </c>
      <c r="K168" s="626" t="s">
        <v>335</v>
      </c>
    </row>
    <row r="169" spans="1:11" ht="14.4" customHeight="1" thickBot="1" x14ac:dyDescent="0.35">
      <c r="A169" s="636" t="s">
        <v>496</v>
      </c>
      <c r="B169" s="620">
        <v>0</v>
      </c>
      <c r="C169" s="620">
        <v>25.14085</v>
      </c>
      <c r="D169" s="621">
        <v>25.14085</v>
      </c>
      <c r="E169" s="622" t="s">
        <v>335</v>
      </c>
      <c r="F169" s="620">
        <v>0</v>
      </c>
      <c r="G169" s="621">
        <v>0</v>
      </c>
      <c r="H169" s="623">
        <v>0</v>
      </c>
      <c r="I169" s="620">
        <v>0</v>
      </c>
      <c r="J169" s="621">
        <v>0</v>
      </c>
      <c r="K169" s="624" t="s">
        <v>335</v>
      </c>
    </row>
    <row r="170" spans="1:11" ht="14.4" customHeight="1" thickBot="1" x14ac:dyDescent="0.35">
      <c r="A170" s="637" t="s">
        <v>497</v>
      </c>
      <c r="B170" s="615">
        <v>0</v>
      </c>
      <c r="C170" s="615">
        <v>8.0888500000000008</v>
      </c>
      <c r="D170" s="616">
        <v>8.0888500000000008</v>
      </c>
      <c r="E170" s="625" t="s">
        <v>335</v>
      </c>
      <c r="F170" s="615">
        <v>0</v>
      </c>
      <c r="G170" s="616">
        <v>0</v>
      </c>
      <c r="H170" s="618">
        <v>0</v>
      </c>
      <c r="I170" s="615">
        <v>0</v>
      </c>
      <c r="J170" s="616">
        <v>0</v>
      </c>
      <c r="K170" s="626" t="s">
        <v>335</v>
      </c>
    </row>
    <row r="171" spans="1:11" ht="14.4" customHeight="1" thickBot="1" x14ac:dyDescent="0.35">
      <c r="A171" s="637" t="s">
        <v>498</v>
      </c>
      <c r="B171" s="615">
        <v>0</v>
      </c>
      <c r="C171" s="615">
        <v>17.052</v>
      </c>
      <c r="D171" s="616">
        <v>17.052</v>
      </c>
      <c r="E171" s="625" t="s">
        <v>367</v>
      </c>
      <c r="F171" s="615">
        <v>0</v>
      </c>
      <c r="G171" s="616">
        <v>0</v>
      </c>
      <c r="H171" s="618">
        <v>0</v>
      </c>
      <c r="I171" s="615">
        <v>0</v>
      </c>
      <c r="J171" s="616">
        <v>0</v>
      </c>
      <c r="K171" s="626" t="s">
        <v>335</v>
      </c>
    </row>
    <row r="172" spans="1:11" ht="14.4" customHeight="1" thickBot="1" x14ac:dyDescent="0.35">
      <c r="A172" s="636" t="s">
        <v>499</v>
      </c>
      <c r="B172" s="620">
        <v>0</v>
      </c>
      <c r="C172" s="620">
        <v>4.5999999999999996</v>
      </c>
      <c r="D172" s="621">
        <v>4.5999999999999996</v>
      </c>
      <c r="E172" s="622" t="s">
        <v>367</v>
      </c>
      <c r="F172" s="620">
        <v>0</v>
      </c>
      <c r="G172" s="621">
        <v>0</v>
      </c>
      <c r="H172" s="623">
        <v>0</v>
      </c>
      <c r="I172" s="620">
        <v>0</v>
      </c>
      <c r="J172" s="621">
        <v>0</v>
      </c>
      <c r="K172" s="624" t="s">
        <v>335</v>
      </c>
    </row>
    <row r="173" spans="1:11" ht="14.4" customHeight="1" thickBot="1" x14ac:dyDescent="0.35">
      <c r="A173" s="637" t="s">
        <v>500</v>
      </c>
      <c r="B173" s="615">
        <v>0</v>
      </c>
      <c r="C173" s="615">
        <v>4.5999999999999996</v>
      </c>
      <c r="D173" s="616">
        <v>4.5999999999999996</v>
      </c>
      <c r="E173" s="625" t="s">
        <v>367</v>
      </c>
      <c r="F173" s="615">
        <v>0</v>
      </c>
      <c r="G173" s="616">
        <v>0</v>
      </c>
      <c r="H173" s="618">
        <v>0</v>
      </c>
      <c r="I173" s="615">
        <v>0</v>
      </c>
      <c r="J173" s="616">
        <v>0</v>
      </c>
      <c r="K173" s="626" t="s">
        <v>335</v>
      </c>
    </row>
    <row r="174" spans="1:11" ht="14.4" customHeight="1" thickBot="1" x14ac:dyDescent="0.35">
      <c r="A174" s="636" t="s">
        <v>501</v>
      </c>
      <c r="B174" s="620">
        <v>0</v>
      </c>
      <c r="C174" s="620">
        <v>42.125</v>
      </c>
      <c r="D174" s="621">
        <v>42.125</v>
      </c>
      <c r="E174" s="622" t="s">
        <v>335</v>
      </c>
      <c r="F174" s="620">
        <v>0</v>
      </c>
      <c r="G174" s="621">
        <v>0</v>
      </c>
      <c r="H174" s="623">
        <v>0</v>
      </c>
      <c r="I174" s="620">
        <v>0</v>
      </c>
      <c r="J174" s="621">
        <v>0</v>
      </c>
      <c r="K174" s="624" t="s">
        <v>335</v>
      </c>
    </row>
    <row r="175" spans="1:11" ht="14.4" customHeight="1" thickBot="1" x14ac:dyDescent="0.35">
      <c r="A175" s="637" t="s">
        <v>502</v>
      </c>
      <c r="B175" s="615">
        <v>0</v>
      </c>
      <c r="C175" s="615">
        <v>32.527000000000001</v>
      </c>
      <c r="D175" s="616">
        <v>32.527000000000001</v>
      </c>
      <c r="E175" s="625" t="s">
        <v>335</v>
      </c>
      <c r="F175" s="615">
        <v>0</v>
      </c>
      <c r="G175" s="616">
        <v>0</v>
      </c>
      <c r="H175" s="618">
        <v>0</v>
      </c>
      <c r="I175" s="615">
        <v>0</v>
      </c>
      <c r="J175" s="616">
        <v>0</v>
      </c>
      <c r="K175" s="626" t="s">
        <v>335</v>
      </c>
    </row>
    <row r="176" spans="1:11" ht="14.4" customHeight="1" thickBot="1" x14ac:dyDescent="0.35">
      <c r="A176" s="637" t="s">
        <v>503</v>
      </c>
      <c r="B176" s="615">
        <v>0</v>
      </c>
      <c r="C176" s="615">
        <v>9.5980000000000008</v>
      </c>
      <c r="D176" s="616">
        <v>9.5980000000000008</v>
      </c>
      <c r="E176" s="625" t="s">
        <v>367</v>
      </c>
      <c r="F176" s="615">
        <v>0</v>
      </c>
      <c r="G176" s="616">
        <v>0</v>
      </c>
      <c r="H176" s="618">
        <v>0</v>
      </c>
      <c r="I176" s="615">
        <v>0</v>
      </c>
      <c r="J176" s="616">
        <v>0</v>
      </c>
      <c r="K176" s="626" t="s">
        <v>335</v>
      </c>
    </row>
    <row r="177" spans="1:11" ht="14.4" customHeight="1" thickBot="1" x14ac:dyDescent="0.35">
      <c r="A177" s="636" t="s">
        <v>504</v>
      </c>
      <c r="B177" s="620">
        <v>0</v>
      </c>
      <c r="C177" s="620">
        <v>149.66369</v>
      </c>
      <c r="D177" s="621">
        <v>149.66369</v>
      </c>
      <c r="E177" s="622" t="s">
        <v>367</v>
      </c>
      <c r="F177" s="620">
        <v>0</v>
      </c>
      <c r="G177" s="621">
        <v>0</v>
      </c>
      <c r="H177" s="623">
        <v>93</v>
      </c>
      <c r="I177" s="620">
        <v>93</v>
      </c>
      <c r="J177" s="621">
        <v>93</v>
      </c>
      <c r="K177" s="624" t="s">
        <v>335</v>
      </c>
    </row>
    <row r="178" spans="1:11" ht="14.4" customHeight="1" thickBot="1" x14ac:dyDescent="0.35">
      <c r="A178" s="637" t="s">
        <v>505</v>
      </c>
      <c r="B178" s="615">
        <v>0</v>
      </c>
      <c r="C178" s="615">
        <v>139.96789999999999</v>
      </c>
      <c r="D178" s="616">
        <v>139.96789999999999</v>
      </c>
      <c r="E178" s="625" t="s">
        <v>367</v>
      </c>
      <c r="F178" s="615">
        <v>0</v>
      </c>
      <c r="G178" s="616">
        <v>0</v>
      </c>
      <c r="H178" s="618">
        <v>93</v>
      </c>
      <c r="I178" s="615">
        <v>93</v>
      </c>
      <c r="J178" s="616">
        <v>93</v>
      </c>
      <c r="K178" s="626" t="s">
        <v>335</v>
      </c>
    </row>
    <row r="179" spans="1:11" ht="14.4" customHeight="1" thickBot="1" x14ac:dyDescent="0.35">
      <c r="A179" s="637" t="s">
        <v>506</v>
      </c>
      <c r="B179" s="615">
        <v>0</v>
      </c>
      <c r="C179" s="615">
        <v>3.8889999999999998</v>
      </c>
      <c r="D179" s="616">
        <v>3.8889999999999998</v>
      </c>
      <c r="E179" s="625" t="s">
        <v>367</v>
      </c>
      <c r="F179" s="615">
        <v>0</v>
      </c>
      <c r="G179" s="616">
        <v>0</v>
      </c>
      <c r="H179" s="618">
        <v>0</v>
      </c>
      <c r="I179" s="615">
        <v>0</v>
      </c>
      <c r="J179" s="616">
        <v>0</v>
      </c>
      <c r="K179" s="626" t="s">
        <v>335</v>
      </c>
    </row>
    <row r="180" spans="1:11" ht="14.4" customHeight="1" thickBot="1" x14ac:dyDescent="0.35">
      <c r="A180" s="637" t="s">
        <v>507</v>
      </c>
      <c r="B180" s="615">
        <v>0</v>
      </c>
      <c r="C180" s="615">
        <v>5.8067900000000003</v>
      </c>
      <c r="D180" s="616">
        <v>5.8067900000000003</v>
      </c>
      <c r="E180" s="625" t="s">
        <v>367</v>
      </c>
      <c r="F180" s="615">
        <v>0</v>
      </c>
      <c r="G180" s="616">
        <v>0</v>
      </c>
      <c r="H180" s="618">
        <v>0</v>
      </c>
      <c r="I180" s="615">
        <v>0</v>
      </c>
      <c r="J180" s="616">
        <v>0</v>
      </c>
      <c r="K180" s="626" t="s">
        <v>335</v>
      </c>
    </row>
    <row r="181" spans="1:11" ht="14.4" customHeight="1" thickBot="1" x14ac:dyDescent="0.35">
      <c r="A181" s="634" t="s">
        <v>508</v>
      </c>
      <c r="B181" s="615">
        <v>0</v>
      </c>
      <c r="C181" s="615">
        <v>0.42570000000000002</v>
      </c>
      <c r="D181" s="616">
        <v>0.42570000000000002</v>
      </c>
      <c r="E181" s="625" t="s">
        <v>335</v>
      </c>
      <c r="F181" s="615">
        <v>0</v>
      </c>
      <c r="G181" s="616">
        <v>0</v>
      </c>
      <c r="H181" s="618">
        <v>0</v>
      </c>
      <c r="I181" s="615">
        <v>0</v>
      </c>
      <c r="J181" s="616">
        <v>0</v>
      </c>
      <c r="K181" s="626" t="s">
        <v>335</v>
      </c>
    </row>
    <row r="182" spans="1:11" ht="14.4" customHeight="1" thickBot="1" x14ac:dyDescent="0.35">
      <c r="A182" s="635" t="s">
        <v>509</v>
      </c>
      <c r="B182" s="615">
        <v>0</v>
      </c>
      <c r="C182" s="615">
        <v>0.42570000000000002</v>
      </c>
      <c r="D182" s="616">
        <v>0.42570000000000002</v>
      </c>
      <c r="E182" s="625" t="s">
        <v>335</v>
      </c>
      <c r="F182" s="615">
        <v>0</v>
      </c>
      <c r="G182" s="616">
        <v>0</v>
      </c>
      <c r="H182" s="618">
        <v>0</v>
      </c>
      <c r="I182" s="615">
        <v>0</v>
      </c>
      <c r="J182" s="616">
        <v>0</v>
      </c>
      <c r="K182" s="626" t="s">
        <v>335</v>
      </c>
    </row>
    <row r="183" spans="1:11" ht="14.4" customHeight="1" thickBot="1" x14ac:dyDescent="0.35">
      <c r="A183" s="636" t="s">
        <v>510</v>
      </c>
      <c r="B183" s="620">
        <v>0</v>
      </c>
      <c r="C183" s="620">
        <v>0.42570000000000002</v>
      </c>
      <c r="D183" s="621">
        <v>0.42570000000000002</v>
      </c>
      <c r="E183" s="622" t="s">
        <v>335</v>
      </c>
      <c r="F183" s="620">
        <v>0</v>
      </c>
      <c r="G183" s="621">
        <v>0</v>
      </c>
      <c r="H183" s="623">
        <v>0</v>
      </c>
      <c r="I183" s="620">
        <v>0</v>
      </c>
      <c r="J183" s="621">
        <v>0</v>
      </c>
      <c r="K183" s="624" t="s">
        <v>335</v>
      </c>
    </row>
    <row r="184" spans="1:11" ht="14.4" customHeight="1" thickBot="1" x14ac:dyDescent="0.35">
      <c r="A184" s="637" t="s">
        <v>511</v>
      </c>
      <c r="B184" s="615">
        <v>0</v>
      </c>
      <c r="C184" s="615">
        <v>0.42570000000000002</v>
      </c>
      <c r="D184" s="616">
        <v>0.42570000000000002</v>
      </c>
      <c r="E184" s="625" t="s">
        <v>335</v>
      </c>
      <c r="F184" s="615">
        <v>0</v>
      </c>
      <c r="G184" s="616">
        <v>0</v>
      </c>
      <c r="H184" s="618">
        <v>0</v>
      </c>
      <c r="I184" s="615">
        <v>0</v>
      </c>
      <c r="J184" s="616">
        <v>0</v>
      </c>
      <c r="K184" s="626" t="s">
        <v>335</v>
      </c>
    </row>
    <row r="185" spans="1:11" ht="14.4" customHeight="1" thickBot="1" x14ac:dyDescent="0.35">
      <c r="A185" s="633" t="s">
        <v>512</v>
      </c>
      <c r="B185" s="615">
        <v>97204.886959703406</v>
      </c>
      <c r="C185" s="615">
        <v>99199.452340000003</v>
      </c>
      <c r="D185" s="616">
        <v>1994.5653802966101</v>
      </c>
      <c r="E185" s="617">
        <v>1.0205191883110001</v>
      </c>
      <c r="F185" s="615">
        <v>97832.444061989096</v>
      </c>
      <c r="G185" s="616">
        <v>16305.4073436648</v>
      </c>
      <c r="H185" s="618">
        <v>7599.4239100000004</v>
      </c>
      <c r="I185" s="615">
        <v>14595.130520000001</v>
      </c>
      <c r="J185" s="616">
        <v>-1710.2768236648501</v>
      </c>
      <c r="K185" s="619">
        <v>0.14918497293899999</v>
      </c>
    </row>
    <row r="186" spans="1:11" ht="14.4" customHeight="1" thickBot="1" x14ac:dyDescent="0.35">
      <c r="A186" s="634" t="s">
        <v>513</v>
      </c>
      <c r="B186" s="615">
        <v>97100.702804444503</v>
      </c>
      <c r="C186" s="615">
        <v>99026.162370000005</v>
      </c>
      <c r="D186" s="616">
        <v>1925.4595655554999</v>
      </c>
      <c r="E186" s="617">
        <v>1.0198295121450001</v>
      </c>
      <c r="F186" s="615">
        <v>97672.290549278594</v>
      </c>
      <c r="G186" s="616">
        <v>16278.715091546401</v>
      </c>
      <c r="H186" s="618">
        <v>7599.4240399999999</v>
      </c>
      <c r="I186" s="615">
        <v>14595.030650000001</v>
      </c>
      <c r="J186" s="616">
        <v>-1683.68444154644</v>
      </c>
      <c r="K186" s="619">
        <v>0.149428569432</v>
      </c>
    </row>
    <row r="187" spans="1:11" ht="14.4" customHeight="1" thickBot="1" x14ac:dyDescent="0.35">
      <c r="A187" s="635" t="s">
        <v>514</v>
      </c>
      <c r="B187" s="615">
        <v>97100.702804444503</v>
      </c>
      <c r="C187" s="615">
        <v>99026.162370000005</v>
      </c>
      <c r="D187" s="616">
        <v>1925.4595655554999</v>
      </c>
      <c r="E187" s="617">
        <v>1.0198295121450001</v>
      </c>
      <c r="F187" s="615">
        <v>97672.290549278594</v>
      </c>
      <c r="G187" s="616">
        <v>16278.715091546401</v>
      </c>
      <c r="H187" s="618">
        <v>7599.4240399999999</v>
      </c>
      <c r="I187" s="615">
        <v>14595.030650000001</v>
      </c>
      <c r="J187" s="616">
        <v>-1683.68444154644</v>
      </c>
      <c r="K187" s="619">
        <v>0.149428569432</v>
      </c>
    </row>
    <row r="188" spans="1:11" ht="14.4" customHeight="1" thickBot="1" x14ac:dyDescent="0.35">
      <c r="A188" s="636" t="s">
        <v>515</v>
      </c>
      <c r="B188" s="620">
        <v>131.70287122877599</v>
      </c>
      <c r="C188" s="620">
        <v>217.48927</v>
      </c>
      <c r="D188" s="621">
        <v>85.786398771223006</v>
      </c>
      <c r="E188" s="627">
        <v>1.6513631629350001</v>
      </c>
      <c r="F188" s="620">
        <v>180.29054925313801</v>
      </c>
      <c r="G188" s="621">
        <v>30.048424875523001</v>
      </c>
      <c r="H188" s="623">
        <v>31.453340000000001</v>
      </c>
      <c r="I188" s="620">
        <v>36.80986</v>
      </c>
      <c r="J188" s="621">
        <v>6.7614351244769999</v>
      </c>
      <c r="K188" s="628">
        <v>0.204169659211</v>
      </c>
    </row>
    <row r="189" spans="1:11" ht="14.4" customHeight="1" thickBot="1" x14ac:dyDescent="0.35">
      <c r="A189" s="637" t="s">
        <v>516</v>
      </c>
      <c r="B189" s="615">
        <v>3.6100797320589999</v>
      </c>
      <c r="C189" s="615">
        <v>0.11983000000000001</v>
      </c>
      <c r="D189" s="616">
        <v>-3.490249732059</v>
      </c>
      <c r="E189" s="617">
        <v>3.3193172697999998E-2</v>
      </c>
      <c r="F189" s="615">
        <v>0.111846305688</v>
      </c>
      <c r="G189" s="616">
        <v>1.8641050948000001E-2</v>
      </c>
      <c r="H189" s="618">
        <v>0</v>
      </c>
      <c r="I189" s="615">
        <v>0</v>
      </c>
      <c r="J189" s="616">
        <v>-1.8641050948000001E-2</v>
      </c>
      <c r="K189" s="619">
        <v>0</v>
      </c>
    </row>
    <row r="190" spans="1:11" ht="14.4" customHeight="1" thickBot="1" x14ac:dyDescent="0.35">
      <c r="A190" s="637" t="s">
        <v>517</v>
      </c>
      <c r="B190" s="615">
        <v>0.49098892337799999</v>
      </c>
      <c r="C190" s="615">
        <v>0.29185</v>
      </c>
      <c r="D190" s="616">
        <v>-0.19913892337799999</v>
      </c>
      <c r="E190" s="617">
        <v>0.594412594874</v>
      </c>
      <c r="F190" s="615">
        <v>0.23038190970299999</v>
      </c>
      <c r="G190" s="616">
        <v>3.8396984949999997E-2</v>
      </c>
      <c r="H190" s="618">
        <v>0</v>
      </c>
      <c r="I190" s="615">
        <v>0</v>
      </c>
      <c r="J190" s="616">
        <v>-3.8396984949999997E-2</v>
      </c>
      <c r="K190" s="619">
        <v>0</v>
      </c>
    </row>
    <row r="191" spans="1:11" ht="14.4" customHeight="1" thickBot="1" x14ac:dyDescent="0.35">
      <c r="A191" s="637" t="s">
        <v>518</v>
      </c>
      <c r="B191" s="615">
        <v>25.735459301378999</v>
      </c>
      <c r="C191" s="615">
        <v>24.348500000000001</v>
      </c>
      <c r="D191" s="616">
        <v>-1.386959301379</v>
      </c>
      <c r="E191" s="617">
        <v>0.94610707020399998</v>
      </c>
      <c r="F191" s="615">
        <v>22.110275215209001</v>
      </c>
      <c r="G191" s="616">
        <v>3.6850458692010002</v>
      </c>
      <c r="H191" s="618">
        <v>0.69564999999999999</v>
      </c>
      <c r="I191" s="615">
        <v>0.69564999999999999</v>
      </c>
      <c r="J191" s="616">
        <v>-2.9893958692010001</v>
      </c>
      <c r="K191" s="619">
        <v>3.1462747217000001E-2</v>
      </c>
    </row>
    <row r="192" spans="1:11" ht="14.4" customHeight="1" thickBot="1" x14ac:dyDescent="0.35">
      <c r="A192" s="637" t="s">
        <v>519</v>
      </c>
      <c r="B192" s="615">
        <v>12.017773662186</v>
      </c>
      <c r="C192" s="615">
        <v>134.21799999999999</v>
      </c>
      <c r="D192" s="616">
        <v>122.20022633781301</v>
      </c>
      <c r="E192" s="617">
        <v>11.16829154657</v>
      </c>
      <c r="F192" s="615">
        <v>107.612196222523</v>
      </c>
      <c r="G192" s="616">
        <v>17.935366037087</v>
      </c>
      <c r="H192" s="618">
        <v>28.722909999999999</v>
      </c>
      <c r="I192" s="615">
        <v>28.722909999999999</v>
      </c>
      <c r="J192" s="616">
        <v>10.787543962912</v>
      </c>
      <c r="K192" s="619">
        <v>0.26691128894499999</v>
      </c>
    </row>
    <row r="193" spans="1:11" ht="14.4" customHeight="1" thickBot="1" x14ac:dyDescent="0.35">
      <c r="A193" s="637" t="s">
        <v>520</v>
      </c>
      <c r="B193" s="615">
        <v>89.848569609771005</v>
      </c>
      <c r="C193" s="615">
        <v>58.511090000000003</v>
      </c>
      <c r="D193" s="616">
        <v>-31.337479609771002</v>
      </c>
      <c r="E193" s="617">
        <v>0.65121893708599998</v>
      </c>
      <c r="F193" s="615">
        <v>50.225849600011998</v>
      </c>
      <c r="G193" s="616">
        <v>8.3709749333350008</v>
      </c>
      <c r="H193" s="618">
        <v>2.03478</v>
      </c>
      <c r="I193" s="615">
        <v>7.3913000000000002</v>
      </c>
      <c r="J193" s="616">
        <v>-0.979674933335</v>
      </c>
      <c r="K193" s="619">
        <v>0.147161273703</v>
      </c>
    </row>
    <row r="194" spans="1:11" ht="14.4" customHeight="1" thickBot="1" x14ac:dyDescent="0.35">
      <c r="A194" s="636" t="s">
        <v>521</v>
      </c>
      <c r="B194" s="620">
        <v>0</v>
      </c>
      <c r="C194" s="620">
        <v>359.40034000000003</v>
      </c>
      <c r="D194" s="621">
        <v>359.40034000000003</v>
      </c>
      <c r="E194" s="622" t="s">
        <v>335</v>
      </c>
      <c r="F194" s="620">
        <v>423.00000000011102</v>
      </c>
      <c r="G194" s="621">
        <v>70.500000000018005</v>
      </c>
      <c r="H194" s="623">
        <v>17.150400000000001</v>
      </c>
      <c r="I194" s="620">
        <v>109.28962</v>
      </c>
      <c r="J194" s="621">
        <v>38.789619999980999</v>
      </c>
      <c r="K194" s="628">
        <v>0.25836789598100002</v>
      </c>
    </row>
    <row r="195" spans="1:11" ht="14.4" customHeight="1" thickBot="1" x14ac:dyDescent="0.35">
      <c r="A195" s="637" t="s">
        <v>522</v>
      </c>
      <c r="B195" s="615">
        <v>0</v>
      </c>
      <c r="C195" s="615">
        <v>359.15944000000002</v>
      </c>
      <c r="D195" s="616">
        <v>359.15944000000002</v>
      </c>
      <c r="E195" s="625" t="s">
        <v>335</v>
      </c>
      <c r="F195" s="615">
        <v>423.00000000011102</v>
      </c>
      <c r="G195" s="616">
        <v>70.500000000018005</v>
      </c>
      <c r="H195" s="618">
        <v>17.150400000000001</v>
      </c>
      <c r="I195" s="615">
        <v>109.28962</v>
      </c>
      <c r="J195" s="616">
        <v>38.789619999980999</v>
      </c>
      <c r="K195" s="619">
        <v>0.25836789598100002</v>
      </c>
    </row>
    <row r="196" spans="1:11" ht="14.4" customHeight="1" thickBot="1" x14ac:dyDescent="0.35">
      <c r="A196" s="637" t="s">
        <v>523</v>
      </c>
      <c r="B196" s="615">
        <v>0</v>
      </c>
      <c r="C196" s="615">
        <v>0.2409</v>
      </c>
      <c r="D196" s="616">
        <v>0.2409</v>
      </c>
      <c r="E196" s="625" t="s">
        <v>335</v>
      </c>
      <c r="F196" s="615">
        <v>0</v>
      </c>
      <c r="G196" s="616">
        <v>0</v>
      </c>
      <c r="H196" s="618">
        <v>0</v>
      </c>
      <c r="I196" s="615">
        <v>0</v>
      </c>
      <c r="J196" s="616">
        <v>0</v>
      </c>
      <c r="K196" s="626" t="s">
        <v>335</v>
      </c>
    </row>
    <row r="197" spans="1:11" ht="14.4" customHeight="1" thickBot="1" x14ac:dyDescent="0.35">
      <c r="A197" s="636" t="s">
        <v>524</v>
      </c>
      <c r="B197" s="620">
        <v>9.9999332156909997</v>
      </c>
      <c r="C197" s="620">
        <v>179.45812000000001</v>
      </c>
      <c r="D197" s="621">
        <v>169.458186784308</v>
      </c>
      <c r="E197" s="627">
        <v>17.945931850664</v>
      </c>
      <c r="F197" s="620">
        <v>365.00000000009499</v>
      </c>
      <c r="G197" s="621">
        <v>60.833333333349003</v>
      </c>
      <c r="H197" s="623">
        <v>1.3233200000000001</v>
      </c>
      <c r="I197" s="620">
        <v>1.3243199999999999</v>
      </c>
      <c r="J197" s="621">
        <v>-59.509013333349003</v>
      </c>
      <c r="K197" s="628">
        <v>3.628273972E-3</v>
      </c>
    </row>
    <row r="198" spans="1:11" ht="14.4" customHeight="1" thickBot="1" x14ac:dyDescent="0.35">
      <c r="A198" s="637" t="s">
        <v>525</v>
      </c>
      <c r="B198" s="615">
        <v>9.9999332156909997</v>
      </c>
      <c r="C198" s="615">
        <v>5.6392699999999998</v>
      </c>
      <c r="D198" s="616">
        <v>-4.3606632156909999</v>
      </c>
      <c r="E198" s="617">
        <v>0.563930766172</v>
      </c>
      <c r="F198" s="615">
        <v>2</v>
      </c>
      <c r="G198" s="616">
        <v>0.33333333333300003</v>
      </c>
      <c r="H198" s="618">
        <v>0</v>
      </c>
      <c r="I198" s="615">
        <v>0</v>
      </c>
      <c r="J198" s="616">
        <v>-0.33333333333300003</v>
      </c>
      <c r="K198" s="619">
        <v>0</v>
      </c>
    </row>
    <row r="199" spans="1:11" ht="14.4" customHeight="1" thickBot="1" x14ac:dyDescent="0.35">
      <c r="A199" s="637" t="s">
        <v>526</v>
      </c>
      <c r="B199" s="615">
        <v>0</v>
      </c>
      <c r="C199" s="615">
        <v>173.81885</v>
      </c>
      <c r="D199" s="616">
        <v>173.81885</v>
      </c>
      <c r="E199" s="625" t="s">
        <v>335</v>
      </c>
      <c r="F199" s="615">
        <v>363.00000000009499</v>
      </c>
      <c r="G199" s="616">
        <v>60.500000000015</v>
      </c>
      <c r="H199" s="618">
        <v>1.3233200000000001</v>
      </c>
      <c r="I199" s="615">
        <v>1.3243199999999999</v>
      </c>
      <c r="J199" s="616">
        <v>-59.175680000014999</v>
      </c>
      <c r="K199" s="619">
        <v>3.6482644619999999E-3</v>
      </c>
    </row>
    <row r="200" spans="1:11" ht="14.4" customHeight="1" thickBot="1" x14ac:dyDescent="0.35">
      <c r="A200" s="636" t="s">
        <v>527</v>
      </c>
      <c r="B200" s="620">
        <v>96959</v>
      </c>
      <c r="C200" s="620">
        <v>93728.530830000003</v>
      </c>
      <c r="D200" s="621">
        <v>-3230.4691700000399</v>
      </c>
      <c r="E200" s="627">
        <v>0.96668211130399995</v>
      </c>
      <c r="F200" s="620">
        <v>96704.000000025306</v>
      </c>
      <c r="G200" s="621">
        <v>16117.333333337499</v>
      </c>
      <c r="H200" s="623">
        <v>7549.4969799999999</v>
      </c>
      <c r="I200" s="620">
        <v>14519.19112</v>
      </c>
      <c r="J200" s="621">
        <v>-1598.1422133375499</v>
      </c>
      <c r="K200" s="628">
        <v>0.150140543514</v>
      </c>
    </row>
    <row r="201" spans="1:11" ht="14.4" customHeight="1" thickBot="1" x14ac:dyDescent="0.35">
      <c r="A201" s="637" t="s">
        <v>528</v>
      </c>
      <c r="B201" s="615">
        <v>45630</v>
      </c>
      <c r="C201" s="615">
        <v>42449.71499</v>
      </c>
      <c r="D201" s="616">
        <v>-3180.2850100000301</v>
      </c>
      <c r="E201" s="617">
        <v>0.93030276112200005</v>
      </c>
      <c r="F201" s="615">
        <v>45842.000000011998</v>
      </c>
      <c r="G201" s="616">
        <v>7640.3333333353303</v>
      </c>
      <c r="H201" s="618">
        <v>3493.5598100000002</v>
      </c>
      <c r="I201" s="615">
        <v>7031.1525099999999</v>
      </c>
      <c r="J201" s="616">
        <v>-609.18082333533096</v>
      </c>
      <c r="K201" s="619">
        <v>0.153377961476</v>
      </c>
    </row>
    <row r="202" spans="1:11" ht="14.4" customHeight="1" thickBot="1" x14ac:dyDescent="0.35">
      <c r="A202" s="637" t="s">
        <v>529</v>
      </c>
      <c r="B202" s="615">
        <v>51329</v>
      </c>
      <c r="C202" s="615">
        <v>51278.815840000003</v>
      </c>
      <c r="D202" s="616">
        <v>-50.184160000003999</v>
      </c>
      <c r="E202" s="617">
        <v>0.99902230396000002</v>
      </c>
      <c r="F202" s="615">
        <v>50862.0000000133</v>
      </c>
      <c r="G202" s="616">
        <v>8477.0000000022101</v>
      </c>
      <c r="H202" s="618">
        <v>4055.9371700000002</v>
      </c>
      <c r="I202" s="615">
        <v>7488.0386099999996</v>
      </c>
      <c r="J202" s="616">
        <v>-988.96139000221604</v>
      </c>
      <c r="K202" s="619">
        <v>0.14722265365100001</v>
      </c>
    </row>
    <row r="203" spans="1:11" ht="14.4" customHeight="1" thickBot="1" x14ac:dyDescent="0.35">
      <c r="A203" s="636" t="s">
        <v>530</v>
      </c>
      <c r="B203" s="620">
        <v>0</v>
      </c>
      <c r="C203" s="620">
        <v>4541.2838099999999</v>
      </c>
      <c r="D203" s="621">
        <v>4541.2838099999999</v>
      </c>
      <c r="E203" s="622" t="s">
        <v>335</v>
      </c>
      <c r="F203" s="620">
        <v>0</v>
      </c>
      <c r="G203" s="621">
        <v>0</v>
      </c>
      <c r="H203" s="623">
        <v>0</v>
      </c>
      <c r="I203" s="620">
        <v>-71.584270000000004</v>
      </c>
      <c r="J203" s="621">
        <v>-71.584270000000004</v>
      </c>
      <c r="K203" s="624" t="s">
        <v>335</v>
      </c>
    </row>
    <row r="204" spans="1:11" ht="14.4" customHeight="1" thickBot="1" x14ac:dyDescent="0.35">
      <c r="A204" s="637" t="s">
        <v>531</v>
      </c>
      <c r="B204" s="615">
        <v>0</v>
      </c>
      <c r="C204" s="615">
        <v>244.4444</v>
      </c>
      <c r="D204" s="616">
        <v>244.4444</v>
      </c>
      <c r="E204" s="625" t="s">
        <v>335</v>
      </c>
      <c r="F204" s="615">
        <v>0</v>
      </c>
      <c r="G204" s="616">
        <v>0</v>
      </c>
      <c r="H204" s="618">
        <v>0</v>
      </c>
      <c r="I204" s="615">
        <v>0</v>
      </c>
      <c r="J204" s="616">
        <v>0</v>
      </c>
      <c r="K204" s="626" t="s">
        <v>335</v>
      </c>
    </row>
    <row r="205" spans="1:11" ht="14.4" customHeight="1" thickBot="1" x14ac:dyDescent="0.35">
      <c r="A205" s="637" t="s">
        <v>532</v>
      </c>
      <c r="B205" s="615">
        <v>0</v>
      </c>
      <c r="C205" s="615">
        <v>4296.8394099999996</v>
      </c>
      <c r="D205" s="616">
        <v>4296.8394099999996</v>
      </c>
      <c r="E205" s="625" t="s">
        <v>335</v>
      </c>
      <c r="F205" s="615">
        <v>0</v>
      </c>
      <c r="G205" s="616">
        <v>0</v>
      </c>
      <c r="H205" s="618">
        <v>0</v>
      </c>
      <c r="I205" s="615">
        <v>-71.584270000000004</v>
      </c>
      <c r="J205" s="616">
        <v>-71.584270000000004</v>
      </c>
      <c r="K205" s="626" t="s">
        <v>335</v>
      </c>
    </row>
    <row r="206" spans="1:11" ht="14.4" customHeight="1" thickBot="1" x14ac:dyDescent="0.35">
      <c r="A206" s="634" t="s">
        <v>533</v>
      </c>
      <c r="B206" s="615">
        <v>58.184155258894997</v>
      </c>
      <c r="C206" s="615">
        <v>132.08896999999999</v>
      </c>
      <c r="D206" s="616">
        <v>73.904814741104005</v>
      </c>
      <c r="E206" s="617">
        <v>2.270187981801</v>
      </c>
      <c r="F206" s="615">
        <v>69.153512710444005</v>
      </c>
      <c r="G206" s="616">
        <v>11.52558545174</v>
      </c>
      <c r="H206" s="618">
        <v>-1.2999999999999999E-4</v>
      </c>
      <c r="I206" s="615">
        <v>9.987E-2</v>
      </c>
      <c r="J206" s="616">
        <v>-11.42571545174</v>
      </c>
      <c r="K206" s="619">
        <v>1.444178264E-3</v>
      </c>
    </row>
    <row r="207" spans="1:11" ht="14.4" customHeight="1" thickBot="1" x14ac:dyDescent="0.35">
      <c r="A207" s="635" t="s">
        <v>534</v>
      </c>
      <c r="B207" s="615">
        <v>0</v>
      </c>
      <c r="C207" s="615">
        <v>6.5276399999999999</v>
      </c>
      <c r="D207" s="616">
        <v>6.5276399999999999</v>
      </c>
      <c r="E207" s="625" t="s">
        <v>335</v>
      </c>
      <c r="F207" s="615">
        <v>0</v>
      </c>
      <c r="G207" s="616">
        <v>0</v>
      </c>
      <c r="H207" s="618">
        <v>0</v>
      </c>
      <c r="I207" s="615">
        <v>0</v>
      </c>
      <c r="J207" s="616">
        <v>0</v>
      </c>
      <c r="K207" s="626" t="s">
        <v>335</v>
      </c>
    </row>
    <row r="208" spans="1:11" ht="14.4" customHeight="1" thickBot="1" x14ac:dyDescent="0.35">
      <c r="A208" s="636" t="s">
        <v>535</v>
      </c>
      <c r="B208" s="620">
        <v>0</v>
      </c>
      <c r="C208" s="620">
        <v>6.5276399999999999</v>
      </c>
      <c r="D208" s="621">
        <v>6.5276399999999999</v>
      </c>
      <c r="E208" s="622" t="s">
        <v>335</v>
      </c>
      <c r="F208" s="620">
        <v>0</v>
      </c>
      <c r="G208" s="621">
        <v>0</v>
      </c>
      <c r="H208" s="623">
        <v>0</v>
      </c>
      <c r="I208" s="620">
        <v>0</v>
      </c>
      <c r="J208" s="621">
        <v>0</v>
      </c>
      <c r="K208" s="624" t="s">
        <v>335</v>
      </c>
    </row>
    <row r="209" spans="1:11" ht="14.4" customHeight="1" thickBot="1" x14ac:dyDescent="0.35">
      <c r="A209" s="637" t="s">
        <v>536</v>
      </c>
      <c r="B209" s="615">
        <v>0</v>
      </c>
      <c r="C209" s="615">
        <v>6.5276399999999999</v>
      </c>
      <c r="D209" s="616">
        <v>6.5276399999999999</v>
      </c>
      <c r="E209" s="625" t="s">
        <v>335</v>
      </c>
      <c r="F209" s="615">
        <v>0</v>
      </c>
      <c r="G209" s="616">
        <v>0</v>
      </c>
      <c r="H209" s="618">
        <v>0</v>
      </c>
      <c r="I209" s="615">
        <v>0</v>
      </c>
      <c r="J209" s="616">
        <v>0</v>
      </c>
      <c r="K209" s="626" t="s">
        <v>335</v>
      </c>
    </row>
    <row r="210" spans="1:11" ht="14.4" customHeight="1" thickBot="1" x14ac:dyDescent="0.35">
      <c r="A210" s="640" t="s">
        <v>537</v>
      </c>
      <c r="B210" s="620">
        <v>58.184155258894997</v>
      </c>
      <c r="C210" s="620">
        <v>125.56133</v>
      </c>
      <c r="D210" s="621">
        <v>67.377174741104</v>
      </c>
      <c r="E210" s="627">
        <v>2.1579986757779999</v>
      </c>
      <c r="F210" s="620">
        <v>69.153512710444005</v>
      </c>
      <c r="G210" s="621">
        <v>11.52558545174</v>
      </c>
      <c r="H210" s="623">
        <v>-1.2999999999999999E-4</v>
      </c>
      <c r="I210" s="620">
        <v>9.987E-2</v>
      </c>
      <c r="J210" s="621">
        <v>-11.42571545174</v>
      </c>
      <c r="K210" s="628">
        <v>1.444178264E-3</v>
      </c>
    </row>
    <row r="211" spans="1:11" ht="14.4" customHeight="1" thickBot="1" x14ac:dyDescent="0.35">
      <c r="A211" s="636" t="s">
        <v>538</v>
      </c>
      <c r="B211" s="620">
        <v>0</v>
      </c>
      <c r="C211" s="620">
        <v>9.6727000000000007</v>
      </c>
      <c r="D211" s="621">
        <v>9.6727000000000007</v>
      </c>
      <c r="E211" s="622" t="s">
        <v>335</v>
      </c>
      <c r="F211" s="620">
        <v>0</v>
      </c>
      <c r="G211" s="621">
        <v>0</v>
      </c>
      <c r="H211" s="623">
        <v>-1.2999999999999999E-4</v>
      </c>
      <c r="I211" s="620">
        <v>-1.2999999999999999E-4</v>
      </c>
      <c r="J211" s="621">
        <v>-1.2999999999999999E-4</v>
      </c>
      <c r="K211" s="624" t="s">
        <v>335</v>
      </c>
    </row>
    <row r="212" spans="1:11" ht="14.4" customHeight="1" thickBot="1" x14ac:dyDescent="0.35">
      <c r="A212" s="637" t="s">
        <v>539</v>
      </c>
      <c r="B212" s="615">
        <v>0</v>
      </c>
      <c r="C212" s="615">
        <v>-2.9999999999999997E-4</v>
      </c>
      <c r="D212" s="616">
        <v>-2.9999999999999997E-4</v>
      </c>
      <c r="E212" s="625" t="s">
        <v>335</v>
      </c>
      <c r="F212" s="615">
        <v>0</v>
      </c>
      <c r="G212" s="616">
        <v>0</v>
      </c>
      <c r="H212" s="618">
        <v>-1.2999999999999999E-4</v>
      </c>
      <c r="I212" s="615">
        <v>-1.2999999999999999E-4</v>
      </c>
      <c r="J212" s="616">
        <v>-1.2999999999999999E-4</v>
      </c>
      <c r="K212" s="626" t="s">
        <v>335</v>
      </c>
    </row>
    <row r="213" spans="1:11" ht="14.4" customHeight="1" thickBot="1" x14ac:dyDescent="0.35">
      <c r="A213" s="637" t="s">
        <v>540</v>
      </c>
      <c r="B213" s="615">
        <v>0</v>
      </c>
      <c r="C213" s="615">
        <v>9.673</v>
      </c>
      <c r="D213" s="616">
        <v>9.673</v>
      </c>
      <c r="E213" s="625" t="s">
        <v>367</v>
      </c>
      <c r="F213" s="615">
        <v>0</v>
      </c>
      <c r="G213" s="616">
        <v>0</v>
      </c>
      <c r="H213" s="618">
        <v>0</v>
      </c>
      <c r="I213" s="615">
        <v>0</v>
      </c>
      <c r="J213" s="616">
        <v>0</v>
      </c>
      <c r="K213" s="626" t="s">
        <v>335</v>
      </c>
    </row>
    <row r="214" spans="1:11" ht="14.4" customHeight="1" thickBot="1" x14ac:dyDescent="0.35">
      <c r="A214" s="636" t="s">
        <v>541</v>
      </c>
      <c r="B214" s="620">
        <v>58.184155258894997</v>
      </c>
      <c r="C214" s="620">
        <v>82.251630000000006</v>
      </c>
      <c r="D214" s="621">
        <v>24.067474741104</v>
      </c>
      <c r="E214" s="627">
        <v>1.4136431066840001</v>
      </c>
      <c r="F214" s="620">
        <v>69.153512710444005</v>
      </c>
      <c r="G214" s="621">
        <v>11.52558545174</v>
      </c>
      <c r="H214" s="623">
        <v>0</v>
      </c>
      <c r="I214" s="620">
        <v>0.1</v>
      </c>
      <c r="J214" s="621">
        <v>-11.42558545174</v>
      </c>
      <c r="K214" s="628">
        <v>1.4460581399999999E-3</v>
      </c>
    </row>
    <row r="215" spans="1:11" ht="14.4" customHeight="1" thickBot="1" x14ac:dyDescent="0.35">
      <c r="A215" s="637" t="s">
        <v>542</v>
      </c>
      <c r="B215" s="615">
        <v>0</v>
      </c>
      <c r="C215" s="615">
        <v>0.57999999999999996</v>
      </c>
      <c r="D215" s="616">
        <v>0.57999999999999996</v>
      </c>
      <c r="E215" s="625" t="s">
        <v>335</v>
      </c>
      <c r="F215" s="615">
        <v>0.153512710444</v>
      </c>
      <c r="G215" s="616">
        <v>2.5585451740000001E-2</v>
      </c>
      <c r="H215" s="618">
        <v>0</v>
      </c>
      <c r="I215" s="615">
        <v>0</v>
      </c>
      <c r="J215" s="616">
        <v>-2.5585451740000001E-2</v>
      </c>
      <c r="K215" s="619">
        <v>0</v>
      </c>
    </row>
    <row r="216" spans="1:11" ht="14.4" customHeight="1" thickBot="1" x14ac:dyDescent="0.35">
      <c r="A216" s="637" t="s">
        <v>543</v>
      </c>
      <c r="B216" s="615">
        <v>18.782652204923</v>
      </c>
      <c r="C216" s="615">
        <v>10.79969</v>
      </c>
      <c r="D216" s="616">
        <v>-7.982962204923</v>
      </c>
      <c r="E216" s="617">
        <v>0.57498216344300002</v>
      </c>
      <c r="F216" s="615">
        <v>8</v>
      </c>
      <c r="G216" s="616">
        <v>1.333333333333</v>
      </c>
      <c r="H216" s="618">
        <v>0</v>
      </c>
      <c r="I216" s="615">
        <v>0</v>
      </c>
      <c r="J216" s="616">
        <v>-1.333333333333</v>
      </c>
      <c r="K216" s="619">
        <v>0</v>
      </c>
    </row>
    <row r="217" spans="1:11" ht="14.4" customHeight="1" thickBot="1" x14ac:dyDescent="0.35">
      <c r="A217" s="637" t="s">
        <v>544</v>
      </c>
      <c r="B217" s="615">
        <v>39.350102841281</v>
      </c>
      <c r="C217" s="615">
        <v>70.871939999999995</v>
      </c>
      <c r="D217" s="616">
        <v>31.521837158718</v>
      </c>
      <c r="E217" s="617">
        <v>1.801061112492</v>
      </c>
      <c r="F217" s="615">
        <v>61</v>
      </c>
      <c r="G217" s="616">
        <v>10.166666666666</v>
      </c>
      <c r="H217" s="618">
        <v>0</v>
      </c>
      <c r="I217" s="615">
        <v>0.1</v>
      </c>
      <c r="J217" s="616">
        <v>-10.066666666666</v>
      </c>
      <c r="K217" s="619">
        <v>1.6393442620000001E-3</v>
      </c>
    </row>
    <row r="218" spans="1:11" ht="14.4" customHeight="1" thickBot="1" x14ac:dyDescent="0.35">
      <c r="A218" s="636" t="s">
        <v>545</v>
      </c>
      <c r="B218" s="620">
        <v>0</v>
      </c>
      <c r="C218" s="620">
        <v>33.637</v>
      </c>
      <c r="D218" s="621">
        <v>33.637</v>
      </c>
      <c r="E218" s="622" t="s">
        <v>367</v>
      </c>
      <c r="F218" s="620">
        <v>0</v>
      </c>
      <c r="G218" s="621">
        <v>0</v>
      </c>
      <c r="H218" s="623">
        <v>0</v>
      </c>
      <c r="I218" s="620">
        <v>0</v>
      </c>
      <c r="J218" s="621">
        <v>0</v>
      </c>
      <c r="K218" s="624" t="s">
        <v>335</v>
      </c>
    </row>
    <row r="219" spans="1:11" ht="14.4" customHeight="1" thickBot="1" x14ac:dyDescent="0.35">
      <c r="A219" s="637" t="s">
        <v>546</v>
      </c>
      <c r="B219" s="615">
        <v>0</v>
      </c>
      <c r="C219" s="615">
        <v>33.637</v>
      </c>
      <c r="D219" s="616">
        <v>33.637</v>
      </c>
      <c r="E219" s="625" t="s">
        <v>367</v>
      </c>
      <c r="F219" s="615">
        <v>0</v>
      </c>
      <c r="G219" s="616">
        <v>0</v>
      </c>
      <c r="H219" s="618">
        <v>0</v>
      </c>
      <c r="I219" s="615">
        <v>0</v>
      </c>
      <c r="J219" s="616">
        <v>0</v>
      </c>
      <c r="K219" s="626" t="s">
        <v>335</v>
      </c>
    </row>
    <row r="220" spans="1:11" ht="14.4" customHeight="1" thickBot="1" x14ac:dyDescent="0.35">
      <c r="A220" s="634" t="s">
        <v>547</v>
      </c>
      <c r="B220" s="615">
        <v>46</v>
      </c>
      <c r="C220" s="615">
        <v>41.201000000000001</v>
      </c>
      <c r="D220" s="616">
        <v>-4.7990000000000004</v>
      </c>
      <c r="E220" s="617">
        <v>0.89567391304300004</v>
      </c>
      <c r="F220" s="615">
        <v>91.000000000022993</v>
      </c>
      <c r="G220" s="616">
        <v>15.16666666667</v>
      </c>
      <c r="H220" s="618">
        <v>0</v>
      </c>
      <c r="I220" s="615">
        <v>0</v>
      </c>
      <c r="J220" s="616">
        <v>-15.16666666667</v>
      </c>
      <c r="K220" s="619">
        <v>0</v>
      </c>
    </row>
    <row r="221" spans="1:11" ht="14.4" customHeight="1" thickBot="1" x14ac:dyDescent="0.35">
      <c r="A221" s="640" t="s">
        <v>548</v>
      </c>
      <c r="B221" s="620">
        <v>46</v>
      </c>
      <c r="C221" s="620">
        <v>41.201000000000001</v>
      </c>
      <c r="D221" s="621">
        <v>-4.7990000000000004</v>
      </c>
      <c r="E221" s="627">
        <v>0.89567391304300004</v>
      </c>
      <c r="F221" s="620">
        <v>91.000000000022993</v>
      </c>
      <c r="G221" s="621">
        <v>15.16666666667</v>
      </c>
      <c r="H221" s="623">
        <v>0</v>
      </c>
      <c r="I221" s="620">
        <v>0</v>
      </c>
      <c r="J221" s="621">
        <v>-15.16666666667</v>
      </c>
      <c r="K221" s="628">
        <v>0</v>
      </c>
    </row>
    <row r="222" spans="1:11" ht="14.4" customHeight="1" thickBot="1" x14ac:dyDescent="0.35">
      <c r="A222" s="636" t="s">
        <v>549</v>
      </c>
      <c r="B222" s="620">
        <v>46</v>
      </c>
      <c r="C222" s="620">
        <v>41.201000000000001</v>
      </c>
      <c r="D222" s="621">
        <v>-4.7990000000000004</v>
      </c>
      <c r="E222" s="627">
        <v>0.89567391304300004</v>
      </c>
      <c r="F222" s="620">
        <v>91.000000000022993</v>
      </c>
      <c r="G222" s="621">
        <v>15.16666666667</v>
      </c>
      <c r="H222" s="623">
        <v>0</v>
      </c>
      <c r="I222" s="620">
        <v>0</v>
      </c>
      <c r="J222" s="621">
        <v>-15.16666666667</v>
      </c>
      <c r="K222" s="628">
        <v>0</v>
      </c>
    </row>
    <row r="223" spans="1:11" ht="14.4" customHeight="1" thickBot="1" x14ac:dyDescent="0.35">
      <c r="A223" s="637" t="s">
        <v>550</v>
      </c>
      <c r="B223" s="615">
        <v>46</v>
      </c>
      <c r="C223" s="615">
        <v>41.201000000000001</v>
      </c>
      <c r="D223" s="616">
        <v>-4.7990000000000004</v>
      </c>
      <c r="E223" s="617">
        <v>0.89567391304300004</v>
      </c>
      <c r="F223" s="615">
        <v>91.000000000022993</v>
      </c>
      <c r="G223" s="616">
        <v>15.16666666667</v>
      </c>
      <c r="H223" s="618">
        <v>0</v>
      </c>
      <c r="I223" s="615">
        <v>0</v>
      </c>
      <c r="J223" s="616">
        <v>-15.16666666667</v>
      </c>
      <c r="K223" s="619">
        <v>0</v>
      </c>
    </row>
    <row r="224" spans="1:11" ht="14.4" customHeight="1" thickBot="1" x14ac:dyDescent="0.35">
      <c r="A224" s="633" t="s">
        <v>551</v>
      </c>
      <c r="B224" s="615">
        <v>11863.0212645308</v>
      </c>
      <c r="C224" s="615">
        <v>14465.50009</v>
      </c>
      <c r="D224" s="616">
        <v>2602.4788254692398</v>
      </c>
      <c r="E224" s="617">
        <v>1.219377405421</v>
      </c>
      <c r="F224" s="615">
        <v>0</v>
      </c>
      <c r="G224" s="616">
        <v>0</v>
      </c>
      <c r="H224" s="618">
        <v>1012.7303900000001</v>
      </c>
      <c r="I224" s="615">
        <v>2305.2096499999998</v>
      </c>
      <c r="J224" s="616">
        <v>2305.2096499999998</v>
      </c>
      <c r="K224" s="626" t="s">
        <v>335</v>
      </c>
    </row>
    <row r="225" spans="1:11" ht="14.4" customHeight="1" thickBot="1" x14ac:dyDescent="0.35">
      <c r="A225" s="638" t="s">
        <v>552</v>
      </c>
      <c r="B225" s="620">
        <v>11863.0212645308</v>
      </c>
      <c r="C225" s="620">
        <v>14465.50009</v>
      </c>
      <c r="D225" s="621">
        <v>2602.4788254692398</v>
      </c>
      <c r="E225" s="627">
        <v>1.219377405421</v>
      </c>
      <c r="F225" s="620">
        <v>0</v>
      </c>
      <c r="G225" s="621">
        <v>0</v>
      </c>
      <c r="H225" s="623">
        <v>1012.7303900000001</v>
      </c>
      <c r="I225" s="620">
        <v>2305.2096499999998</v>
      </c>
      <c r="J225" s="621">
        <v>2305.2096499999998</v>
      </c>
      <c r="K225" s="624" t="s">
        <v>335</v>
      </c>
    </row>
    <row r="226" spans="1:11" ht="14.4" customHeight="1" thickBot="1" x14ac:dyDescent="0.35">
      <c r="A226" s="640" t="s">
        <v>54</v>
      </c>
      <c r="B226" s="620">
        <v>11863.0212645308</v>
      </c>
      <c r="C226" s="620">
        <v>14465.50009</v>
      </c>
      <c r="D226" s="621">
        <v>2602.4788254692398</v>
      </c>
      <c r="E226" s="627">
        <v>1.219377405421</v>
      </c>
      <c r="F226" s="620">
        <v>0</v>
      </c>
      <c r="G226" s="621">
        <v>0</v>
      </c>
      <c r="H226" s="623">
        <v>1012.7303900000001</v>
      </c>
      <c r="I226" s="620">
        <v>2305.2096499999998</v>
      </c>
      <c r="J226" s="621">
        <v>2305.2096499999998</v>
      </c>
      <c r="K226" s="624" t="s">
        <v>335</v>
      </c>
    </row>
    <row r="227" spans="1:11" ht="14.4" customHeight="1" thickBot="1" x14ac:dyDescent="0.35">
      <c r="A227" s="636" t="s">
        <v>553</v>
      </c>
      <c r="B227" s="620">
        <v>92</v>
      </c>
      <c r="C227" s="620">
        <v>122.012</v>
      </c>
      <c r="D227" s="621">
        <v>30.012</v>
      </c>
      <c r="E227" s="627">
        <v>1.3262173913040001</v>
      </c>
      <c r="F227" s="620">
        <v>0</v>
      </c>
      <c r="G227" s="621">
        <v>0</v>
      </c>
      <c r="H227" s="623">
        <v>10.709</v>
      </c>
      <c r="I227" s="620">
        <v>21.420249999999999</v>
      </c>
      <c r="J227" s="621">
        <v>21.420249999999999</v>
      </c>
      <c r="K227" s="624" t="s">
        <v>335</v>
      </c>
    </row>
    <row r="228" spans="1:11" ht="14.4" customHeight="1" thickBot="1" x14ac:dyDescent="0.35">
      <c r="A228" s="637" t="s">
        <v>554</v>
      </c>
      <c r="B228" s="615">
        <v>92</v>
      </c>
      <c r="C228" s="615">
        <v>122.012</v>
      </c>
      <c r="D228" s="616">
        <v>30.012</v>
      </c>
      <c r="E228" s="617">
        <v>1.3262173913040001</v>
      </c>
      <c r="F228" s="615">
        <v>0</v>
      </c>
      <c r="G228" s="616">
        <v>0</v>
      </c>
      <c r="H228" s="618">
        <v>10.709</v>
      </c>
      <c r="I228" s="615">
        <v>21.420249999999999</v>
      </c>
      <c r="J228" s="616">
        <v>21.420249999999999</v>
      </c>
      <c r="K228" s="626" t="s">
        <v>335</v>
      </c>
    </row>
    <row r="229" spans="1:11" ht="14.4" customHeight="1" thickBot="1" x14ac:dyDescent="0.35">
      <c r="A229" s="636" t="s">
        <v>555</v>
      </c>
      <c r="B229" s="620">
        <v>150.02126453076301</v>
      </c>
      <c r="C229" s="620">
        <v>149.52662000000001</v>
      </c>
      <c r="D229" s="621">
        <v>-0.49464453076199999</v>
      </c>
      <c r="E229" s="627">
        <v>0.99670283721200004</v>
      </c>
      <c r="F229" s="620">
        <v>0</v>
      </c>
      <c r="G229" s="621">
        <v>0</v>
      </c>
      <c r="H229" s="623">
        <v>7.6421000000000001</v>
      </c>
      <c r="I229" s="620">
        <v>21.45072</v>
      </c>
      <c r="J229" s="621">
        <v>21.45072</v>
      </c>
      <c r="K229" s="624" t="s">
        <v>335</v>
      </c>
    </row>
    <row r="230" spans="1:11" ht="14.4" customHeight="1" thickBot="1" x14ac:dyDescent="0.35">
      <c r="A230" s="637" t="s">
        <v>556</v>
      </c>
      <c r="B230" s="615">
        <v>150.02126453076301</v>
      </c>
      <c r="C230" s="615">
        <v>149.52662000000001</v>
      </c>
      <c r="D230" s="616">
        <v>-0.49464453076199999</v>
      </c>
      <c r="E230" s="617">
        <v>0.99670283721200004</v>
      </c>
      <c r="F230" s="615">
        <v>0</v>
      </c>
      <c r="G230" s="616">
        <v>0</v>
      </c>
      <c r="H230" s="618">
        <v>7.6421000000000001</v>
      </c>
      <c r="I230" s="615">
        <v>21.45072</v>
      </c>
      <c r="J230" s="616">
        <v>21.45072</v>
      </c>
      <c r="K230" s="626" t="s">
        <v>335</v>
      </c>
    </row>
    <row r="231" spans="1:11" ht="14.4" customHeight="1" thickBot="1" x14ac:dyDescent="0.35">
      <c r="A231" s="636" t="s">
        <v>557</v>
      </c>
      <c r="B231" s="620">
        <v>2246</v>
      </c>
      <c r="C231" s="620">
        <v>2501.70001</v>
      </c>
      <c r="D231" s="621">
        <v>255.70000999999999</v>
      </c>
      <c r="E231" s="627">
        <v>1.113846843276</v>
      </c>
      <c r="F231" s="620">
        <v>0</v>
      </c>
      <c r="G231" s="621">
        <v>0</v>
      </c>
      <c r="H231" s="623">
        <v>193.24321</v>
      </c>
      <c r="I231" s="620">
        <v>389.96917999999999</v>
      </c>
      <c r="J231" s="621">
        <v>389.96917999999999</v>
      </c>
      <c r="K231" s="624" t="s">
        <v>335</v>
      </c>
    </row>
    <row r="232" spans="1:11" ht="14.4" customHeight="1" thickBot="1" x14ac:dyDescent="0.35">
      <c r="A232" s="637" t="s">
        <v>558</v>
      </c>
      <c r="B232" s="615">
        <v>2246</v>
      </c>
      <c r="C232" s="615">
        <v>2501.70001</v>
      </c>
      <c r="D232" s="616">
        <v>255.70000999999999</v>
      </c>
      <c r="E232" s="617">
        <v>1.113846843276</v>
      </c>
      <c r="F232" s="615">
        <v>0</v>
      </c>
      <c r="G232" s="616">
        <v>0</v>
      </c>
      <c r="H232" s="618">
        <v>193.24321</v>
      </c>
      <c r="I232" s="615">
        <v>389.96917999999999</v>
      </c>
      <c r="J232" s="616">
        <v>389.96917999999999</v>
      </c>
      <c r="K232" s="626" t="s">
        <v>335</v>
      </c>
    </row>
    <row r="233" spans="1:11" ht="14.4" customHeight="1" thickBot="1" x14ac:dyDescent="0.35">
      <c r="A233" s="636" t="s">
        <v>559</v>
      </c>
      <c r="B233" s="620">
        <v>0</v>
      </c>
      <c r="C233" s="620">
        <v>17.297000000000001</v>
      </c>
      <c r="D233" s="621">
        <v>17.297000000000001</v>
      </c>
      <c r="E233" s="622" t="s">
        <v>367</v>
      </c>
      <c r="F233" s="620">
        <v>0</v>
      </c>
      <c r="G233" s="621">
        <v>0</v>
      </c>
      <c r="H233" s="623">
        <v>1.655</v>
      </c>
      <c r="I233" s="620">
        <v>3.0539999999999998</v>
      </c>
      <c r="J233" s="621">
        <v>3.0539999999999998</v>
      </c>
      <c r="K233" s="624" t="s">
        <v>335</v>
      </c>
    </row>
    <row r="234" spans="1:11" ht="14.4" customHeight="1" thickBot="1" x14ac:dyDescent="0.35">
      <c r="A234" s="637" t="s">
        <v>560</v>
      </c>
      <c r="B234" s="615">
        <v>0</v>
      </c>
      <c r="C234" s="615">
        <v>17.297000000000001</v>
      </c>
      <c r="D234" s="616">
        <v>17.297000000000001</v>
      </c>
      <c r="E234" s="625" t="s">
        <v>367</v>
      </c>
      <c r="F234" s="615">
        <v>0</v>
      </c>
      <c r="G234" s="616">
        <v>0</v>
      </c>
      <c r="H234" s="618">
        <v>1.655</v>
      </c>
      <c r="I234" s="615">
        <v>3.0539999999999998</v>
      </c>
      <c r="J234" s="616">
        <v>3.0539999999999998</v>
      </c>
      <c r="K234" s="626" t="s">
        <v>335</v>
      </c>
    </row>
    <row r="235" spans="1:11" ht="14.4" customHeight="1" thickBot="1" x14ac:dyDescent="0.35">
      <c r="A235" s="636" t="s">
        <v>561</v>
      </c>
      <c r="B235" s="620">
        <v>1791</v>
      </c>
      <c r="C235" s="620">
        <v>1577.1746499999999</v>
      </c>
      <c r="D235" s="621">
        <v>-213.82535000000101</v>
      </c>
      <c r="E235" s="627">
        <v>0.88061119486299999</v>
      </c>
      <c r="F235" s="620">
        <v>0</v>
      </c>
      <c r="G235" s="621">
        <v>0</v>
      </c>
      <c r="H235" s="623">
        <v>76.936030000000002</v>
      </c>
      <c r="I235" s="620">
        <v>194.27417</v>
      </c>
      <c r="J235" s="621">
        <v>194.27417</v>
      </c>
      <c r="K235" s="624" t="s">
        <v>335</v>
      </c>
    </row>
    <row r="236" spans="1:11" ht="14.4" customHeight="1" thickBot="1" x14ac:dyDescent="0.35">
      <c r="A236" s="637" t="s">
        <v>562</v>
      </c>
      <c r="B236" s="615">
        <v>1758</v>
      </c>
      <c r="C236" s="615">
        <v>1540.9740099999999</v>
      </c>
      <c r="D236" s="616">
        <v>-217.025990000001</v>
      </c>
      <c r="E236" s="617">
        <v>0.87654949374199997</v>
      </c>
      <c r="F236" s="615">
        <v>0</v>
      </c>
      <c r="G236" s="616">
        <v>0</v>
      </c>
      <c r="H236" s="618">
        <v>76.936030000000002</v>
      </c>
      <c r="I236" s="615">
        <v>194.27417</v>
      </c>
      <c r="J236" s="616">
        <v>194.27417</v>
      </c>
      <c r="K236" s="626" t="s">
        <v>335</v>
      </c>
    </row>
    <row r="237" spans="1:11" ht="14.4" customHeight="1" thickBot="1" x14ac:dyDescent="0.35">
      <c r="A237" s="637" t="s">
        <v>563</v>
      </c>
      <c r="B237" s="615">
        <v>33</v>
      </c>
      <c r="C237" s="615">
        <v>36.20064</v>
      </c>
      <c r="D237" s="616">
        <v>3.2006399999999999</v>
      </c>
      <c r="E237" s="617">
        <v>1.0969890909090001</v>
      </c>
      <c r="F237" s="615">
        <v>0</v>
      </c>
      <c r="G237" s="616">
        <v>0</v>
      </c>
      <c r="H237" s="618">
        <v>0</v>
      </c>
      <c r="I237" s="615">
        <v>0</v>
      </c>
      <c r="J237" s="616">
        <v>0</v>
      </c>
      <c r="K237" s="626" t="s">
        <v>335</v>
      </c>
    </row>
    <row r="238" spans="1:11" ht="14.4" customHeight="1" thickBot="1" x14ac:dyDescent="0.35">
      <c r="A238" s="636" t="s">
        <v>564</v>
      </c>
      <c r="B238" s="620">
        <v>0</v>
      </c>
      <c r="C238" s="620">
        <v>1833.3500100000001</v>
      </c>
      <c r="D238" s="621">
        <v>1833.3500100000001</v>
      </c>
      <c r="E238" s="622" t="s">
        <v>367</v>
      </c>
      <c r="F238" s="620">
        <v>0</v>
      </c>
      <c r="G238" s="621">
        <v>0</v>
      </c>
      <c r="H238" s="623">
        <v>38.169829999999997</v>
      </c>
      <c r="I238" s="620">
        <v>430.74511000000001</v>
      </c>
      <c r="J238" s="621">
        <v>430.74511000000001</v>
      </c>
      <c r="K238" s="624" t="s">
        <v>335</v>
      </c>
    </row>
    <row r="239" spans="1:11" ht="14.4" customHeight="1" thickBot="1" x14ac:dyDescent="0.35">
      <c r="A239" s="637" t="s">
        <v>565</v>
      </c>
      <c r="B239" s="615">
        <v>0</v>
      </c>
      <c r="C239" s="615">
        <v>1833.3500100000001</v>
      </c>
      <c r="D239" s="616">
        <v>1833.3500100000001</v>
      </c>
      <c r="E239" s="625" t="s">
        <v>367</v>
      </c>
      <c r="F239" s="615">
        <v>0</v>
      </c>
      <c r="G239" s="616">
        <v>0</v>
      </c>
      <c r="H239" s="618">
        <v>38.169829999999997</v>
      </c>
      <c r="I239" s="615">
        <v>430.74511000000001</v>
      </c>
      <c r="J239" s="616">
        <v>430.74511000000001</v>
      </c>
      <c r="K239" s="626" t="s">
        <v>335</v>
      </c>
    </row>
    <row r="240" spans="1:11" ht="14.4" customHeight="1" thickBot="1" x14ac:dyDescent="0.35">
      <c r="A240" s="636" t="s">
        <v>566</v>
      </c>
      <c r="B240" s="620">
        <v>7584</v>
      </c>
      <c r="C240" s="620">
        <v>8264.4398000000001</v>
      </c>
      <c r="D240" s="621">
        <v>680.43980000000204</v>
      </c>
      <c r="E240" s="627">
        <v>1.0897204377630001</v>
      </c>
      <c r="F240" s="620">
        <v>0</v>
      </c>
      <c r="G240" s="621">
        <v>0</v>
      </c>
      <c r="H240" s="623">
        <v>684.37522000000001</v>
      </c>
      <c r="I240" s="620">
        <v>1244.2962199999999</v>
      </c>
      <c r="J240" s="621">
        <v>1244.2962199999999</v>
      </c>
      <c r="K240" s="624" t="s">
        <v>335</v>
      </c>
    </row>
    <row r="241" spans="1:11" ht="14.4" customHeight="1" thickBot="1" x14ac:dyDescent="0.35">
      <c r="A241" s="637" t="s">
        <v>567</v>
      </c>
      <c r="B241" s="615">
        <v>7584</v>
      </c>
      <c r="C241" s="615">
        <v>8264.4398000000001</v>
      </c>
      <c r="D241" s="616">
        <v>680.43980000000204</v>
      </c>
      <c r="E241" s="617">
        <v>1.0897204377630001</v>
      </c>
      <c r="F241" s="615">
        <v>0</v>
      </c>
      <c r="G241" s="616">
        <v>0</v>
      </c>
      <c r="H241" s="618">
        <v>684.37522000000001</v>
      </c>
      <c r="I241" s="615">
        <v>1244.2962199999999</v>
      </c>
      <c r="J241" s="616">
        <v>1244.2962199999999</v>
      </c>
      <c r="K241" s="626" t="s">
        <v>335</v>
      </c>
    </row>
    <row r="242" spans="1:11" ht="14.4" customHeight="1" thickBot="1" x14ac:dyDescent="0.35">
      <c r="A242" s="641" t="s">
        <v>568</v>
      </c>
      <c r="B242" s="620">
        <v>0</v>
      </c>
      <c r="C242" s="620">
        <v>12.271140000000001</v>
      </c>
      <c r="D242" s="621">
        <v>12.271140000000001</v>
      </c>
      <c r="E242" s="622" t="s">
        <v>367</v>
      </c>
      <c r="F242" s="620">
        <v>0</v>
      </c>
      <c r="G242" s="621">
        <v>0</v>
      </c>
      <c r="H242" s="623">
        <v>0.61041999999999996</v>
      </c>
      <c r="I242" s="620">
        <v>1.6327799999999999</v>
      </c>
      <c r="J242" s="621">
        <v>1.6327799999999999</v>
      </c>
      <c r="K242" s="624" t="s">
        <v>335</v>
      </c>
    </row>
    <row r="243" spans="1:11" ht="14.4" customHeight="1" thickBot="1" x14ac:dyDescent="0.35">
      <c r="A243" s="638" t="s">
        <v>569</v>
      </c>
      <c r="B243" s="620">
        <v>0</v>
      </c>
      <c r="C243" s="620">
        <v>12.271140000000001</v>
      </c>
      <c r="D243" s="621">
        <v>12.271140000000001</v>
      </c>
      <c r="E243" s="622" t="s">
        <v>367</v>
      </c>
      <c r="F243" s="620">
        <v>0</v>
      </c>
      <c r="G243" s="621">
        <v>0</v>
      </c>
      <c r="H243" s="623">
        <v>0.61041999999999996</v>
      </c>
      <c r="I243" s="620">
        <v>1.6327799999999999</v>
      </c>
      <c r="J243" s="621">
        <v>1.6327799999999999</v>
      </c>
      <c r="K243" s="624" t="s">
        <v>335</v>
      </c>
    </row>
    <row r="244" spans="1:11" ht="14.4" customHeight="1" thickBot="1" x14ac:dyDescent="0.35">
      <c r="A244" s="640" t="s">
        <v>570</v>
      </c>
      <c r="B244" s="620">
        <v>0</v>
      </c>
      <c r="C244" s="620">
        <v>12.271140000000001</v>
      </c>
      <c r="D244" s="621">
        <v>12.271140000000001</v>
      </c>
      <c r="E244" s="622" t="s">
        <v>367</v>
      </c>
      <c r="F244" s="620">
        <v>0</v>
      </c>
      <c r="G244" s="621">
        <v>0</v>
      </c>
      <c r="H244" s="623">
        <v>0.61041999999999996</v>
      </c>
      <c r="I244" s="620">
        <v>1.6327799999999999</v>
      </c>
      <c r="J244" s="621">
        <v>1.6327799999999999</v>
      </c>
      <c r="K244" s="624" t="s">
        <v>335</v>
      </c>
    </row>
    <row r="245" spans="1:11" ht="14.4" customHeight="1" thickBot="1" x14ac:dyDescent="0.35">
      <c r="A245" s="636" t="s">
        <v>571</v>
      </c>
      <c r="B245" s="620">
        <v>0</v>
      </c>
      <c r="C245" s="620">
        <v>12.271140000000001</v>
      </c>
      <c r="D245" s="621">
        <v>12.271140000000001</v>
      </c>
      <c r="E245" s="622" t="s">
        <v>367</v>
      </c>
      <c r="F245" s="620">
        <v>0</v>
      </c>
      <c r="G245" s="621">
        <v>0</v>
      </c>
      <c r="H245" s="623">
        <v>0.61041999999999996</v>
      </c>
      <c r="I245" s="620">
        <v>1.6327799999999999</v>
      </c>
      <c r="J245" s="621">
        <v>1.6327799999999999</v>
      </c>
      <c r="K245" s="624" t="s">
        <v>335</v>
      </c>
    </row>
    <row r="246" spans="1:11" ht="14.4" customHeight="1" thickBot="1" x14ac:dyDescent="0.35">
      <c r="A246" s="637" t="s">
        <v>572</v>
      </c>
      <c r="B246" s="615">
        <v>0</v>
      </c>
      <c r="C246" s="615">
        <v>9.3281399999999994</v>
      </c>
      <c r="D246" s="616">
        <v>9.3281399999999994</v>
      </c>
      <c r="E246" s="625" t="s">
        <v>367</v>
      </c>
      <c r="F246" s="615">
        <v>0</v>
      </c>
      <c r="G246" s="616">
        <v>0</v>
      </c>
      <c r="H246" s="618">
        <v>0.61041999999999996</v>
      </c>
      <c r="I246" s="615">
        <v>1.6327799999999999</v>
      </c>
      <c r="J246" s="616">
        <v>1.6327799999999999</v>
      </c>
      <c r="K246" s="626" t="s">
        <v>335</v>
      </c>
    </row>
    <row r="247" spans="1:11" ht="14.4" customHeight="1" thickBot="1" x14ac:dyDescent="0.35">
      <c r="A247" s="637" t="s">
        <v>573</v>
      </c>
      <c r="B247" s="615">
        <v>0</v>
      </c>
      <c r="C247" s="615">
        <v>2.9430000000000001</v>
      </c>
      <c r="D247" s="616">
        <v>2.9430000000000001</v>
      </c>
      <c r="E247" s="625" t="s">
        <v>367</v>
      </c>
      <c r="F247" s="615">
        <v>0</v>
      </c>
      <c r="G247" s="616">
        <v>0</v>
      </c>
      <c r="H247" s="618">
        <v>0</v>
      </c>
      <c r="I247" s="615">
        <v>0</v>
      </c>
      <c r="J247" s="616">
        <v>0</v>
      </c>
      <c r="K247" s="626" t="s">
        <v>335</v>
      </c>
    </row>
    <row r="248" spans="1:11" ht="14.4" customHeight="1" thickBot="1" x14ac:dyDescent="0.35">
      <c r="A248" s="642"/>
      <c r="B248" s="615">
        <v>-20583.330932677301</v>
      </c>
      <c r="C248" s="615">
        <v>-26720.78585</v>
      </c>
      <c r="D248" s="616">
        <v>-6137.4549173227297</v>
      </c>
      <c r="E248" s="617">
        <v>1.2981759821759999</v>
      </c>
      <c r="F248" s="615">
        <v>-10821.3754785211</v>
      </c>
      <c r="G248" s="616">
        <v>-1803.5625797535199</v>
      </c>
      <c r="H248" s="618">
        <v>-2217.9459300000199</v>
      </c>
      <c r="I248" s="615">
        <v>-5213.2604200000196</v>
      </c>
      <c r="J248" s="616">
        <v>-3409.6978402465002</v>
      </c>
      <c r="K248" s="619">
        <v>0.48175580177799998</v>
      </c>
    </row>
    <row r="249" spans="1:11" ht="14.4" customHeight="1" thickBot="1" x14ac:dyDescent="0.35">
      <c r="A249" s="643" t="s">
        <v>66</v>
      </c>
      <c r="B249" s="629">
        <v>-20583.330932677301</v>
      </c>
      <c r="C249" s="629">
        <v>-26720.78585</v>
      </c>
      <c r="D249" s="630">
        <v>-6137.4549173227297</v>
      </c>
      <c r="E249" s="631" t="s">
        <v>367</v>
      </c>
      <c r="F249" s="629">
        <v>-10821.3754785211</v>
      </c>
      <c r="G249" s="630">
        <v>-1803.5625797535199</v>
      </c>
      <c r="H249" s="629">
        <v>-2217.9459300000199</v>
      </c>
      <c r="I249" s="629">
        <v>-5213.2604200000196</v>
      </c>
      <c r="J249" s="630">
        <v>-3409.6978402465002</v>
      </c>
      <c r="K249" s="632">
        <v>0.48175580177799998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7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574</v>
      </c>
      <c r="B5" s="645" t="s">
        <v>575</v>
      </c>
      <c r="C5" s="646" t="s">
        <v>576</v>
      </c>
      <c r="D5" s="646" t="s">
        <v>576</v>
      </c>
      <c r="E5" s="646"/>
      <c r="F5" s="646" t="s">
        <v>576</v>
      </c>
      <c r="G5" s="646" t="s">
        <v>576</v>
      </c>
      <c r="H5" s="646" t="s">
        <v>576</v>
      </c>
      <c r="I5" s="647" t="s">
        <v>576</v>
      </c>
      <c r="J5" s="648" t="s">
        <v>74</v>
      </c>
    </row>
    <row r="6" spans="1:10" ht="14.4" customHeight="1" x14ac:dyDescent="0.3">
      <c r="A6" s="644" t="s">
        <v>574</v>
      </c>
      <c r="B6" s="645" t="s">
        <v>343</v>
      </c>
      <c r="C6" s="646">
        <v>678.69521999999995</v>
      </c>
      <c r="D6" s="646">
        <v>620.60467000000006</v>
      </c>
      <c r="E6" s="646"/>
      <c r="F6" s="646">
        <v>509.74155999999994</v>
      </c>
      <c r="G6" s="646">
        <v>655.54779384982248</v>
      </c>
      <c r="H6" s="646">
        <v>-145.80623384982255</v>
      </c>
      <c r="I6" s="647">
        <v>0.77758107766094497</v>
      </c>
      <c r="J6" s="648" t="s">
        <v>1</v>
      </c>
    </row>
    <row r="7" spans="1:10" ht="14.4" customHeight="1" x14ac:dyDescent="0.3">
      <c r="A7" s="644" t="s">
        <v>574</v>
      </c>
      <c r="B7" s="645" t="s">
        <v>344</v>
      </c>
      <c r="C7" s="646">
        <v>165.65468000000001</v>
      </c>
      <c r="D7" s="646">
        <v>185.15409</v>
      </c>
      <c r="E7" s="646"/>
      <c r="F7" s="646">
        <v>240.74502999999999</v>
      </c>
      <c r="G7" s="646">
        <v>250.33332544844001</v>
      </c>
      <c r="H7" s="646">
        <v>-9.5882954484400216</v>
      </c>
      <c r="I7" s="647">
        <v>0.96169788648289711</v>
      </c>
      <c r="J7" s="648" t="s">
        <v>1</v>
      </c>
    </row>
    <row r="8" spans="1:10" ht="14.4" customHeight="1" x14ac:dyDescent="0.3">
      <c r="A8" s="644" t="s">
        <v>574</v>
      </c>
      <c r="B8" s="645" t="s">
        <v>345</v>
      </c>
      <c r="C8" s="646">
        <v>12.667859999999999</v>
      </c>
      <c r="D8" s="646">
        <v>42.226199999999999</v>
      </c>
      <c r="E8" s="646"/>
      <c r="F8" s="646">
        <v>50.525120000000001</v>
      </c>
      <c r="G8" s="646">
        <v>21.840477927148669</v>
      </c>
      <c r="H8" s="646">
        <v>28.684642072851332</v>
      </c>
      <c r="I8" s="647">
        <v>2.3133706216746779</v>
      </c>
      <c r="J8" s="648" t="s">
        <v>1</v>
      </c>
    </row>
    <row r="9" spans="1:10" ht="14.4" customHeight="1" x14ac:dyDescent="0.3">
      <c r="A9" s="644" t="s">
        <v>574</v>
      </c>
      <c r="B9" s="645" t="s">
        <v>346</v>
      </c>
      <c r="C9" s="646">
        <v>0</v>
      </c>
      <c r="D9" s="646">
        <v>0</v>
      </c>
      <c r="E9" s="646"/>
      <c r="F9" s="646">
        <v>0</v>
      </c>
      <c r="G9" s="646">
        <v>6.333333133848666</v>
      </c>
      <c r="H9" s="646">
        <v>-6.333333133848666</v>
      </c>
      <c r="I9" s="647">
        <v>0</v>
      </c>
      <c r="J9" s="648" t="s">
        <v>1</v>
      </c>
    </row>
    <row r="10" spans="1:10" ht="14.4" customHeight="1" x14ac:dyDescent="0.3">
      <c r="A10" s="644" t="s">
        <v>574</v>
      </c>
      <c r="B10" s="645" t="s">
        <v>347</v>
      </c>
      <c r="C10" s="646">
        <v>304.17655000000002</v>
      </c>
      <c r="D10" s="646">
        <v>236.64072000000002</v>
      </c>
      <c r="E10" s="646"/>
      <c r="F10" s="646">
        <v>170.40643</v>
      </c>
      <c r="G10" s="646">
        <v>277.54261136953966</v>
      </c>
      <c r="H10" s="646">
        <v>-107.13618136953966</v>
      </c>
      <c r="I10" s="647">
        <v>0.61398294539035292</v>
      </c>
      <c r="J10" s="648" t="s">
        <v>1</v>
      </c>
    </row>
    <row r="11" spans="1:10" ht="14.4" customHeight="1" x14ac:dyDescent="0.3">
      <c r="A11" s="644" t="s">
        <v>574</v>
      </c>
      <c r="B11" s="645" t="s">
        <v>348</v>
      </c>
      <c r="C11" s="646">
        <v>4.3176899999999989</v>
      </c>
      <c r="D11" s="646">
        <v>134.25555999999997</v>
      </c>
      <c r="E11" s="646"/>
      <c r="F11" s="646">
        <v>90.353049999999996</v>
      </c>
      <c r="G11" s="646">
        <v>52.130523471855497</v>
      </c>
      <c r="H11" s="646">
        <v>38.222526528144499</v>
      </c>
      <c r="I11" s="647">
        <v>1.7332081855801866</v>
      </c>
      <c r="J11" s="648" t="s">
        <v>1</v>
      </c>
    </row>
    <row r="12" spans="1:10" ht="14.4" customHeight="1" x14ac:dyDescent="0.3">
      <c r="A12" s="644" t="s">
        <v>574</v>
      </c>
      <c r="B12" s="645" t="s">
        <v>349</v>
      </c>
      <c r="C12" s="646">
        <v>64.436769999999996</v>
      </c>
      <c r="D12" s="646">
        <v>46.330620000000003</v>
      </c>
      <c r="E12" s="646"/>
      <c r="F12" s="646">
        <v>58.323650000000001</v>
      </c>
      <c r="G12" s="646">
        <v>53.719851419603835</v>
      </c>
      <c r="H12" s="646">
        <v>4.6037985803961661</v>
      </c>
      <c r="I12" s="647">
        <v>1.0857001361458738</v>
      </c>
      <c r="J12" s="648" t="s">
        <v>1</v>
      </c>
    </row>
    <row r="13" spans="1:10" ht="14.4" customHeight="1" x14ac:dyDescent="0.3">
      <c r="A13" s="644" t="s">
        <v>574</v>
      </c>
      <c r="B13" s="645" t="s">
        <v>577</v>
      </c>
      <c r="C13" s="646">
        <v>1229.94877</v>
      </c>
      <c r="D13" s="646">
        <v>1265.2118600000001</v>
      </c>
      <c r="E13" s="646"/>
      <c r="F13" s="646">
        <v>1120.09484</v>
      </c>
      <c r="G13" s="646">
        <v>1317.4479166202589</v>
      </c>
      <c r="H13" s="646">
        <v>-197.35307662025889</v>
      </c>
      <c r="I13" s="647">
        <v>0.8502004715855922</v>
      </c>
      <c r="J13" s="648" t="s">
        <v>578</v>
      </c>
    </row>
    <row r="15" spans="1:10" ht="14.4" customHeight="1" x14ac:dyDescent="0.3">
      <c r="A15" s="644" t="s">
        <v>574</v>
      </c>
      <c r="B15" s="645" t="s">
        <v>575</v>
      </c>
      <c r="C15" s="646" t="s">
        <v>576</v>
      </c>
      <c r="D15" s="646" t="s">
        <v>576</v>
      </c>
      <c r="E15" s="646"/>
      <c r="F15" s="646" t="s">
        <v>576</v>
      </c>
      <c r="G15" s="646" t="s">
        <v>576</v>
      </c>
      <c r="H15" s="646" t="s">
        <v>576</v>
      </c>
      <c r="I15" s="647" t="s">
        <v>576</v>
      </c>
      <c r="J15" s="648" t="s">
        <v>74</v>
      </c>
    </row>
    <row r="16" spans="1:10" ht="14.4" customHeight="1" x14ac:dyDescent="0.3">
      <c r="A16" s="644" t="s">
        <v>579</v>
      </c>
      <c r="B16" s="645" t="s">
        <v>580</v>
      </c>
      <c r="C16" s="646" t="s">
        <v>576</v>
      </c>
      <c r="D16" s="646" t="s">
        <v>576</v>
      </c>
      <c r="E16" s="646"/>
      <c r="F16" s="646" t="s">
        <v>576</v>
      </c>
      <c r="G16" s="646" t="s">
        <v>576</v>
      </c>
      <c r="H16" s="646" t="s">
        <v>576</v>
      </c>
      <c r="I16" s="647" t="s">
        <v>576</v>
      </c>
      <c r="J16" s="648" t="s">
        <v>0</v>
      </c>
    </row>
    <row r="17" spans="1:10" ht="14.4" customHeight="1" x14ac:dyDescent="0.3">
      <c r="A17" s="644" t="s">
        <v>579</v>
      </c>
      <c r="B17" s="645" t="s">
        <v>343</v>
      </c>
      <c r="C17" s="646">
        <v>104.99090999999999</v>
      </c>
      <c r="D17" s="646">
        <v>112.59996000000001</v>
      </c>
      <c r="E17" s="646"/>
      <c r="F17" s="646">
        <v>95.347450000000009</v>
      </c>
      <c r="G17" s="646">
        <v>127.83332930689316</v>
      </c>
      <c r="H17" s="646">
        <v>-32.485879306893153</v>
      </c>
      <c r="I17" s="647">
        <v>0.74587316560532213</v>
      </c>
      <c r="J17" s="648" t="s">
        <v>1</v>
      </c>
    </row>
    <row r="18" spans="1:10" ht="14.4" customHeight="1" x14ac:dyDescent="0.3">
      <c r="A18" s="644" t="s">
        <v>579</v>
      </c>
      <c r="B18" s="645" t="s">
        <v>344</v>
      </c>
      <c r="C18" s="646">
        <v>25.611489999999996</v>
      </c>
      <c r="D18" s="646">
        <v>29.380670000000002</v>
      </c>
      <c r="E18" s="646"/>
      <c r="F18" s="646">
        <v>63.676589999999997</v>
      </c>
      <c r="G18" s="646">
        <v>65.166664614074662</v>
      </c>
      <c r="H18" s="646">
        <v>-1.4900746140746648</v>
      </c>
      <c r="I18" s="647">
        <v>0.97713440417889919</v>
      </c>
      <c r="J18" s="648" t="s">
        <v>1</v>
      </c>
    </row>
    <row r="19" spans="1:10" ht="14.4" customHeight="1" x14ac:dyDescent="0.3">
      <c r="A19" s="644" t="s">
        <v>579</v>
      </c>
      <c r="B19" s="645" t="s">
        <v>345</v>
      </c>
      <c r="C19" s="646">
        <v>0</v>
      </c>
      <c r="D19" s="646">
        <v>2.81508</v>
      </c>
      <c r="E19" s="646"/>
      <c r="F19" s="646">
        <v>2.81508</v>
      </c>
      <c r="G19" s="646">
        <v>1.9714992773988333</v>
      </c>
      <c r="H19" s="646">
        <v>0.84358072260116668</v>
      </c>
      <c r="I19" s="647">
        <v>1.4278879187387654</v>
      </c>
      <c r="J19" s="648" t="s">
        <v>1</v>
      </c>
    </row>
    <row r="20" spans="1:10" ht="14.4" customHeight="1" x14ac:dyDescent="0.3">
      <c r="A20" s="644" t="s">
        <v>579</v>
      </c>
      <c r="B20" s="645" t="s">
        <v>347</v>
      </c>
      <c r="C20" s="646">
        <v>39.569000000000003</v>
      </c>
      <c r="D20" s="646">
        <v>31.392580000000002</v>
      </c>
      <c r="E20" s="646"/>
      <c r="F20" s="646">
        <v>58.010999999999996</v>
      </c>
      <c r="G20" s="646">
        <v>54.399395965652502</v>
      </c>
      <c r="H20" s="646">
        <v>3.6116040343474936</v>
      </c>
      <c r="I20" s="647">
        <v>1.0663905172150778</v>
      </c>
      <c r="J20" s="648" t="s">
        <v>1</v>
      </c>
    </row>
    <row r="21" spans="1:10" ht="14.4" customHeight="1" x14ac:dyDescent="0.3">
      <c r="A21" s="644" t="s">
        <v>579</v>
      </c>
      <c r="B21" s="645" t="s">
        <v>348</v>
      </c>
      <c r="C21" s="646">
        <v>1.65079</v>
      </c>
      <c r="D21" s="646">
        <v>2.29358</v>
      </c>
      <c r="E21" s="646"/>
      <c r="F21" s="646">
        <v>15.374090000000001</v>
      </c>
      <c r="G21" s="646">
        <v>10.651692387966667</v>
      </c>
      <c r="H21" s="646">
        <v>4.7223976120333333</v>
      </c>
      <c r="I21" s="647">
        <v>1.4433471640026214</v>
      </c>
      <c r="J21" s="648" t="s">
        <v>1</v>
      </c>
    </row>
    <row r="22" spans="1:10" ht="14.4" customHeight="1" x14ac:dyDescent="0.3">
      <c r="A22" s="644" t="s">
        <v>579</v>
      </c>
      <c r="B22" s="645" t="s">
        <v>349</v>
      </c>
      <c r="C22" s="646">
        <v>20.22936</v>
      </c>
      <c r="D22" s="646">
        <v>12.88409</v>
      </c>
      <c r="E22" s="646"/>
      <c r="F22" s="646">
        <v>18.559370000000001</v>
      </c>
      <c r="G22" s="646">
        <v>16.770042745733665</v>
      </c>
      <c r="H22" s="646">
        <v>1.7893272542663361</v>
      </c>
      <c r="I22" s="647">
        <v>1.1066978350261836</v>
      </c>
      <c r="J22" s="648" t="s">
        <v>1</v>
      </c>
    </row>
    <row r="23" spans="1:10" ht="14.4" customHeight="1" x14ac:dyDescent="0.3">
      <c r="A23" s="644" t="s">
        <v>579</v>
      </c>
      <c r="B23" s="645" t="s">
        <v>581</v>
      </c>
      <c r="C23" s="646">
        <v>192.05155000000002</v>
      </c>
      <c r="D23" s="646">
        <v>191.36596000000003</v>
      </c>
      <c r="E23" s="646"/>
      <c r="F23" s="646">
        <v>253.78358</v>
      </c>
      <c r="G23" s="646">
        <v>276.7926242977195</v>
      </c>
      <c r="H23" s="646">
        <v>-23.009044297719498</v>
      </c>
      <c r="I23" s="647">
        <v>0.91687262492597754</v>
      </c>
      <c r="J23" s="648" t="s">
        <v>582</v>
      </c>
    </row>
    <row r="24" spans="1:10" ht="14.4" customHeight="1" x14ac:dyDescent="0.3">
      <c r="A24" s="644" t="s">
        <v>576</v>
      </c>
      <c r="B24" s="645" t="s">
        <v>576</v>
      </c>
      <c r="C24" s="646" t="s">
        <v>576</v>
      </c>
      <c r="D24" s="646" t="s">
        <v>576</v>
      </c>
      <c r="E24" s="646"/>
      <c r="F24" s="646" t="s">
        <v>576</v>
      </c>
      <c r="G24" s="646" t="s">
        <v>576</v>
      </c>
      <c r="H24" s="646" t="s">
        <v>576</v>
      </c>
      <c r="I24" s="647" t="s">
        <v>576</v>
      </c>
      <c r="J24" s="648" t="s">
        <v>583</v>
      </c>
    </row>
    <row r="25" spans="1:10" ht="14.4" customHeight="1" x14ac:dyDescent="0.3">
      <c r="A25" s="644" t="s">
        <v>584</v>
      </c>
      <c r="B25" s="645" t="s">
        <v>585</v>
      </c>
      <c r="C25" s="646" t="s">
        <v>576</v>
      </c>
      <c r="D25" s="646" t="s">
        <v>576</v>
      </c>
      <c r="E25" s="646"/>
      <c r="F25" s="646" t="s">
        <v>576</v>
      </c>
      <c r="G25" s="646" t="s">
        <v>576</v>
      </c>
      <c r="H25" s="646" t="s">
        <v>576</v>
      </c>
      <c r="I25" s="647" t="s">
        <v>576</v>
      </c>
      <c r="J25" s="648" t="s">
        <v>0</v>
      </c>
    </row>
    <row r="26" spans="1:10" ht="14.4" customHeight="1" x14ac:dyDescent="0.3">
      <c r="A26" s="644" t="s">
        <v>584</v>
      </c>
      <c r="B26" s="645" t="s">
        <v>343</v>
      </c>
      <c r="C26" s="646">
        <v>146.29575</v>
      </c>
      <c r="D26" s="646">
        <v>145.31564</v>
      </c>
      <c r="E26" s="646"/>
      <c r="F26" s="646">
        <v>105.61295999999999</v>
      </c>
      <c r="G26" s="646">
        <v>132.83332914940516</v>
      </c>
      <c r="H26" s="646">
        <v>-27.220369149405172</v>
      </c>
      <c r="I26" s="647">
        <v>0.79507877033791052</v>
      </c>
      <c r="J26" s="648" t="s">
        <v>1</v>
      </c>
    </row>
    <row r="27" spans="1:10" ht="14.4" customHeight="1" x14ac:dyDescent="0.3">
      <c r="A27" s="644" t="s">
        <v>584</v>
      </c>
      <c r="B27" s="645" t="s">
        <v>344</v>
      </c>
      <c r="C27" s="646">
        <v>18.901499999999999</v>
      </c>
      <c r="D27" s="646">
        <v>26.840960000000003</v>
      </c>
      <c r="E27" s="646"/>
      <c r="F27" s="646">
        <v>23.909280000000003</v>
      </c>
      <c r="G27" s="646">
        <v>25.999999181063</v>
      </c>
      <c r="H27" s="646">
        <v>-2.0907191810629975</v>
      </c>
      <c r="I27" s="647">
        <v>0.91958772127247734</v>
      </c>
      <c r="J27" s="648" t="s">
        <v>1</v>
      </c>
    </row>
    <row r="28" spans="1:10" ht="14.4" customHeight="1" x14ac:dyDescent="0.3">
      <c r="A28" s="644" t="s">
        <v>584</v>
      </c>
      <c r="B28" s="645" t="s">
        <v>345</v>
      </c>
      <c r="C28" s="646">
        <v>0</v>
      </c>
      <c r="D28" s="646">
        <v>8.4452400000000001</v>
      </c>
      <c r="E28" s="646"/>
      <c r="F28" s="646">
        <v>0</v>
      </c>
      <c r="G28" s="646">
        <v>2.4750360273780001</v>
      </c>
      <c r="H28" s="646">
        <v>-2.4750360273780001</v>
      </c>
      <c r="I28" s="647">
        <v>0</v>
      </c>
      <c r="J28" s="648" t="s">
        <v>1</v>
      </c>
    </row>
    <row r="29" spans="1:10" ht="14.4" customHeight="1" x14ac:dyDescent="0.3">
      <c r="A29" s="644" t="s">
        <v>584</v>
      </c>
      <c r="B29" s="645" t="s">
        <v>346</v>
      </c>
      <c r="C29" s="646">
        <v>0</v>
      </c>
      <c r="D29" s="646">
        <v>0</v>
      </c>
      <c r="E29" s="646"/>
      <c r="F29" s="646" t="s">
        <v>576</v>
      </c>
      <c r="G29" s="646" t="s">
        <v>576</v>
      </c>
      <c r="H29" s="646" t="s">
        <v>576</v>
      </c>
      <c r="I29" s="647" t="s">
        <v>576</v>
      </c>
      <c r="J29" s="648" t="s">
        <v>1</v>
      </c>
    </row>
    <row r="30" spans="1:10" ht="14.4" customHeight="1" x14ac:dyDescent="0.3">
      <c r="A30" s="644" t="s">
        <v>584</v>
      </c>
      <c r="B30" s="645" t="s">
        <v>347</v>
      </c>
      <c r="C30" s="646">
        <v>100.12779</v>
      </c>
      <c r="D30" s="646">
        <v>80.623580000000004</v>
      </c>
      <c r="E30" s="646"/>
      <c r="F30" s="646">
        <v>38.946289999999998</v>
      </c>
      <c r="G30" s="646">
        <v>83.856524677865494</v>
      </c>
      <c r="H30" s="646">
        <v>-44.910234677865496</v>
      </c>
      <c r="I30" s="647">
        <v>0.46443959071297092</v>
      </c>
      <c r="J30" s="648" t="s">
        <v>1</v>
      </c>
    </row>
    <row r="31" spans="1:10" ht="14.4" customHeight="1" x14ac:dyDescent="0.3">
      <c r="A31" s="644" t="s">
        <v>584</v>
      </c>
      <c r="B31" s="645" t="s">
        <v>348</v>
      </c>
      <c r="C31" s="646">
        <v>3.8073399999999999</v>
      </c>
      <c r="D31" s="646">
        <v>0</v>
      </c>
      <c r="E31" s="646"/>
      <c r="F31" s="646">
        <v>0.83272999999999997</v>
      </c>
      <c r="G31" s="646">
        <v>1.7924232345506665</v>
      </c>
      <c r="H31" s="646">
        <v>-0.95969323455066657</v>
      </c>
      <c r="I31" s="647">
        <v>0.46458335506276388</v>
      </c>
      <c r="J31" s="648" t="s">
        <v>1</v>
      </c>
    </row>
    <row r="32" spans="1:10" ht="14.4" customHeight="1" x14ac:dyDescent="0.3">
      <c r="A32" s="644" t="s">
        <v>584</v>
      </c>
      <c r="B32" s="645" t="s">
        <v>349</v>
      </c>
      <c r="C32" s="646">
        <v>0.37030000000000002</v>
      </c>
      <c r="D32" s="646">
        <v>0.37030000000000002</v>
      </c>
      <c r="E32" s="646"/>
      <c r="F32" s="646">
        <v>0</v>
      </c>
      <c r="G32" s="646">
        <v>0.292199130601</v>
      </c>
      <c r="H32" s="646">
        <v>-0.292199130601</v>
      </c>
      <c r="I32" s="647">
        <v>0</v>
      </c>
      <c r="J32" s="648" t="s">
        <v>1</v>
      </c>
    </row>
    <row r="33" spans="1:10" ht="14.4" customHeight="1" x14ac:dyDescent="0.3">
      <c r="A33" s="644" t="s">
        <v>584</v>
      </c>
      <c r="B33" s="645" t="s">
        <v>586</v>
      </c>
      <c r="C33" s="646">
        <v>269.50268</v>
      </c>
      <c r="D33" s="646">
        <v>261.59571999999997</v>
      </c>
      <c r="E33" s="646"/>
      <c r="F33" s="646">
        <v>169.30125999999998</v>
      </c>
      <c r="G33" s="646">
        <v>247.24951140086333</v>
      </c>
      <c r="H33" s="646">
        <v>-77.948251400863342</v>
      </c>
      <c r="I33" s="647">
        <v>0.68473850177003359</v>
      </c>
      <c r="J33" s="648" t="s">
        <v>582</v>
      </c>
    </row>
    <row r="34" spans="1:10" ht="14.4" customHeight="1" x14ac:dyDescent="0.3">
      <c r="A34" s="644" t="s">
        <v>576</v>
      </c>
      <c r="B34" s="645" t="s">
        <v>576</v>
      </c>
      <c r="C34" s="646" t="s">
        <v>576</v>
      </c>
      <c r="D34" s="646" t="s">
        <v>576</v>
      </c>
      <c r="E34" s="646"/>
      <c r="F34" s="646" t="s">
        <v>576</v>
      </c>
      <c r="G34" s="646" t="s">
        <v>576</v>
      </c>
      <c r="H34" s="646" t="s">
        <v>576</v>
      </c>
      <c r="I34" s="647" t="s">
        <v>576</v>
      </c>
      <c r="J34" s="648" t="s">
        <v>583</v>
      </c>
    </row>
    <row r="35" spans="1:10" ht="14.4" customHeight="1" x14ac:dyDescent="0.3">
      <c r="A35" s="644" t="s">
        <v>587</v>
      </c>
      <c r="B35" s="645" t="s">
        <v>588</v>
      </c>
      <c r="C35" s="646" t="s">
        <v>576</v>
      </c>
      <c r="D35" s="646" t="s">
        <v>576</v>
      </c>
      <c r="E35" s="646"/>
      <c r="F35" s="646" t="s">
        <v>576</v>
      </c>
      <c r="G35" s="646" t="s">
        <v>576</v>
      </c>
      <c r="H35" s="646" t="s">
        <v>576</v>
      </c>
      <c r="I35" s="647" t="s">
        <v>576</v>
      </c>
      <c r="J35" s="648" t="s">
        <v>0</v>
      </c>
    </row>
    <row r="36" spans="1:10" ht="14.4" customHeight="1" x14ac:dyDescent="0.3">
      <c r="A36" s="644" t="s">
        <v>587</v>
      </c>
      <c r="B36" s="645" t="s">
        <v>343</v>
      </c>
      <c r="C36" s="646">
        <v>141.97208000000001</v>
      </c>
      <c r="D36" s="646">
        <v>126.65792999999999</v>
      </c>
      <c r="E36" s="646"/>
      <c r="F36" s="646">
        <v>101.83503999999999</v>
      </c>
      <c r="G36" s="646">
        <v>144.99999543285134</v>
      </c>
      <c r="H36" s="646">
        <v>-43.164955432851343</v>
      </c>
      <c r="I36" s="647">
        <v>0.70231064281073863</v>
      </c>
      <c r="J36" s="648" t="s">
        <v>1</v>
      </c>
    </row>
    <row r="37" spans="1:10" ht="14.4" customHeight="1" x14ac:dyDescent="0.3">
      <c r="A37" s="644" t="s">
        <v>587</v>
      </c>
      <c r="B37" s="645" t="s">
        <v>344</v>
      </c>
      <c r="C37" s="646">
        <v>0</v>
      </c>
      <c r="D37" s="646">
        <v>16.117540000000002</v>
      </c>
      <c r="E37" s="646"/>
      <c r="F37" s="646">
        <v>25.847140000000003</v>
      </c>
      <c r="G37" s="646">
        <v>34.333332251916502</v>
      </c>
      <c r="H37" s="646">
        <v>-8.4861922519164992</v>
      </c>
      <c r="I37" s="647">
        <v>0.75282934410065028</v>
      </c>
      <c r="J37" s="648" t="s">
        <v>1</v>
      </c>
    </row>
    <row r="38" spans="1:10" ht="14.4" customHeight="1" x14ac:dyDescent="0.3">
      <c r="A38" s="644" t="s">
        <v>587</v>
      </c>
      <c r="B38" s="645" t="s">
        <v>345</v>
      </c>
      <c r="C38" s="646">
        <v>0</v>
      </c>
      <c r="D38" s="646">
        <v>0</v>
      </c>
      <c r="E38" s="646"/>
      <c r="F38" s="646">
        <v>3.8610000000000002</v>
      </c>
      <c r="G38" s="646">
        <v>2.6092800830535001</v>
      </c>
      <c r="H38" s="646">
        <v>1.2517199169465001</v>
      </c>
      <c r="I38" s="647">
        <v>1.4797184959468512</v>
      </c>
      <c r="J38" s="648" t="s">
        <v>1</v>
      </c>
    </row>
    <row r="39" spans="1:10" ht="14.4" customHeight="1" x14ac:dyDescent="0.3">
      <c r="A39" s="644" t="s">
        <v>587</v>
      </c>
      <c r="B39" s="645" t="s">
        <v>346</v>
      </c>
      <c r="C39" s="646" t="s">
        <v>576</v>
      </c>
      <c r="D39" s="646">
        <v>0</v>
      </c>
      <c r="E39" s="646"/>
      <c r="F39" s="646">
        <v>0</v>
      </c>
      <c r="G39" s="646">
        <v>6.333333133848666</v>
      </c>
      <c r="H39" s="646">
        <v>-6.333333133848666</v>
      </c>
      <c r="I39" s="647">
        <v>0</v>
      </c>
      <c r="J39" s="648" t="s">
        <v>1</v>
      </c>
    </row>
    <row r="40" spans="1:10" ht="14.4" customHeight="1" x14ac:dyDescent="0.3">
      <c r="A40" s="644" t="s">
        <v>587</v>
      </c>
      <c r="B40" s="645" t="s">
        <v>347</v>
      </c>
      <c r="C40" s="646">
        <v>110.23278999999999</v>
      </c>
      <c r="D40" s="646">
        <v>57.232430000000001</v>
      </c>
      <c r="E40" s="646"/>
      <c r="F40" s="646">
        <v>49.154350000000001</v>
      </c>
      <c r="G40" s="646">
        <v>81.692994390241836</v>
      </c>
      <c r="H40" s="646">
        <v>-32.538644390241835</v>
      </c>
      <c r="I40" s="647">
        <v>0.60169602506174569</v>
      </c>
      <c r="J40" s="648" t="s">
        <v>1</v>
      </c>
    </row>
    <row r="41" spans="1:10" ht="14.4" customHeight="1" x14ac:dyDescent="0.3">
      <c r="A41" s="644" t="s">
        <v>587</v>
      </c>
      <c r="B41" s="645" t="s">
        <v>348</v>
      </c>
      <c r="C41" s="646">
        <v>4.0352399999999999</v>
      </c>
      <c r="D41" s="646">
        <v>1.4918399999999998</v>
      </c>
      <c r="E41" s="646"/>
      <c r="F41" s="646">
        <v>13.31676</v>
      </c>
      <c r="G41" s="646">
        <v>5.8653428859518328</v>
      </c>
      <c r="H41" s="646">
        <v>7.4514171140481675</v>
      </c>
      <c r="I41" s="647">
        <v>2.2704145791536186</v>
      </c>
      <c r="J41" s="648" t="s">
        <v>1</v>
      </c>
    </row>
    <row r="42" spans="1:10" ht="14.4" customHeight="1" x14ac:dyDescent="0.3">
      <c r="A42" s="644" t="s">
        <v>587</v>
      </c>
      <c r="B42" s="645" t="s">
        <v>349</v>
      </c>
      <c r="C42" s="646">
        <v>0.74060000000000004</v>
      </c>
      <c r="D42" s="646">
        <v>1.1109</v>
      </c>
      <c r="E42" s="646"/>
      <c r="F42" s="646">
        <v>0.41399999999999998</v>
      </c>
      <c r="G42" s="646">
        <v>0.70127791344250001</v>
      </c>
      <c r="H42" s="646">
        <v>-0.28727791344250003</v>
      </c>
      <c r="I42" s="647">
        <v>0.59035083247911979</v>
      </c>
      <c r="J42" s="648" t="s">
        <v>1</v>
      </c>
    </row>
    <row r="43" spans="1:10" ht="14.4" customHeight="1" x14ac:dyDescent="0.3">
      <c r="A43" s="644" t="s">
        <v>587</v>
      </c>
      <c r="B43" s="645" t="s">
        <v>589</v>
      </c>
      <c r="C43" s="646">
        <v>256.98070999999999</v>
      </c>
      <c r="D43" s="646">
        <v>202.61063999999996</v>
      </c>
      <c r="E43" s="646"/>
      <c r="F43" s="646">
        <v>194.42828999999995</v>
      </c>
      <c r="G43" s="646">
        <v>276.53555609130615</v>
      </c>
      <c r="H43" s="646">
        <v>-82.107266091306201</v>
      </c>
      <c r="I43" s="647">
        <v>0.703086043430176</v>
      </c>
      <c r="J43" s="648" t="s">
        <v>582</v>
      </c>
    </row>
    <row r="44" spans="1:10" ht="14.4" customHeight="1" x14ac:dyDescent="0.3">
      <c r="A44" s="644" t="s">
        <v>576</v>
      </c>
      <c r="B44" s="645" t="s">
        <v>576</v>
      </c>
      <c r="C44" s="646" t="s">
        <v>576</v>
      </c>
      <c r="D44" s="646" t="s">
        <v>576</v>
      </c>
      <c r="E44" s="646"/>
      <c r="F44" s="646" t="s">
        <v>576</v>
      </c>
      <c r="G44" s="646" t="s">
        <v>576</v>
      </c>
      <c r="H44" s="646" t="s">
        <v>576</v>
      </c>
      <c r="I44" s="647" t="s">
        <v>576</v>
      </c>
      <c r="J44" s="648" t="s">
        <v>583</v>
      </c>
    </row>
    <row r="45" spans="1:10" ht="14.4" customHeight="1" x14ac:dyDescent="0.3">
      <c r="A45" s="644" t="s">
        <v>590</v>
      </c>
      <c r="B45" s="645" t="s">
        <v>591</v>
      </c>
      <c r="C45" s="646" t="s">
        <v>576</v>
      </c>
      <c r="D45" s="646" t="s">
        <v>576</v>
      </c>
      <c r="E45" s="646"/>
      <c r="F45" s="646" t="s">
        <v>576</v>
      </c>
      <c r="G45" s="646" t="s">
        <v>576</v>
      </c>
      <c r="H45" s="646" t="s">
        <v>576</v>
      </c>
      <c r="I45" s="647" t="s">
        <v>576</v>
      </c>
      <c r="J45" s="648" t="s">
        <v>0</v>
      </c>
    </row>
    <row r="46" spans="1:10" ht="14.4" customHeight="1" x14ac:dyDescent="0.3">
      <c r="A46" s="644" t="s">
        <v>590</v>
      </c>
      <c r="B46" s="645" t="s">
        <v>343</v>
      </c>
      <c r="C46" s="646">
        <v>7.7851499999999998</v>
      </c>
      <c r="D46" s="646">
        <v>8.14269</v>
      </c>
      <c r="E46" s="646"/>
      <c r="F46" s="646">
        <v>3.8319799999999997</v>
      </c>
      <c r="G46" s="646">
        <v>5.7157477969941661</v>
      </c>
      <c r="H46" s="646">
        <v>-1.8837677969941664</v>
      </c>
      <c r="I46" s="647">
        <v>0.67042496206973756</v>
      </c>
      <c r="J46" s="648" t="s">
        <v>1</v>
      </c>
    </row>
    <row r="47" spans="1:10" ht="14.4" customHeight="1" x14ac:dyDescent="0.3">
      <c r="A47" s="644" t="s">
        <v>590</v>
      </c>
      <c r="B47" s="645" t="s">
        <v>347</v>
      </c>
      <c r="C47" s="646">
        <v>0.11405999999999999</v>
      </c>
      <c r="D47" s="646">
        <v>0</v>
      </c>
      <c r="E47" s="646"/>
      <c r="F47" s="646" t="s">
        <v>576</v>
      </c>
      <c r="G47" s="646" t="s">
        <v>576</v>
      </c>
      <c r="H47" s="646" t="s">
        <v>576</v>
      </c>
      <c r="I47" s="647" t="s">
        <v>576</v>
      </c>
      <c r="J47" s="648" t="s">
        <v>1</v>
      </c>
    </row>
    <row r="48" spans="1:10" ht="14.4" customHeight="1" x14ac:dyDescent="0.3">
      <c r="A48" s="644" t="s">
        <v>590</v>
      </c>
      <c r="B48" s="645" t="s">
        <v>349</v>
      </c>
      <c r="C48" s="646">
        <v>6.6196800000000007</v>
      </c>
      <c r="D48" s="646">
        <v>4.1712600000000002</v>
      </c>
      <c r="E48" s="646"/>
      <c r="F48" s="646">
        <v>6.0484500000000008</v>
      </c>
      <c r="G48" s="646">
        <v>5.4146937181003336</v>
      </c>
      <c r="H48" s="646">
        <v>0.63375628189966715</v>
      </c>
      <c r="I48" s="647">
        <v>1.1170437913747799</v>
      </c>
      <c r="J48" s="648" t="s">
        <v>1</v>
      </c>
    </row>
    <row r="49" spans="1:10" ht="14.4" customHeight="1" x14ac:dyDescent="0.3">
      <c r="A49" s="644" t="s">
        <v>590</v>
      </c>
      <c r="B49" s="645" t="s">
        <v>592</v>
      </c>
      <c r="C49" s="646">
        <v>14.518890000000001</v>
      </c>
      <c r="D49" s="646">
        <v>12.31395</v>
      </c>
      <c r="E49" s="646"/>
      <c r="F49" s="646">
        <v>9.8804300000000005</v>
      </c>
      <c r="G49" s="646">
        <v>11.1304415150945</v>
      </c>
      <c r="H49" s="646">
        <v>-1.2500115150944993</v>
      </c>
      <c r="I49" s="647">
        <v>0.88769434587124851</v>
      </c>
      <c r="J49" s="648" t="s">
        <v>582</v>
      </c>
    </row>
    <row r="50" spans="1:10" ht="14.4" customHeight="1" x14ac:dyDescent="0.3">
      <c r="A50" s="644" t="s">
        <v>576</v>
      </c>
      <c r="B50" s="645" t="s">
        <v>576</v>
      </c>
      <c r="C50" s="646" t="s">
        <v>576</v>
      </c>
      <c r="D50" s="646" t="s">
        <v>576</v>
      </c>
      <c r="E50" s="646"/>
      <c r="F50" s="646" t="s">
        <v>576</v>
      </c>
      <c r="G50" s="646" t="s">
        <v>576</v>
      </c>
      <c r="H50" s="646" t="s">
        <v>576</v>
      </c>
      <c r="I50" s="647" t="s">
        <v>576</v>
      </c>
      <c r="J50" s="648" t="s">
        <v>583</v>
      </c>
    </row>
    <row r="51" spans="1:10" ht="14.4" customHeight="1" x14ac:dyDescent="0.3">
      <c r="A51" s="644" t="s">
        <v>593</v>
      </c>
      <c r="B51" s="645" t="s">
        <v>594</v>
      </c>
      <c r="C51" s="646" t="s">
        <v>576</v>
      </c>
      <c r="D51" s="646" t="s">
        <v>576</v>
      </c>
      <c r="E51" s="646"/>
      <c r="F51" s="646" t="s">
        <v>576</v>
      </c>
      <c r="G51" s="646" t="s">
        <v>576</v>
      </c>
      <c r="H51" s="646" t="s">
        <v>576</v>
      </c>
      <c r="I51" s="647" t="s">
        <v>576</v>
      </c>
      <c r="J51" s="648" t="s">
        <v>0</v>
      </c>
    </row>
    <row r="52" spans="1:10" ht="14.4" customHeight="1" x14ac:dyDescent="0.3">
      <c r="A52" s="644" t="s">
        <v>593</v>
      </c>
      <c r="B52" s="645" t="s">
        <v>343</v>
      </c>
      <c r="C52" s="646">
        <v>238.06887</v>
      </c>
      <c r="D52" s="646">
        <v>218.12950000000001</v>
      </c>
      <c r="E52" s="646"/>
      <c r="F52" s="646">
        <v>173.62538000000001</v>
      </c>
      <c r="G52" s="646">
        <v>207.33332680283502</v>
      </c>
      <c r="H52" s="646">
        <v>-33.707946802835011</v>
      </c>
      <c r="I52" s="647">
        <v>0.83742147332208772</v>
      </c>
      <c r="J52" s="648" t="s">
        <v>1</v>
      </c>
    </row>
    <row r="53" spans="1:10" ht="14.4" customHeight="1" x14ac:dyDescent="0.3">
      <c r="A53" s="644" t="s">
        <v>593</v>
      </c>
      <c r="B53" s="645" t="s">
        <v>344</v>
      </c>
      <c r="C53" s="646">
        <v>121.14169000000001</v>
      </c>
      <c r="D53" s="646">
        <v>112.81492</v>
      </c>
      <c r="E53" s="646"/>
      <c r="F53" s="646">
        <v>127.31202</v>
      </c>
      <c r="G53" s="646">
        <v>124.83332940138583</v>
      </c>
      <c r="H53" s="646">
        <v>2.478690598614179</v>
      </c>
      <c r="I53" s="647">
        <v>1.0198560000802692</v>
      </c>
      <c r="J53" s="648" t="s">
        <v>1</v>
      </c>
    </row>
    <row r="54" spans="1:10" ht="14.4" customHeight="1" x14ac:dyDescent="0.3">
      <c r="A54" s="644" t="s">
        <v>593</v>
      </c>
      <c r="B54" s="645" t="s">
        <v>345</v>
      </c>
      <c r="C54" s="646">
        <v>12.667859999999999</v>
      </c>
      <c r="D54" s="646">
        <v>30.965879999999999</v>
      </c>
      <c r="E54" s="646"/>
      <c r="F54" s="646">
        <v>43.849040000000002</v>
      </c>
      <c r="G54" s="646">
        <v>14.784662539318333</v>
      </c>
      <c r="H54" s="646">
        <v>29.064377460681669</v>
      </c>
      <c r="I54" s="647">
        <v>2.9658465239492524</v>
      </c>
      <c r="J54" s="648" t="s">
        <v>1</v>
      </c>
    </row>
    <row r="55" spans="1:10" ht="14.4" customHeight="1" x14ac:dyDescent="0.3">
      <c r="A55" s="644" t="s">
        <v>593</v>
      </c>
      <c r="B55" s="645" t="s">
        <v>347</v>
      </c>
      <c r="C55" s="646">
        <v>54.057370000000006</v>
      </c>
      <c r="D55" s="646">
        <v>67.392130000000009</v>
      </c>
      <c r="E55" s="646"/>
      <c r="F55" s="646">
        <v>24.294789999999999</v>
      </c>
      <c r="G55" s="646">
        <v>57.593696335779832</v>
      </c>
      <c r="H55" s="646">
        <v>-33.298906335779833</v>
      </c>
      <c r="I55" s="647">
        <v>0.4218307131800979</v>
      </c>
      <c r="J55" s="648" t="s">
        <v>1</v>
      </c>
    </row>
    <row r="56" spans="1:10" ht="14.4" customHeight="1" x14ac:dyDescent="0.3">
      <c r="A56" s="644" t="s">
        <v>593</v>
      </c>
      <c r="B56" s="645" t="s">
        <v>348</v>
      </c>
      <c r="C56" s="646">
        <v>-5.1756799999999998</v>
      </c>
      <c r="D56" s="646">
        <v>130.47013999999999</v>
      </c>
      <c r="E56" s="646"/>
      <c r="F56" s="646">
        <v>60.829470000000001</v>
      </c>
      <c r="G56" s="646">
        <v>33.821064963386334</v>
      </c>
      <c r="H56" s="646">
        <v>27.008405036613667</v>
      </c>
      <c r="I56" s="647">
        <v>1.7985675514905326</v>
      </c>
      <c r="J56" s="648" t="s">
        <v>1</v>
      </c>
    </row>
    <row r="57" spans="1:10" ht="14.4" customHeight="1" x14ac:dyDescent="0.3">
      <c r="A57" s="644" t="s">
        <v>593</v>
      </c>
      <c r="B57" s="645" t="s">
        <v>349</v>
      </c>
      <c r="C57" s="646">
        <v>36.47683</v>
      </c>
      <c r="D57" s="646">
        <v>27.794070000000001</v>
      </c>
      <c r="E57" s="646"/>
      <c r="F57" s="646">
        <v>33.301829999999995</v>
      </c>
      <c r="G57" s="646">
        <v>30.541637911726337</v>
      </c>
      <c r="H57" s="646">
        <v>2.7601920882736586</v>
      </c>
      <c r="I57" s="647">
        <v>1.0903747237214771</v>
      </c>
      <c r="J57" s="648" t="s">
        <v>1</v>
      </c>
    </row>
    <row r="58" spans="1:10" ht="14.4" customHeight="1" x14ac:dyDescent="0.3">
      <c r="A58" s="644" t="s">
        <v>593</v>
      </c>
      <c r="B58" s="645" t="s">
        <v>595</v>
      </c>
      <c r="C58" s="646">
        <v>457.23694</v>
      </c>
      <c r="D58" s="646">
        <v>587.56664000000001</v>
      </c>
      <c r="E58" s="646"/>
      <c r="F58" s="646">
        <v>463.21253000000002</v>
      </c>
      <c r="G58" s="646">
        <v>468.90771795443169</v>
      </c>
      <c r="H58" s="646">
        <v>-5.6951879544316739</v>
      </c>
      <c r="I58" s="647">
        <v>0.98785435228220075</v>
      </c>
      <c r="J58" s="648" t="s">
        <v>582</v>
      </c>
    </row>
    <row r="59" spans="1:10" ht="14.4" customHeight="1" x14ac:dyDescent="0.3">
      <c r="A59" s="644" t="s">
        <v>576</v>
      </c>
      <c r="B59" s="645" t="s">
        <v>576</v>
      </c>
      <c r="C59" s="646" t="s">
        <v>576</v>
      </c>
      <c r="D59" s="646" t="s">
        <v>576</v>
      </c>
      <c r="E59" s="646"/>
      <c r="F59" s="646" t="s">
        <v>576</v>
      </c>
      <c r="G59" s="646" t="s">
        <v>576</v>
      </c>
      <c r="H59" s="646" t="s">
        <v>576</v>
      </c>
      <c r="I59" s="647" t="s">
        <v>576</v>
      </c>
      <c r="J59" s="648" t="s">
        <v>583</v>
      </c>
    </row>
    <row r="60" spans="1:10" ht="14.4" customHeight="1" x14ac:dyDescent="0.3">
      <c r="A60" s="644" t="s">
        <v>596</v>
      </c>
      <c r="B60" s="645" t="s">
        <v>597</v>
      </c>
      <c r="C60" s="646" t="s">
        <v>576</v>
      </c>
      <c r="D60" s="646" t="s">
        <v>576</v>
      </c>
      <c r="E60" s="646"/>
      <c r="F60" s="646" t="s">
        <v>576</v>
      </c>
      <c r="G60" s="646" t="s">
        <v>576</v>
      </c>
      <c r="H60" s="646" t="s">
        <v>576</v>
      </c>
      <c r="I60" s="647" t="s">
        <v>576</v>
      </c>
      <c r="J60" s="648" t="s">
        <v>0</v>
      </c>
    </row>
    <row r="61" spans="1:10" ht="14.4" customHeight="1" x14ac:dyDescent="0.3">
      <c r="A61" s="644" t="s">
        <v>596</v>
      </c>
      <c r="B61" s="645" t="s">
        <v>343</v>
      </c>
      <c r="C61" s="646">
        <v>35.255630000000004</v>
      </c>
      <c r="D61" s="646">
        <v>5.3302500000000004</v>
      </c>
      <c r="E61" s="646"/>
      <c r="F61" s="646">
        <v>25.640429999999999</v>
      </c>
      <c r="G61" s="646">
        <v>32.044007368982498</v>
      </c>
      <c r="H61" s="646">
        <v>-6.4035773689825</v>
      </c>
      <c r="I61" s="647">
        <v>0.80016302907291981</v>
      </c>
      <c r="J61" s="648" t="s">
        <v>1</v>
      </c>
    </row>
    <row r="62" spans="1:10" ht="14.4" customHeight="1" x14ac:dyDescent="0.3">
      <c r="A62" s="644" t="s">
        <v>596</v>
      </c>
      <c r="B62" s="645" t="s">
        <v>598</v>
      </c>
      <c r="C62" s="646">
        <v>35.255630000000004</v>
      </c>
      <c r="D62" s="646">
        <v>5.3302500000000004</v>
      </c>
      <c r="E62" s="646"/>
      <c r="F62" s="646">
        <v>25.640429999999999</v>
      </c>
      <c r="G62" s="646">
        <v>32.044007368982498</v>
      </c>
      <c r="H62" s="646">
        <v>-6.4035773689825</v>
      </c>
      <c r="I62" s="647">
        <v>0.80016302907291981</v>
      </c>
      <c r="J62" s="648" t="s">
        <v>582</v>
      </c>
    </row>
    <row r="63" spans="1:10" ht="14.4" customHeight="1" x14ac:dyDescent="0.3">
      <c r="A63" s="644" t="s">
        <v>576</v>
      </c>
      <c r="B63" s="645" t="s">
        <v>576</v>
      </c>
      <c r="C63" s="646" t="s">
        <v>576</v>
      </c>
      <c r="D63" s="646" t="s">
        <v>576</v>
      </c>
      <c r="E63" s="646"/>
      <c r="F63" s="646" t="s">
        <v>576</v>
      </c>
      <c r="G63" s="646" t="s">
        <v>576</v>
      </c>
      <c r="H63" s="646" t="s">
        <v>576</v>
      </c>
      <c r="I63" s="647" t="s">
        <v>576</v>
      </c>
      <c r="J63" s="648" t="s">
        <v>583</v>
      </c>
    </row>
    <row r="64" spans="1:10" ht="14.4" customHeight="1" x14ac:dyDescent="0.3">
      <c r="A64" s="644" t="s">
        <v>599</v>
      </c>
      <c r="B64" s="645" t="s">
        <v>600</v>
      </c>
      <c r="C64" s="646" t="s">
        <v>576</v>
      </c>
      <c r="D64" s="646" t="s">
        <v>576</v>
      </c>
      <c r="E64" s="646"/>
      <c r="F64" s="646" t="s">
        <v>576</v>
      </c>
      <c r="G64" s="646" t="s">
        <v>576</v>
      </c>
      <c r="H64" s="646" t="s">
        <v>576</v>
      </c>
      <c r="I64" s="647" t="s">
        <v>576</v>
      </c>
      <c r="J64" s="648" t="s">
        <v>0</v>
      </c>
    </row>
    <row r="65" spans="1:10" ht="14.4" customHeight="1" x14ac:dyDescent="0.3">
      <c r="A65" s="644" t="s">
        <v>599</v>
      </c>
      <c r="B65" s="645" t="s">
        <v>343</v>
      </c>
      <c r="C65" s="646">
        <v>0</v>
      </c>
      <c r="D65" s="646" t="s">
        <v>576</v>
      </c>
      <c r="E65" s="646"/>
      <c r="F65" s="646" t="s">
        <v>576</v>
      </c>
      <c r="G65" s="646" t="s">
        <v>576</v>
      </c>
      <c r="H65" s="646" t="s">
        <v>576</v>
      </c>
      <c r="I65" s="647" t="s">
        <v>576</v>
      </c>
      <c r="J65" s="648" t="s">
        <v>1</v>
      </c>
    </row>
    <row r="66" spans="1:10" ht="14.4" customHeight="1" x14ac:dyDescent="0.3">
      <c r="A66" s="644" t="s">
        <v>599</v>
      </c>
      <c r="B66" s="645" t="s">
        <v>347</v>
      </c>
      <c r="C66" s="646">
        <v>0</v>
      </c>
      <c r="D66" s="646" t="s">
        <v>576</v>
      </c>
      <c r="E66" s="646"/>
      <c r="F66" s="646" t="s">
        <v>576</v>
      </c>
      <c r="G66" s="646" t="s">
        <v>576</v>
      </c>
      <c r="H66" s="646" t="s">
        <v>576</v>
      </c>
      <c r="I66" s="647" t="s">
        <v>576</v>
      </c>
      <c r="J66" s="648" t="s">
        <v>1</v>
      </c>
    </row>
    <row r="67" spans="1:10" ht="14.4" customHeight="1" x14ac:dyDescent="0.3">
      <c r="A67" s="644" t="s">
        <v>599</v>
      </c>
      <c r="B67" s="645" t="s">
        <v>601</v>
      </c>
      <c r="C67" s="646">
        <v>0</v>
      </c>
      <c r="D67" s="646" t="s">
        <v>576</v>
      </c>
      <c r="E67" s="646"/>
      <c r="F67" s="646" t="s">
        <v>576</v>
      </c>
      <c r="G67" s="646" t="s">
        <v>576</v>
      </c>
      <c r="H67" s="646" t="s">
        <v>576</v>
      </c>
      <c r="I67" s="647" t="s">
        <v>576</v>
      </c>
      <c r="J67" s="648" t="s">
        <v>582</v>
      </c>
    </row>
    <row r="68" spans="1:10" ht="14.4" customHeight="1" x14ac:dyDescent="0.3">
      <c r="A68" s="644" t="s">
        <v>576</v>
      </c>
      <c r="B68" s="645" t="s">
        <v>576</v>
      </c>
      <c r="C68" s="646" t="s">
        <v>576</v>
      </c>
      <c r="D68" s="646" t="s">
        <v>576</v>
      </c>
      <c r="E68" s="646"/>
      <c r="F68" s="646" t="s">
        <v>576</v>
      </c>
      <c r="G68" s="646" t="s">
        <v>576</v>
      </c>
      <c r="H68" s="646" t="s">
        <v>576</v>
      </c>
      <c r="I68" s="647" t="s">
        <v>576</v>
      </c>
      <c r="J68" s="648" t="s">
        <v>583</v>
      </c>
    </row>
    <row r="69" spans="1:10" ht="14.4" customHeight="1" x14ac:dyDescent="0.3">
      <c r="A69" s="644" t="s">
        <v>602</v>
      </c>
      <c r="B69" s="645" t="s">
        <v>603</v>
      </c>
      <c r="C69" s="646" t="s">
        <v>576</v>
      </c>
      <c r="D69" s="646" t="s">
        <v>576</v>
      </c>
      <c r="E69" s="646"/>
      <c r="F69" s="646" t="s">
        <v>576</v>
      </c>
      <c r="G69" s="646" t="s">
        <v>576</v>
      </c>
      <c r="H69" s="646" t="s">
        <v>576</v>
      </c>
      <c r="I69" s="647" t="s">
        <v>576</v>
      </c>
      <c r="J69" s="648" t="s">
        <v>0</v>
      </c>
    </row>
    <row r="70" spans="1:10" ht="14.4" customHeight="1" x14ac:dyDescent="0.3">
      <c r="A70" s="644" t="s">
        <v>602</v>
      </c>
      <c r="B70" s="645" t="s">
        <v>343</v>
      </c>
      <c r="C70" s="646">
        <v>4.3268300000000002</v>
      </c>
      <c r="D70" s="646">
        <v>4.4286999999999992</v>
      </c>
      <c r="E70" s="646"/>
      <c r="F70" s="646">
        <v>3.8483200000000002</v>
      </c>
      <c r="G70" s="646">
        <v>4.7880579918611668</v>
      </c>
      <c r="H70" s="646">
        <v>-0.93973799186116658</v>
      </c>
      <c r="I70" s="647">
        <v>0.80373295531120315</v>
      </c>
      <c r="J70" s="648" t="s">
        <v>1</v>
      </c>
    </row>
    <row r="71" spans="1:10" ht="14.4" customHeight="1" x14ac:dyDescent="0.3">
      <c r="A71" s="644" t="s">
        <v>602</v>
      </c>
      <c r="B71" s="645" t="s">
        <v>347</v>
      </c>
      <c r="C71" s="646">
        <v>7.5539999999999996E-2</v>
      </c>
      <c r="D71" s="646">
        <v>0</v>
      </c>
      <c r="E71" s="646"/>
      <c r="F71" s="646" t="s">
        <v>576</v>
      </c>
      <c r="G71" s="646" t="s">
        <v>576</v>
      </c>
      <c r="H71" s="646" t="s">
        <v>576</v>
      </c>
      <c r="I71" s="647" t="s">
        <v>576</v>
      </c>
      <c r="J71" s="648" t="s">
        <v>1</v>
      </c>
    </row>
    <row r="72" spans="1:10" ht="14.4" customHeight="1" x14ac:dyDescent="0.3">
      <c r="A72" s="644" t="s">
        <v>602</v>
      </c>
      <c r="B72" s="645" t="s">
        <v>348</v>
      </c>
      <c r="C72" s="646">
        <v>0</v>
      </c>
      <c r="D72" s="646" t="s">
        <v>576</v>
      </c>
      <c r="E72" s="646"/>
      <c r="F72" s="646" t="s">
        <v>576</v>
      </c>
      <c r="G72" s="646" t="s">
        <v>576</v>
      </c>
      <c r="H72" s="646" t="s">
        <v>576</v>
      </c>
      <c r="I72" s="647" t="s">
        <v>576</v>
      </c>
      <c r="J72" s="648" t="s">
        <v>1</v>
      </c>
    </row>
    <row r="73" spans="1:10" ht="14.4" customHeight="1" x14ac:dyDescent="0.3">
      <c r="A73" s="644" t="s">
        <v>602</v>
      </c>
      <c r="B73" s="645" t="s">
        <v>604</v>
      </c>
      <c r="C73" s="646">
        <v>4.4023700000000003</v>
      </c>
      <c r="D73" s="646">
        <v>4.4286999999999992</v>
      </c>
      <c r="E73" s="646"/>
      <c r="F73" s="646">
        <v>3.8483200000000002</v>
      </c>
      <c r="G73" s="646">
        <v>4.7880579918611668</v>
      </c>
      <c r="H73" s="646">
        <v>-0.93973799186116658</v>
      </c>
      <c r="I73" s="647">
        <v>0.80373295531120315</v>
      </c>
      <c r="J73" s="648" t="s">
        <v>582</v>
      </c>
    </row>
    <row r="74" spans="1:10" ht="14.4" customHeight="1" x14ac:dyDescent="0.3">
      <c r="A74" s="644" t="s">
        <v>576</v>
      </c>
      <c r="B74" s="645" t="s">
        <v>576</v>
      </c>
      <c r="C74" s="646" t="s">
        <v>576</v>
      </c>
      <c r="D74" s="646" t="s">
        <v>576</v>
      </c>
      <c r="E74" s="646"/>
      <c r="F74" s="646" t="s">
        <v>576</v>
      </c>
      <c r="G74" s="646" t="s">
        <v>576</v>
      </c>
      <c r="H74" s="646" t="s">
        <v>576</v>
      </c>
      <c r="I74" s="647" t="s">
        <v>576</v>
      </c>
      <c r="J74" s="648" t="s">
        <v>583</v>
      </c>
    </row>
    <row r="75" spans="1:10" ht="14.4" customHeight="1" x14ac:dyDescent="0.3">
      <c r="A75" s="644" t="s">
        <v>574</v>
      </c>
      <c r="B75" s="645" t="s">
        <v>577</v>
      </c>
      <c r="C75" s="646">
        <v>1229.9487700000002</v>
      </c>
      <c r="D75" s="646">
        <v>1265.2118599999997</v>
      </c>
      <c r="E75" s="646"/>
      <c r="F75" s="646">
        <v>1120.0948399999997</v>
      </c>
      <c r="G75" s="646">
        <v>1317.4479166202591</v>
      </c>
      <c r="H75" s="646">
        <v>-197.35307662025934</v>
      </c>
      <c r="I75" s="647">
        <v>0.85020047158559187</v>
      </c>
      <c r="J75" s="648" t="s">
        <v>578</v>
      </c>
    </row>
  </sheetData>
  <mergeCells count="3">
    <mergeCell ref="F3:I3"/>
    <mergeCell ref="C4:D4"/>
    <mergeCell ref="A1:I1"/>
  </mergeCells>
  <conditionalFormatting sqref="F14 F76:F65537">
    <cfRule type="cellIs" dxfId="72" priority="18" stopIfTrue="1" operator="greaterThan">
      <formula>1</formula>
    </cfRule>
  </conditionalFormatting>
  <conditionalFormatting sqref="H5:H13">
    <cfRule type="expression" dxfId="71" priority="14">
      <formula>$H5&gt;0</formula>
    </cfRule>
  </conditionalFormatting>
  <conditionalFormatting sqref="I5:I13">
    <cfRule type="expression" dxfId="70" priority="15">
      <formula>$I5&gt;1</formula>
    </cfRule>
  </conditionalFormatting>
  <conditionalFormatting sqref="B5:B13">
    <cfRule type="expression" dxfId="69" priority="11">
      <formula>OR($J5="NS",$J5="SumaNS",$J5="Účet")</formula>
    </cfRule>
  </conditionalFormatting>
  <conditionalFormatting sqref="B5:D13 F5:I13">
    <cfRule type="expression" dxfId="68" priority="17">
      <formula>AND($J5&lt;&gt;"",$J5&lt;&gt;"mezeraKL")</formula>
    </cfRule>
  </conditionalFormatting>
  <conditionalFormatting sqref="B5:D13 F5:I13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66" priority="13">
      <formula>OR($J5="SumaNS",$J5="NS")</formula>
    </cfRule>
  </conditionalFormatting>
  <conditionalFormatting sqref="A5:A13">
    <cfRule type="expression" dxfId="65" priority="9">
      <formula>AND($J5&lt;&gt;"mezeraKL",$J5&lt;&gt;"")</formula>
    </cfRule>
  </conditionalFormatting>
  <conditionalFormatting sqref="A5:A13">
    <cfRule type="expression" dxfId="64" priority="10">
      <formula>AND($J5&lt;&gt;"",$J5&lt;&gt;"mezeraKL")</formula>
    </cfRule>
  </conditionalFormatting>
  <conditionalFormatting sqref="H15:H75">
    <cfRule type="expression" dxfId="63" priority="5">
      <formula>$H15&gt;0</formula>
    </cfRule>
  </conditionalFormatting>
  <conditionalFormatting sqref="A15:A75">
    <cfRule type="expression" dxfId="62" priority="2">
      <formula>AND($J15&lt;&gt;"mezeraKL",$J15&lt;&gt;"")</formula>
    </cfRule>
  </conditionalFormatting>
  <conditionalFormatting sqref="I15:I75">
    <cfRule type="expression" dxfId="61" priority="6">
      <formula>$I15&gt;1</formula>
    </cfRule>
  </conditionalFormatting>
  <conditionalFormatting sqref="B15:B75">
    <cfRule type="expression" dxfId="60" priority="1">
      <formula>OR($J15="NS",$J15="SumaNS",$J15="Účet")</formula>
    </cfRule>
  </conditionalFormatting>
  <conditionalFormatting sqref="A15:D75 F15:I75">
    <cfRule type="expression" dxfId="59" priority="8">
      <formula>AND($J15&lt;&gt;"",$J15&lt;&gt;"mezeraKL")</formula>
    </cfRule>
  </conditionalFormatting>
  <conditionalFormatting sqref="B15:D75 F15:I75">
    <cfRule type="expression" dxfId="58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75 F15:I75">
    <cfRule type="expression" dxfId="57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185.0017175312916</v>
      </c>
      <c r="M3" s="207">
        <f>SUBTOTAL(9,M5:M1048576)</f>
        <v>5739.25</v>
      </c>
      <c r="N3" s="208">
        <f>SUBTOTAL(9,N5:N1048576)</f>
        <v>1061771.1073414653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185</v>
      </c>
      <c r="M4" s="652" t="s">
        <v>13</v>
      </c>
      <c r="N4" s="653" t="s">
        <v>202</v>
      </c>
    </row>
    <row r="5" spans="1:14" ht="14.4" customHeight="1" x14ac:dyDescent="0.3">
      <c r="A5" s="654" t="s">
        <v>574</v>
      </c>
      <c r="B5" s="655" t="s">
        <v>1905</v>
      </c>
      <c r="C5" s="656" t="s">
        <v>579</v>
      </c>
      <c r="D5" s="657" t="s">
        <v>1906</v>
      </c>
      <c r="E5" s="656" t="s">
        <v>605</v>
      </c>
      <c r="F5" s="657" t="s">
        <v>1913</v>
      </c>
      <c r="G5" s="656" t="s">
        <v>606</v>
      </c>
      <c r="H5" s="656" t="s">
        <v>607</v>
      </c>
      <c r="I5" s="656" t="s">
        <v>607</v>
      </c>
      <c r="J5" s="656" t="s">
        <v>608</v>
      </c>
      <c r="K5" s="656" t="s">
        <v>609</v>
      </c>
      <c r="L5" s="658">
        <v>172.68333333333334</v>
      </c>
      <c r="M5" s="658">
        <v>72</v>
      </c>
      <c r="N5" s="659">
        <v>12433.2</v>
      </c>
    </row>
    <row r="6" spans="1:14" ht="14.4" customHeight="1" x14ac:dyDescent="0.3">
      <c r="A6" s="660" t="s">
        <v>574</v>
      </c>
      <c r="B6" s="661" t="s">
        <v>1905</v>
      </c>
      <c r="C6" s="662" t="s">
        <v>579</v>
      </c>
      <c r="D6" s="663" t="s">
        <v>1906</v>
      </c>
      <c r="E6" s="662" t="s">
        <v>605</v>
      </c>
      <c r="F6" s="663" t="s">
        <v>1913</v>
      </c>
      <c r="G6" s="662" t="s">
        <v>606</v>
      </c>
      <c r="H6" s="662" t="s">
        <v>610</v>
      </c>
      <c r="I6" s="662" t="s">
        <v>610</v>
      </c>
      <c r="J6" s="662" t="s">
        <v>611</v>
      </c>
      <c r="K6" s="662" t="s">
        <v>612</v>
      </c>
      <c r="L6" s="664">
        <v>173.69</v>
      </c>
      <c r="M6" s="664">
        <v>7</v>
      </c>
      <c r="N6" s="665">
        <v>1215.83</v>
      </c>
    </row>
    <row r="7" spans="1:14" ht="14.4" customHeight="1" x14ac:dyDescent="0.3">
      <c r="A7" s="660" t="s">
        <v>574</v>
      </c>
      <c r="B7" s="661" t="s">
        <v>1905</v>
      </c>
      <c r="C7" s="662" t="s">
        <v>579</v>
      </c>
      <c r="D7" s="663" t="s">
        <v>1906</v>
      </c>
      <c r="E7" s="662" t="s">
        <v>605</v>
      </c>
      <c r="F7" s="663" t="s">
        <v>1913</v>
      </c>
      <c r="G7" s="662" t="s">
        <v>606</v>
      </c>
      <c r="H7" s="662" t="s">
        <v>613</v>
      </c>
      <c r="I7" s="662" t="s">
        <v>613</v>
      </c>
      <c r="J7" s="662" t="s">
        <v>614</v>
      </c>
      <c r="K7" s="662" t="s">
        <v>615</v>
      </c>
      <c r="L7" s="664">
        <v>126.5</v>
      </c>
      <c r="M7" s="664">
        <v>1</v>
      </c>
      <c r="N7" s="665">
        <v>126.5</v>
      </c>
    </row>
    <row r="8" spans="1:14" ht="14.4" customHeight="1" x14ac:dyDescent="0.3">
      <c r="A8" s="660" t="s">
        <v>574</v>
      </c>
      <c r="B8" s="661" t="s">
        <v>1905</v>
      </c>
      <c r="C8" s="662" t="s">
        <v>579</v>
      </c>
      <c r="D8" s="663" t="s">
        <v>1906</v>
      </c>
      <c r="E8" s="662" t="s">
        <v>605</v>
      </c>
      <c r="F8" s="663" t="s">
        <v>1913</v>
      </c>
      <c r="G8" s="662" t="s">
        <v>606</v>
      </c>
      <c r="H8" s="662" t="s">
        <v>616</v>
      </c>
      <c r="I8" s="662" t="s">
        <v>616</v>
      </c>
      <c r="J8" s="662" t="s">
        <v>608</v>
      </c>
      <c r="K8" s="662" t="s">
        <v>617</v>
      </c>
      <c r="L8" s="664">
        <v>94.103489879689974</v>
      </c>
      <c r="M8" s="664">
        <v>22</v>
      </c>
      <c r="N8" s="665">
        <v>2070.2767773531796</v>
      </c>
    </row>
    <row r="9" spans="1:14" ht="14.4" customHeight="1" x14ac:dyDescent="0.3">
      <c r="A9" s="660" t="s">
        <v>574</v>
      </c>
      <c r="B9" s="661" t="s">
        <v>1905</v>
      </c>
      <c r="C9" s="662" t="s">
        <v>579</v>
      </c>
      <c r="D9" s="663" t="s">
        <v>1906</v>
      </c>
      <c r="E9" s="662" t="s">
        <v>605</v>
      </c>
      <c r="F9" s="663" t="s">
        <v>1913</v>
      </c>
      <c r="G9" s="662" t="s">
        <v>606</v>
      </c>
      <c r="H9" s="662" t="s">
        <v>618</v>
      </c>
      <c r="I9" s="662" t="s">
        <v>618</v>
      </c>
      <c r="J9" s="662" t="s">
        <v>608</v>
      </c>
      <c r="K9" s="662" t="s">
        <v>619</v>
      </c>
      <c r="L9" s="664">
        <v>97.749999999999972</v>
      </c>
      <c r="M9" s="664">
        <v>2</v>
      </c>
      <c r="N9" s="665">
        <v>195.49999999999994</v>
      </c>
    </row>
    <row r="10" spans="1:14" ht="14.4" customHeight="1" x14ac:dyDescent="0.3">
      <c r="A10" s="660" t="s">
        <v>574</v>
      </c>
      <c r="B10" s="661" t="s">
        <v>1905</v>
      </c>
      <c r="C10" s="662" t="s">
        <v>579</v>
      </c>
      <c r="D10" s="663" t="s">
        <v>1906</v>
      </c>
      <c r="E10" s="662" t="s">
        <v>605</v>
      </c>
      <c r="F10" s="663" t="s">
        <v>1913</v>
      </c>
      <c r="G10" s="662" t="s">
        <v>606</v>
      </c>
      <c r="H10" s="662" t="s">
        <v>620</v>
      </c>
      <c r="I10" s="662" t="s">
        <v>621</v>
      </c>
      <c r="J10" s="662" t="s">
        <v>622</v>
      </c>
      <c r="K10" s="662" t="s">
        <v>623</v>
      </c>
      <c r="L10" s="664">
        <v>38.319419689783956</v>
      </c>
      <c r="M10" s="664">
        <v>1</v>
      </c>
      <c r="N10" s="665">
        <v>38.319419689783956</v>
      </c>
    </row>
    <row r="11" spans="1:14" ht="14.4" customHeight="1" x14ac:dyDescent="0.3">
      <c r="A11" s="660" t="s">
        <v>574</v>
      </c>
      <c r="B11" s="661" t="s">
        <v>1905</v>
      </c>
      <c r="C11" s="662" t="s">
        <v>579</v>
      </c>
      <c r="D11" s="663" t="s">
        <v>1906</v>
      </c>
      <c r="E11" s="662" t="s">
        <v>605</v>
      </c>
      <c r="F11" s="663" t="s">
        <v>1913</v>
      </c>
      <c r="G11" s="662" t="s">
        <v>606</v>
      </c>
      <c r="H11" s="662" t="s">
        <v>624</v>
      </c>
      <c r="I11" s="662" t="s">
        <v>625</v>
      </c>
      <c r="J11" s="662" t="s">
        <v>626</v>
      </c>
      <c r="K11" s="662" t="s">
        <v>627</v>
      </c>
      <c r="L11" s="664">
        <v>53.750041731080252</v>
      </c>
      <c r="M11" s="664">
        <v>1</v>
      </c>
      <c r="N11" s="665">
        <v>53.750041731080252</v>
      </c>
    </row>
    <row r="12" spans="1:14" ht="14.4" customHeight="1" x14ac:dyDescent="0.3">
      <c r="A12" s="660" t="s">
        <v>574</v>
      </c>
      <c r="B12" s="661" t="s">
        <v>1905</v>
      </c>
      <c r="C12" s="662" t="s">
        <v>579</v>
      </c>
      <c r="D12" s="663" t="s">
        <v>1906</v>
      </c>
      <c r="E12" s="662" t="s">
        <v>605</v>
      </c>
      <c r="F12" s="663" t="s">
        <v>1913</v>
      </c>
      <c r="G12" s="662" t="s">
        <v>606</v>
      </c>
      <c r="H12" s="662" t="s">
        <v>628</v>
      </c>
      <c r="I12" s="662" t="s">
        <v>629</v>
      </c>
      <c r="J12" s="662" t="s">
        <v>630</v>
      </c>
      <c r="K12" s="662" t="s">
        <v>631</v>
      </c>
      <c r="L12" s="664">
        <v>87.029497705619022</v>
      </c>
      <c r="M12" s="664">
        <v>1</v>
      </c>
      <c r="N12" s="665">
        <v>87.029497705619022</v>
      </c>
    </row>
    <row r="13" spans="1:14" ht="14.4" customHeight="1" x14ac:dyDescent="0.3">
      <c r="A13" s="660" t="s">
        <v>574</v>
      </c>
      <c r="B13" s="661" t="s">
        <v>1905</v>
      </c>
      <c r="C13" s="662" t="s">
        <v>579</v>
      </c>
      <c r="D13" s="663" t="s">
        <v>1906</v>
      </c>
      <c r="E13" s="662" t="s">
        <v>605</v>
      </c>
      <c r="F13" s="663" t="s">
        <v>1913</v>
      </c>
      <c r="G13" s="662" t="s">
        <v>606</v>
      </c>
      <c r="H13" s="662" t="s">
        <v>632</v>
      </c>
      <c r="I13" s="662" t="s">
        <v>633</v>
      </c>
      <c r="J13" s="662" t="s">
        <v>634</v>
      </c>
      <c r="K13" s="662" t="s">
        <v>635</v>
      </c>
      <c r="L13" s="664">
        <v>96.82000112368344</v>
      </c>
      <c r="M13" s="664">
        <v>8</v>
      </c>
      <c r="N13" s="665">
        <v>774.56000898946752</v>
      </c>
    </row>
    <row r="14" spans="1:14" ht="14.4" customHeight="1" x14ac:dyDescent="0.3">
      <c r="A14" s="660" t="s">
        <v>574</v>
      </c>
      <c r="B14" s="661" t="s">
        <v>1905</v>
      </c>
      <c r="C14" s="662" t="s">
        <v>579</v>
      </c>
      <c r="D14" s="663" t="s">
        <v>1906</v>
      </c>
      <c r="E14" s="662" t="s">
        <v>605</v>
      </c>
      <c r="F14" s="663" t="s">
        <v>1913</v>
      </c>
      <c r="G14" s="662" t="s">
        <v>606</v>
      </c>
      <c r="H14" s="662" t="s">
        <v>636</v>
      </c>
      <c r="I14" s="662" t="s">
        <v>637</v>
      </c>
      <c r="J14" s="662" t="s">
        <v>634</v>
      </c>
      <c r="K14" s="662" t="s">
        <v>638</v>
      </c>
      <c r="L14" s="664">
        <v>100.76000000000002</v>
      </c>
      <c r="M14" s="664">
        <v>4</v>
      </c>
      <c r="N14" s="665">
        <v>403.04000000000008</v>
      </c>
    </row>
    <row r="15" spans="1:14" ht="14.4" customHeight="1" x14ac:dyDescent="0.3">
      <c r="A15" s="660" t="s">
        <v>574</v>
      </c>
      <c r="B15" s="661" t="s">
        <v>1905</v>
      </c>
      <c r="C15" s="662" t="s">
        <v>579</v>
      </c>
      <c r="D15" s="663" t="s">
        <v>1906</v>
      </c>
      <c r="E15" s="662" t="s">
        <v>605</v>
      </c>
      <c r="F15" s="663" t="s">
        <v>1913</v>
      </c>
      <c r="G15" s="662" t="s">
        <v>606</v>
      </c>
      <c r="H15" s="662" t="s">
        <v>639</v>
      </c>
      <c r="I15" s="662" t="s">
        <v>640</v>
      </c>
      <c r="J15" s="662" t="s">
        <v>641</v>
      </c>
      <c r="K15" s="662" t="s">
        <v>642</v>
      </c>
      <c r="L15" s="664">
        <v>167.60863507345923</v>
      </c>
      <c r="M15" s="664">
        <v>1</v>
      </c>
      <c r="N15" s="665">
        <v>167.60863507345923</v>
      </c>
    </row>
    <row r="16" spans="1:14" ht="14.4" customHeight="1" x14ac:dyDescent="0.3">
      <c r="A16" s="660" t="s">
        <v>574</v>
      </c>
      <c r="B16" s="661" t="s">
        <v>1905</v>
      </c>
      <c r="C16" s="662" t="s">
        <v>579</v>
      </c>
      <c r="D16" s="663" t="s">
        <v>1906</v>
      </c>
      <c r="E16" s="662" t="s">
        <v>605</v>
      </c>
      <c r="F16" s="663" t="s">
        <v>1913</v>
      </c>
      <c r="G16" s="662" t="s">
        <v>606</v>
      </c>
      <c r="H16" s="662" t="s">
        <v>643</v>
      </c>
      <c r="I16" s="662" t="s">
        <v>644</v>
      </c>
      <c r="J16" s="662" t="s">
        <v>645</v>
      </c>
      <c r="K16" s="662" t="s">
        <v>646</v>
      </c>
      <c r="L16" s="664">
        <v>64.554721087564872</v>
      </c>
      <c r="M16" s="664">
        <v>27</v>
      </c>
      <c r="N16" s="665">
        <v>1742.9774693642514</v>
      </c>
    </row>
    <row r="17" spans="1:14" ht="14.4" customHeight="1" x14ac:dyDescent="0.3">
      <c r="A17" s="660" t="s">
        <v>574</v>
      </c>
      <c r="B17" s="661" t="s">
        <v>1905</v>
      </c>
      <c r="C17" s="662" t="s">
        <v>579</v>
      </c>
      <c r="D17" s="663" t="s">
        <v>1906</v>
      </c>
      <c r="E17" s="662" t="s">
        <v>605</v>
      </c>
      <c r="F17" s="663" t="s">
        <v>1913</v>
      </c>
      <c r="G17" s="662" t="s">
        <v>606</v>
      </c>
      <c r="H17" s="662" t="s">
        <v>647</v>
      </c>
      <c r="I17" s="662" t="s">
        <v>648</v>
      </c>
      <c r="J17" s="662" t="s">
        <v>649</v>
      </c>
      <c r="K17" s="662" t="s">
        <v>650</v>
      </c>
      <c r="L17" s="664">
        <v>81.2</v>
      </c>
      <c r="M17" s="664">
        <v>2</v>
      </c>
      <c r="N17" s="665">
        <v>162.4</v>
      </c>
    </row>
    <row r="18" spans="1:14" ht="14.4" customHeight="1" x14ac:dyDescent="0.3">
      <c r="A18" s="660" t="s">
        <v>574</v>
      </c>
      <c r="B18" s="661" t="s">
        <v>1905</v>
      </c>
      <c r="C18" s="662" t="s">
        <v>579</v>
      </c>
      <c r="D18" s="663" t="s">
        <v>1906</v>
      </c>
      <c r="E18" s="662" t="s">
        <v>605</v>
      </c>
      <c r="F18" s="663" t="s">
        <v>1913</v>
      </c>
      <c r="G18" s="662" t="s">
        <v>606</v>
      </c>
      <c r="H18" s="662" t="s">
        <v>651</v>
      </c>
      <c r="I18" s="662" t="s">
        <v>652</v>
      </c>
      <c r="J18" s="662" t="s">
        <v>653</v>
      </c>
      <c r="K18" s="662" t="s">
        <v>654</v>
      </c>
      <c r="L18" s="664">
        <v>28.233750000000001</v>
      </c>
      <c r="M18" s="664">
        <v>16</v>
      </c>
      <c r="N18" s="665">
        <v>451.74</v>
      </c>
    </row>
    <row r="19" spans="1:14" ht="14.4" customHeight="1" x14ac:dyDescent="0.3">
      <c r="A19" s="660" t="s">
        <v>574</v>
      </c>
      <c r="B19" s="661" t="s">
        <v>1905</v>
      </c>
      <c r="C19" s="662" t="s">
        <v>579</v>
      </c>
      <c r="D19" s="663" t="s">
        <v>1906</v>
      </c>
      <c r="E19" s="662" t="s">
        <v>605</v>
      </c>
      <c r="F19" s="663" t="s">
        <v>1913</v>
      </c>
      <c r="G19" s="662" t="s">
        <v>606</v>
      </c>
      <c r="H19" s="662" t="s">
        <v>655</v>
      </c>
      <c r="I19" s="662" t="s">
        <v>656</v>
      </c>
      <c r="J19" s="662" t="s">
        <v>657</v>
      </c>
      <c r="K19" s="662" t="s">
        <v>627</v>
      </c>
      <c r="L19" s="664">
        <v>42</v>
      </c>
      <c r="M19" s="664">
        <v>2</v>
      </c>
      <c r="N19" s="665">
        <v>84</v>
      </c>
    </row>
    <row r="20" spans="1:14" ht="14.4" customHeight="1" x14ac:dyDescent="0.3">
      <c r="A20" s="660" t="s">
        <v>574</v>
      </c>
      <c r="B20" s="661" t="s">
        <v>1905</v>
      </c>
      <c r="C20" s="662" t="s">
        <v>579</v>
      </c>
      <c r="D20" s="663" t="s">
        <v>1906</v>
      </c>
      <c r="E20" s="662" t="s">
        <v>605</v>
      </c>
      <c r="F20" s="663" t="s">
        <v>1913</v>
      </c>
      <c r="G20" s="662" t="s">
        <v>606</v>
      </c>
      <c r="H20" s="662" t="s">
        <v>658</v>
      </c>
      <c r="I20" s="662" t="s">
        <v>659</v>
      </c>
      <c r="J20" s="662" t="s">
        <v>657</v>
      </c>
      <c r="K20" s="662" t="s">
        <v>660</v>
      </c>
      <c r="L20" s="664">
        <v>77.647069895346419</v>
      </c>
      <c r="M20" s="664">
        <v>12</v>
      </c>
      <c r="N20" s="665">
        <v>931.76483874415703</v>
      </c>
    </row>
    <row r="21" spans="1:14" ht="14.4" customHeight="1" x14ac:dyDescent="0.3">
      <c r="A21" s="660" t="s">
        <v>574</v>
      </c>
      <c r="B21" s="661" t="s">
        <v>1905</v>
      </c>
      <c r="C21" s="662" t="s">
        <v>579</v>
      </c>
      <c r="D21" s="663" t="s">
        <v>1906</v>
      </c>
      <c r="E21" s="662" t="s">
        <v>605</v>
      </c>
      <c r="F21" s="663" t="s">
        <v>1913</v>
      </c>
      <c r="G21" s="662" t="s">
        <v>606</v>
      </c>
      <c r="H21" s="662" t="s">
        <v>661</v>
      </c>
      <c r="I21" s="662" t="s">
        <v>662</v>
      </c>
      <c r="J21" s="662" t="s">
        <v>663</v>
      </c>
      <c r="K21" s="662" t="s">
        <v>664</v>
      </c>
      <c r="L21" s="664">
        <v>61.904999999999994</v>
      </c>
      <c r="M21" s="664">
        <v>1</v>
      </c>
      <c r="N21" s="665">
        <v>61.904999999999994</v>
      </c>
    </row>
    <row r="22" spans="1:14" ht="14.4" customHeight="1" x14ac:dyDescent="0.3">
      <c r="A22" s="660" t="s">
        <v>574</v>
      </c>
      <c r="B22" s="661" t="s">
        <v>1905</v>
      </c>
      <c r="C22" s="662" t="s">
        <v>579</v>
      </c>
      <c r="D22" s="663" t="s">
        <v>1906</v>
      </c>
      <c r="E22" s="662" t="s">
        <v>605</v>
      </c>
      <c r="F22" s="663" t="s">
        <v>1913</v>
      </c>
      <c r="G22" s="662" t="s">
        <v>606</v>
      </c>
      <c r="H22" s="662" t="s">
        <v>665</v>
      </c>
      <c r="I22" s="662" t="s">
        <v>666</v>
      </c>
      <c r="J22" s="662" t="s">
        <v>667</v>
      </c>
      <c r="K22" s="662" t="s">
        <v>668</v>
      </c>
      <c r="L22" s="664">
        <v>36.530000678341771</v>
      </c>
      <c r="M22" s="664">
        <v>2</v>
      </c>
      <c r="N22" s="665">
        <v>73.060001356683543</v>
      </c>
    </row>
    <row r="23" spans="1:14" ht="14.4" customHeight="1" x14ac:dyDescent="0.3">
      <c r="A23" s="660" t="s">
        <v>574</v>
      </c>
      <c r="B23" s="661" t="s">
        <v>1905</v>
      </c>
      <c r="C23" s="662" t="s">
        <v>579</v>
      </c>
      <c r="D23" s="663" t="s">
        <v>1906</v>
      </c>
      <c r="E23" s="662" t="s">
        <v>605</v>
      </c>
      <c r="F23" s="663" t="s">
        <v>1913</v>
      </c>
      <c r="G23" s="662" t="s">
        <v>606</v>
      </c>
      <c r="H23" s="662" t="s">
        <v>669</v>
      </c>
      <c r="I23" s="662" t="s">
        <v>670</v>
      </c>
      <c r="J23" s="662" t="s">
        <v>671</v>
      </c>
      <c r="K23" s="662" t="s">
        <v>672</v>
      </c>
      <c r="L23" s="664">
        <v>66.719504412123186</v>
      </c>
      <c r="M23" s="664">
        <v>6</v>
      </c>
      <c r="N23" s="665">
        <v>400.31702647273914</v>
      </c>
    </row>
    <row r="24" spans="1:14" ht="14.4" customHeight="1" x14ac:dyDescent="0.3">
      <c r="A24" s="660" t="s">
        <v>574</v>
      </c>
      <c r="B24" s="661" t="s">
        <v>1905</v>
      </c>
      <c r="C24" s="662" t="s">
        <v>579</v>
      </c>
      <c r="D24" s="663" t="s">
        <v>1906</v>
      </c>
      <c r="E24" s="662" t="s">
        <v>605</v>
      </c>
      <c r="F24" s="663" t="s">
        <v>1913</v>
      </c>
      <c r="G24" s="662" t="s">
        <v>606</v>
      </c>
      <c r="H24" s="662" t="s">
        <v>673</v>
      </c>
      <c r="I24" s="662" t="s">
        <v>674</v>
      </c>
      <c r="J24" s="662" t="s">
        <v>675</v>
      </c>
      <c r="K24" s="662" t="s">
        <v>676</v>
      </c>
      <c r="L24" s="664">
        <v>109.68953170972554</v>
      </c>
      <c r="M24" s="664">
        <v>1</v>
      </c>
      <c r="N24" s="665">
        <v>109.68953170972554</v>
      </c>
    </row>
    <row r="25" spans="1:14" ht="14.4" customHeight="1" x14ac:dyDescent="0.3">
      <c r="A25" s="660" t="s">
        <v>574</v>
      </c>
      <c r="B25" s="661" t="s">
        <v>1905</v>
      </c>
      <c r="C25" s="662" t="s">
        <v>579</v>
      </c>
      <c r="D25" s="663" t="s">
        <v>1906</v>
      </c>
      <c r="E25" s="662" t="s">
        <v>605</v>
      </c>
      <c r="F25" s="663" t="s">
        <v>1913</v>
      </c>
      <c r="G25" s="662" t="s">
        <v>606</v>
      </c>
      <c r="H25" s="662" t="s">
        <v>677</v>
      </c>
      <c r="I25" s="662" t="s">
        <v>678</v>
      </c>
      <c r="J25" s="662" t="s">
        <v>679</v>
      </c>
      <c r="K25" s="662" t="s">
        <v>680</v>
      </c>
      <c r="L25" s="664">
        <v>42.289999999999978</v>
      </c>
      <c r="M25" s="664">
        <v>4</v>
      </c>
      <c r="N25" s="665">
        <v>169.15999999999991</v>
      </c>
    </row>
    <row r="26" spans="1:14" ht="14.4" customHeight="1" x14ac:dyDescent="0.3">
      <c r="A26" s="660" t="s">
        <v>574</v>
      </c>
      <c r="B26" s="661" t="s">
        <v>1905</v>
      </c>
      <c r="C26" s="662" t="s">
        <v>579</v>
      </c>
      <c r="D26" s="663" t="s">
        <v>1906</v>
      </c>
      <c r="E26" s="662" t="s">
        <v>605</v>
      </c>
      <c r="F26" s="663" t="s">
        <v>1913</v>
      </c>
      <c r="G26" s="662" t="s">
        <v>606</v>
      </c>
      <c r="H26" s="662" t="s">
        <v>681</v>
      </c>
      <c r="I26" s="662" t="s">
        <v>682</v>
      </c>
      <c r="J26" s="662" t="s">
        <v>683</v>
      </c>
      <c r="K26" s="662" t="s">
        <v>684</v>
      </c>
      <c r="L26" s="664">
        <v>96.419214806890622</v>
      </c>
      <c r="M26" s="664">
        <v>1</v>
      </c>
      <c r="N26" s="665">
        <v>96.419214806890622</v>
      </c>
    </row>
    <row r="27" spans="1:14" ht="14.4" customHeight="1" x14ac:dyDescent="0.3">
      <c r="A27" s="660" t="s">
        <v>574</v>
      </c>
      <c r="B27" s="661" t="s">
        <v>1905</v>
      </c>
      <c r="C27" s="662" t="s">
        <v>579</v>
      </c>
      <c r="D27" s="663" t="s">
        <v>1906</v>
      </c>
      <c r="E27" s="662" t="s">
        <v>605</v>
      </c>
      <c r="F27" s="663" t="s">
        <v>1913</v>
      </c>
      <c r="G27" s="662" t="s">
        <v>606</v>
      </c>
      <c r="H27" s="662" t="s">
        <v>685</v>
      </c>
      <c r="I27" s="662" t="s">
        <v>686</v>
      </c>
      <c r="J27" s="662" t="s">
        <v>687</v>
      </c>
      <c r="K27" s="662" t="s">
        <v>688</v>
      </c>
      <c r="L27" s="664">
        <v>249.77619047619052</v>
      </c>
      <c r="M27" s="664">
        <v>21</v>
      </c>
      <c r="N27" s="665">
        <v>5245.3000000000011</v>
      </c>
    </row>
    <row r="28" spans="1:14" ht="14.4" customHeight="1" x14ac:dyDescent="0.3">
      <c r="A28" s="660" t="s">
        <v>574</v>
      </c>
      <c r="B28" s="661" t="s">
        <v>1905</v>
      </c>
      <c r="C28" s="662" t="s">
        <v>579</v>
      </c>
      <c r="D28" s="663" t="s">
        <v>1906</v>
      </c>
      <c r="E28" s="662" t="s">
        <v>605</v>
      </c>
      <c r="F28" s="663" t="s">
        <v>1913</v>
      </c>
      <c r="G28" s="662" t="s">
        <v>606</v>
      </c>
      <c r="H28" s="662" t="s">
        <v>689</v>
      </c>
      <c r="I28" s="662" t="s">
        <v>690</v>
      </c>
      <c r="J28" s="662" t="s">
        <v>691</v>
      </c>
      <c r="K28" s="662" t="s">
        <v>692</v>
      </c>
      <c r="L28" s="664">
        <v>41.727315495431625</v>
      </c>
      <c r="M28" s="664">
        <v>4</v>
      </c>
      <c r="N28" s="665">
        <v>166.9092619817265</v>
      </c>
    </row>
    <row r="29" spans="1:14" ht="14.4" customHeight="1" x14ac:dyDescent="0.3">
      <c r="A29" s="660" t="s">
        <v>574</v>
      </c>
      <c r="B29" s="661" t="s">
        <v>1905</v>
      </c>
      <c r="C29" s="662" t="s">
        <v>579</v>
      </c>
      <c r="D29" s="663" t="s">
        <v>1906</v>
      </c>
      <c r="E29" s="662" t="s">
        <v>605</v>
      </c>
      <c r="F29" s="663" t="s">
        <v>1913</v>
      </c>
      <c r="G29" s="662" t="s">
        <v>606</v>
      </c>
      <c r="H29" s="662" t="s">
        <v>693</v>
      </c>
      <c r="I29" s="662" t="s">
        <v>693</v>
      </c>
      <c r="J29" s="662" t="s">
        <v>694</v>
      </c>
      <c r="K29" s="662" t="s">
        <v>695</v>
      </c>
      <c r="L29" s="664">
        <v>36.588154454014848</v>
      </c>
      <c r="M29" s="664">
        <v>22</v>
      </c>
      <c r="N29" s="665">
        <v>804.93939798832673</v>
      </c>
    </row>
    <row r="30" spans="1:14" ht="14.4" customHeight="1" x14ac:dyDescent="0.3">
      <c r="A30" s="660" t="s">
        <v>574</v>
      </c>
      <c r="B30" s="661" t="s">
        <v>1905</v>
      </c>
      <c r="C30" s="662" t="s">
        <v>579</v>
      </c>
      <c r="D30" s="663" t="s">
        <v>1906</v>
      </c>
      <c r="E30" s="662" t="s">
        <v>605</v>
      </c>
      <c r="F30" s="663" t="s">
        <v>1913</v>
      </c>
      <c r="G30" s="662" t="s">
        <v>606</v>
      </c>
      <c r="H30" s="662" t="s">
        <v>696</v>
      </c>
      <c r="I30" s="662" t="s">
        <v>697</v>
      </c>
      <c r="J30" s="662" t="s">
        <v>698</v>
      </c>
      <c r="K30" s="662" t="s">
        <v>699</v>
      </c>
      <c r="L30" s="664">
        <v>52.83956969919209</v>
      </c>
      <c r="M30" s="664">
        <v>1</v>
      </c>
      <c r="N30" s="665">
        <v>52.83956969919209</v>
      </c>
    </row>
    <row r="31" spans="1:14" ht="14.4" customHeight="1" x14ac:dyDescent="0.3">
      <c r="A31" s="660" t="s">
        <v>574</v>
      </c>
      <c r="B31" s="661" t="s">
        <v>1905</v>
      </c>
      <c r="C31" s="662" t="s">
        <v>579</v>
      </c>
      <c r="D31" s="663" t="s">
        <v>1906</v>
      </c>
      <c r="E31" s="662" t="s">
        <v>605</v>
      </c>
      <c r="F31" s="663" t="s">
        <v>1913</v>
      </c>
      <c r="G31" s="662" t="s">
        <v>606</v>
      </c>
      <c r="H31" s="662" t="s">
        <v>700</v>
      </c>
      <c r="I31" s="662" t="s">
        <v>701</v>
      </c>
      <c r="J31" s="662" t="s">
        <v>702</v>
      </c>
      <c r="K31" s="662" t="s">
        <v>703</v>
      </c>
      <c r="L31" s="664">
        <v>81.959999416761733</v>
      </c>
      <c r="M31" s="664">
        <v>1</v>
      </c>
      <c r="N31" s="665">
        <v>81.959999416761733</v>
      </c>
    </row>
    <row r="32" spans="1:14" ht="14.4" customHeight="1" x14ac:dyDescent="0.3">
      <c r="A32" s="660" t="s">
        <v>574</v>
      </c>
      <c r="B32" s="661" t="s">
        <v>1905</v>
      </c>
      <c r="C32" s="662" t="s">
        <v>579</v>
      </c>
      <c r="D32" s="663" t="s">
        <v>1906</v>
      </c>
      <c r="E32" s="662" t="s">
        <v>605</v>
      </c>
      <c r="F32" s="663" t="s">
        <v>1913</v>
      </c>
      <c r="G32" s="662" t="s">
        <v>606</v>
      </c>
      <c r="H32" s="662" t="s">
        <v>704</v>
      </c>
      <c r="I32" s="662" t="s">
        <v>705</v>
      </c>
      <c r="J32" s="662" t="s">
        <v>706</v>
      </c>
      <c r="K32" s="662" t="s">
        <v>707</v>
      </c>
      <c r="L32" s="664">
        <v>45.049973602764503</v>
      </c>
      <c r="M32" s="664">
        <v>2</v>
      </c>
      <c r="N32" s="665">
        <v>90.099947205529006</v>
      </c>
    </row>
    <row r="33" spans="1:14" ht="14.4" customHeight="1" x14ac:dyDescent="0.3">
      <c r="A33" s="660" t="s">
        <v>574</v>
      </c>
      <c r="B33" s="661" t="s">
        <v>1905</v>
      </c>
      <c r="C33" s="662" t="s">
        <v>579</v>
      </c>
      <c r="D33" s="663" t="s">
        <v>1906</v>
      </c>
      <c r="E33" s="662" t="s">
        <v>605</v>
      </c>
      <c r="F33" s="663" t="s">
        <v>1913</v>
      </c>
      <c r="G33" s="662" t="s">
        <v>606</v>
      </c>
      <c r="H33" s="662" t="s">
        <v>708</v>
      </c>
      <c r="I33" s="662" t="s">
        <v>709</v>
      </c>
      <c r="J33" s="662" t="s">
        <v>710</v>
      </c>
      <c r="K33" s="662" t="s">
        <v>711</v>
      </c>
      <c r="L33" s="664">
        <v>329.6</v>
      </c>
      <c r="M33" s="664">
        <v>1</v>
      </c>
      <c r="N33" s="665">
        <v>329.6</v>
      </c>
    </row>
    <row r="34" spans="1:14" ht="14.4" customHeight="1" x14ac:dyDescent="0.3">
      <c r="A34" s="660" t="s">
        <v>574</v>
      </c>
      <c r="B34" s="661" t="s">
        <v>1905</v>
      </c>
      <c r="C34" s="662" t="s">
        <v>579</v>
      </c>
      <c r="D34" s="663" t="s">
        <v>1906</v>
      </c>
      <c r="E34" s="662" t="s">
        <v>605</v>
      </c>
      <c r="F34" s="663" t="s">
        <v>1913</v>
      </c>
      <c r="G34" s="662" t="s">
        <v>606</v>
      </c>
      <c r="H34" s="662" t="s">
        <v>712</v>
      </c>
      <c r="I34" s="662" t="s">
        <v>713</v>
      </c>
      <c r="J34" s="662" t="s">
        <v>714</v>
      </c>
      <c r="K34" s="662" t="s">
        <v>715</v>
      </c>
      <c r="L34" s="664">
        <v>73.579999999999984</v>
      </c>
      <c r="M34" s="664">
        <v>2</v>
      </c>
      <c r="N34" s="665">
        <v>147.15999999999997</v>
      </c>
    </row>
    <row r="35" spans="1:14" ht="14.4" customHeight="1" x14ac:dyDescent="0.3">
      <c r="A35" s="660" t="s">
        <v>574</v>
      </c>
      <c r="B35" s="661" t="s">
        <v>1905</v>
      </c>
      <c r="C35" s="662" t="s">
        <v>579</v>
      </c>
      <c r="D35" s="663" t="s">
        <v>1906</v>
      </c>
      <c r="E35" s="662" t="s">
        <v>605</v>
      </c>
      <c r="F35" s="663" t="s">
        <v>1913</v>
      </c>
      <c r="G35" s="662" t="s">
        <v>606</v>
      </c>
      <c r="H35" s="662" t="s">
        <v>716</v>
      </c>
      <c r="I35" s="662" t="s">
        <v>717</v>
      </c>
      <c r="J35" s="662" t="s">
        <v>718</v>
      </c>
      <c r="K35" s="662" t="s">
        <v>719</v>
      </c>
      <c r="L35" s="664">
        <v>21.618000000000002</v>
      </c>
      <c r="M35" s="664">
        <v>25</v>
      </c>
      <c r="N35" s="665">
        <v>540.45000000000005</v>
      </c>
    </row>
    <row r="36" spans="1:14" ht="14.4" customHeight="1" x14ac:dyDescent="0.3">
      <c r="A36" s="660" t="s">
        <v>574</v>
      </c>
      <c r="B36" s="661" t="s">
        <v>1905</v>
      </c>
      <c r="C36" s="662" t="s">
        <v>579</v>
      </c>
      <c r="D36" s="663" t="s">
        <v>1906</v>
      </c>
      <c r="E36" s="662" t="s">
        <v>605</v>
      </c>
      <c r="F36" s="663" t="s">
        <v>1913</v>
      </c>
      <c r="G36" s="662" t="s">
        <v>606</v>
      </c>
      <c r="H36" s="662" t="s">
        <v>720</v>
      </c>
      <c r="I36" s="662" t="s">
        <v>721</v>
      </c>
      <c r="J36" s="662" t="s">
        <v>722</v>
      </c>
      <c r="K36" s="662" t="s">
        <v>723</v>
      </c>
      <c r="L36" s="664">
        <v>63.529980974067996</v>
      </c>
      <c r="M36" s="664">
        <v>6</v>
      </c>
      <c r="N36" s="665">
        <v>381.17988584440798</v>
      </c>
    </row>
    <row r="37" spans="1:14" ht="14.4" customHeight="1" x14ac:dyDescent="0.3">
      <c r="A37" s="660" t="s">
        <v>574</v>
      </c>
      <c r="B37" s="661" t="s">
        <v>1905</v>
      </c>
      <c r="C37" s="662" t="s">
        <v>579</v>
      </c>
      <c r="D37" s="663" t="s">
        <v>1906</v>
      </c>
      <c r="E37" s="662" t="s">
        <v>605</v>
      </c>
      <c r="F37" s="663" t="s">
        <v>1913</v>
      </c>
      <c r="G37" s="662" t="s">
        <v>606</v>
      </c>
      <c r="H37" s="662" t="s">
        <v>724</v>
      </c>
      <c r="I37" s="662" t="s">
        <v>725</v>
      </c>
      <c r="J37" s="662" t="s">
        <v>726</v>
      </c>
      <c r="K37" s="662" t="s">
        <v>727</v>
      </c>
      <c r="L37" s="664">
        <v>74.804444444444414</v>
      </c>
      <c r="M37" s="664">
        <v>9</v>
      </c>
      <c r="N37" s="665">
        <v>673.23999999999978</v>
      </c>
    </row>
    <row r="38" spans="1:14" ht="14.4" customHeight="1" x14ac:dyDescent="0.3">
      <c r="A38" s="660" t="s">
        <v>574</v>
      </c>
      <c r="B38" s="661" t="s">
        <v>1905</v>
      </c>
      <c r="C38" s="662" t="s">
        <v>579</v>
      </c>
      <c r="D38" s="663" t="s">
        <v>1906</v>
      </c>
      <c r="E38" s="662" t="s">
        <v>605</v>
      </c>
      <c r="F38" s="663" t="s">
        <v>1913</v>
      </c>
      <c r="G38" s="662" t="s">
        <v>606</v>
      </c>
      <c r="H38" s="662" t="s">
        <v>728</v>
      </c>
      <c r="I38" s="662" t="s">
        <v>729</v>
      </c>
      <c r="J38" s="662" t="s">
        <v>730</v>
      </c>
      <c r="K38" s="662" t="s">
        <v>731</v>
      </c>
      <c r="L38" s="664">
        <v>166.65325000000001</v>
      </c>
      <c r="M38" s="664">
        <v>4</v>
      </c>
      <c r="N38" s="665">
        <v>666.61300000000006</v>
      </c>
    </row>
    <row r="39" spans="1:14" ht="14.4" customHeight="1" x14ac:dyDescent="0.3">
      <c r="A39" s="660" t="s">
        <v>574</v>
      </c>
      <c r="B39" s="661" t="s">
        <v>1905</v>
      </c>
      <c r="C39" s="662" t="s">
        <v>579</v>
      </c>
      <c r="D39" s="663" t="s">
        <v>1906</v>
      </c>
      <c r="E39" s="662" t="s">
        <v>605</v>
      </c>
      <c r="F39" s="663" t="s">
        <v>1913</v>
      </c>
      <c r="G39" s="662" t="s">
        <v>606</v>
      </c>
      <c r="H39" s="662" t="s">
        <v>732</v>
      </c>
      <c r="I39" s="662" t="s">
        <v>733</v>
      </c>
      <c r="J39" s="662" t="s">
        <v>734</v>
      </c>
      <c r="K39" s="662" t="s">
        <v>735</v>
      </c>
      <c r="L39" s="664">
        <v>97.970000000000027</v>
      </c>
      <c r="M39" s="664">
        <v>1</v>
      </c>
      <c r="N39" s="665">
        <v>97.970000000000027</v>
      </c>
    </row>
    <row r="40" spans="1:14" ht="14.4" customHeight="1" x14ac:dyDescent="0.3">
      <c r="A40" s="660" t="s">
        <v>574</v>
      </c>
      <c r="B40" s="661" t="s">
        <v>1905</v>
      </c>
      <c r="C40" s="662" t="s">
        <v>579</v>
      </c>
      <c r="D40" s="663" t="s">
        <v>1906</v>
      </c>
      <c r="E40" s="662" t="s">
        <v>605</v>
      </c>
      <c r="F40" s="663" t="s">
        <v>1913</v>
      </c>
      <c r="G40" s="662" t="s">
        <v>606</v>
      </c>
      <c r="H40" s="662" t="s">
        <v>736</v>
      </c>
      <c r="I40" s="662" t="s">
        <v>737</v>
      </c>
      <c r="J40" s="662" t="s">
        <v>738</v>
      </c>
      <c r="K40" s="662" t="s">
        <v>739</v>
      </c>
      <c r="L40" s="664">
        <v>125.30999999999999</v>
      </c>
      <c r="M40" s="664">
        <v>1</v>
      </c>
      <c r="N40" s="665">
        <v>125.30999999999999</v>
      </c>
    </row>
    <row r="41" spans="1:14" ht="14.4" customHeight="1" x14ac:dyDescent="0.3">
      <c r="A41" s="660" t="s">
        <v>574</v>
      </c>
      <c r="B41" s="661" t="s">
        <v>1905</v>
      </c>
      <c r="C41" s="662" t="s">
        <v>579</v>
      </c>
      <c r="D41" s="663" t="s">
        <v>1906</v>
      </c>
      <c r="E41" s="662" t="s">
        <v>605</v>
      </c>
      <c r="F41" s="663" t="s">
        <v>1913</v>
      </c>
      <c r="G41" s="662" t="s">
        <v>606</v>
      </c>
      <c r="H41" s="662" t="s">
        <v>740</v>
      </c>
      <c r="I41" s="662" t="s">
        <v>741</v>
      </c>
      <c r="J41" s="662" t="s">
        <v>742</v>
      </c>
      <c r="K41" s="662" t="s">
        <v>743</v>
      </c>
      <c r="L41" s="664">
        <v>92.849999999999909</v>
      </c>
      <c r="M41" s="664">
        <v>1</v>
      </c>
      <c r="N41" s="665">
        <v>92.849999999999909</v>
      </c>
    </row>
    <row r="42" spans="1:14" ht="14.4" customHeight="1" x14ac:dyDescent="0.3">
      <c r="A42" s="660" t="s">
        <v>574</v>
      </c>
      <c r="B42" s="661" t="s">
        <v>1905</v>
      </c>
      <c r="C42" s="662" t="s">
        <v>579</v>
      </c>
      <c r="D42" s="663" t="s">
        <v>1906</v>
      </c>
      <c r="E42" s="662" t="s">
        <v>605</v>
      </c>
      <c r="F42" s="663" t="s">
        <v>1913</v>
      </c>
      <c r="G42" s="662" t="s">
        <v>606</v>
      </c>
      <c r="H42" s="662" t="s">
        <v>744</v>
      </c>
      <c r="I42" s="662" t="s">
        <v>745</v>
      </c>
      <c r="J42" s="662" t="s">
        <v>746</v>
      </c>
      <c r="K42" s="662" t="s">
        <v>747</v>
      </c>
      <c r="L42" s="664">
        <v>124.2</v>
      </c>
      <c r="M42" s="664">
        <v>1</v>
      </c>
      <c r="N42" s="665">
        <v>124.2</v>
      </c>
    </row>
    <row r="43" spans="1:14" ht="14.4" customHeight="1" x14ac:dyDescent="0.3">
      <c r="A43" s="660" t="s">
        <v>574</v>
      </c>
      <c r="B43" s="661" t="s">
        <v>1905</v>
      </c>
      <c r="C43" s="662" t="s">
        <v>579</v>
      </c>
      <c r="D43" s="663" t="s">
        <v>1906</v>
      </c>
      <c r="E43" s="662" t="s">
        <v>605</v>
      </c>
      <c r="F43" s="663" t="s">
        <v>1913</v>
      </c>
      <c r="G43" s="662" t="s">
        <v>606</v>
      </c>
      <c r="H43" s="662" t="s">
        <v>748</v>
      </c>
      <c r="I43" s="662" t="s">
        <v>749</v>
      </c>
      <c r="J43" s="662" t="s">
        <v>750</v>
      </c>
      <c r="K43" s="662" t="s">
        <v>751</v>
      </c>
      <c r="L43" s="664">
        <v>63.58</v>
      </c>
      <c r="M43" s="664">
        <v>1</v>
      </c>
      <c r="N43" s="665">
        <v>63.58</v>
      </c>
    </row>
    <row r="44" spans="1:14" ht="14.4" customHeight="1" x14ac:dyDescent="0.3">
      <c r="A44" s="660" t="s">
        <v>574</v>
      </c>
      <c r="B44" s="661" t="s">
        <v>1905</v>
      </c>
      <c r="C44" s="662" t="s">
        <v>579</v>
      </c>
      <c r="D44" s="663" t="s">
        <v>1906</v>
      </c>
      <c r="E44" s="662" t="s">
        <v>605</v>
      </c>
      <c r="F44" s="663" t="s">
        <v>1913</v>
      </c>
      <c r="G44" s="662" t="s">
        <v>606</v>
      </c>
      <c r="H44" s="662" t="s">
        <v>752</v>
      </c>
      <c r="I44" s="662" t="s">
        <v>753</v>
      </c>
      <c r="J44" s="662" t="s">
        <v>754</v>
      </c>
      <c r="K44" s="662" t="s">
        <v>755</v>
      </c>
      <c r="L44" s="664">
        <v>70.390000000000015</v>
      </c>
      <c r="M44" s="664">
        <v>1</v>
      </c>
      <c r="N44" s="665">
        <v>70.390000000000015</v>
      </c>
    </row>
    <row r="45" spans="1:14" ht="14.4" customHeight="1" x14ac:dyDescent="0.3">
      <c r="A45" s="660" t="s">
        <v>574</v>
      </c>
      <c r="B45" s="661" t="s">
        <v>1905</v>
      </c>
      <c r="C45" s="662" t="s">
        <v>579</v>
      </c>
      <c r="D45" s="663" t="s">
        <v>1906</v>
      </c>
      <c r="E45" s="662" t="s">
        <v>605</v>
      </c>
      <c r="F45" s="663" t="s">
        <v>1913</v>
      </c>
      <c r="G45" s="662" t="s">
        <v>606</v>
      </c>
      <c r="H45" s="662" t="s">
        <v>756</v>
      </c>
      <c r="I45" s="662" t="s">
        <v>757</v>
      </c>
      <c r="J45" s="662" t="s">
        <v>758</v>
      </c>
      <c r="K45" s="662" t="s">
        <v>759</v>
      </c>
      <c r="L45" s="664">
        <v>121.84</v>
      </c>
      <c r="M45" s="664">
        <v>2</v>
      </c>
      <c r="N45" s="665">
        <v>243.68</v>
      </c>
    </row>
    <row r="46" spans="1:14" ht="14.4" customHeight="1" x14ac:dyDescent="0.3">
      <c r="A46" s="660" t="s">
        <v>574</v>
      </c>
      <c r="B46" s="661" t="s">
        <v>1905</v>
      </c>
      <c r="C46" s="662" t="s">
        <v>579</v>
      </c>
      <c r="D46" s="663" t="s">
        <v>1906</v>
      </c>
      <c r="E46" s="662" t="s">
        <v>605</v>
      </c>
      <c r="F46" s="663" t="s">
        <v>1913</v>
      </c>
      <c r="G46" s="662" t="s">
        <v>606</v>
      </c>
      <c r="H46" s="662" t="s">
        <v>760</v>
      </c>
      <c r="I46" s="662" t="s">
        <v>761</v>
      </c>
      <c r="J46" s="662" t="s">
        <v>762</v>
      </c>
      <c r="K46" s="662" t="s">
        <v>763</v>
      </c>
      <c r="L46" s="664">
        <v>115.57905877805867</v>
      </c>
      <c r="M46" s="664">
        <v>2</v>
      </c>
      <c r="N46" s="665">
        <v>231.15811755611733</v>
      </c>
    </row>
    <row r="47" spans="1:14" ht="14.4" customHeight="1" x14ac:dyDescent="0.3">
      <c r="A47" s="660" t="s">
        <v>574</v>
      </c>
      <c r="B47" s="661" t="s">
        <v>1905</v>
      </c>
      <c r="C47" s="662" t="s">
        <v>579</v>
      </c>
      <c r="D47" s="663" t="s">
        <v>1906</v>
      </c>
      <c r="E47" s="662" t="s">
        <v>605</v>
      </c>
      <c r="F47" s="663" t="s">
        <v>1913</v>
      </c>
      <c r="G47" s="662" t="s">
        <v>606</v>
      </c>
      <c r="H47" s="662" t="s">
        <v>764</v>
      </c>
      <c r="I47" s="662" t="s">
        <v>765</v>
      </c>
      <c r="J47" s="662" t="s">
        <v>762</v>
      </c>
      <c r="K47" s="662" t="s">
        <v>766</v>
      </c>
      <c r="L47" s="664">
        <v>139.11000000000001</v>
      </c>
      <c r="M47" s="664">
        <v>2</v>
      </c>
      <c r="N47" s="665">
        <v>278.22000000000003</v>
      </c>
    </row>
    <row r="48" spans="1:14" ht="14.4" customHeight="1" x14ac:dyDescent="0.3">
      <c r="A48" s="660" t="s">
        <v>574</v>
      </c>
      <c r="B48" s="661" t="s">
        <v>1905</v>
      </c>
      <c r="C48" s="662" t="s">
        <v>579</v>
      </c>
      <c r="D48" s="663" t="s">
        <v>1906</v>
      </c>
      <c r="E48" s="662" t="s">
        <v>605</v>
      </c>
      <c r="F48" s="663" t="s">
        <v>1913</v>
      </c>
      <c r="G48" s="662" t="s">
        <v>606</v>
      </c>
      <c r="H48" s="662" t="s">
        <v>767</v>
      </c>
      <c r="I48" s="662" t="s">
        <v>768</v>
      </c>
      <c r="J48" s="662" t="s">
        <v>769</v>
      </c>
      <c r="K48" s="662" t="s">
        <v>770</v>
      </c>
      <c r="L48" s="664">
        <v>81.07975263655743</v>
      </c>
      <c r="M48" s="664">
        <v>1</v>
      </c>
      <c r="N48" s="665">
        <v>81.07975263655743</v>
      </c>
    </row>
    <row r="49" spans="1:14" ht="14.4" customHeight="1" x14ac:dyDescent="0.3">
      <c r="A49" s="660" t="s">
        <v>574</v>
      </c>
      <c r="B49" s="661" t="s">
        <v>1905</v>
      </c>
      <c r="C49" s="662" t="s">
        <v>579</v>
      </c>
      <c r="D49" s="663" t="s">
        <v>1906</v>
      </c>
      <c r="E49" s="662" t="s">
        <v>605</v>
      </c>
      <c r="F49" s="663" t="s">
        <v>1913</v>
      </c>
      <c r="G49" s="662" t="s">
        <v>606</v>
      </c>
      <c r="H49" s="662" t="s">
        <v>771</v>
      </c>
      <c r="I49" s="662" t="s">
        <v>772</v>
      </c>
      <c r="J49" s="662" t="s">
        <v>773</v>
      </c>
      <c r="K49" s="662" t="s">
        <v>774</v>
      </c>
      <c r="L49" s="664">
        <v>67.779999999999973</v>
      </c>
      <c r="M49" s="664">
        <v>2</v>
      </c>
      <c r="N49" s="665">
        <v>135.55999999999995</v>
      </c>
    </row>
    <row r="50" spans="1:14" ht="14.4" customHeight="1" x14ac:dyDescent="0.3">
      <c r="A50" s="660" t="s">
        <v>574</v>
      </c>
      <c r="B50" s="661" t="s">
        <v>1905</v>
      </c>
      <c r="C50" s="662" t="s">
        <v>579</v>
      </c>
      <c r="D50" s="663" t="s">
        <v>1906</v>
      </c>
      <c r="E50" s="662" t="s">
        <v>605</v>
      </c>
      <c r="F50" s="663" t="s">
        <v>1913</v>
      </c>
      <c r="G50" s="662" t="s">
        <v>606</v>
      </c>
      <c r="H50" s="662" t="s">
        <v>775</v>
      </c>
      <c r="I50" s="662" t="s">
        <v>776</v>
      </c>
      <c r="J50" s="662" t="s">
        <v>777</v>
      </c>
      <c r="K50" s="662" t="s">
        <v>778</v>
      </c>
      <c r="L50" s="664">
        <v>88.46</v>
      </c>
      <c r="M50" s="664">
        <v>1</v>
      </c>
      <c r="N50" s="665">
        <v>88.46</v>
      </c>
    </row>
    <row r="51" spans="1:14" ht="14.4" customHeight="1" x14ac:dyDescent="0.3">
      <c r="A51" s="660" t="s">
        <v>574</v>
      </c>
      <c r="B51" s="661" t="s">
        <v>1905</v>
      </c>
      <c r="C51" s="662" t="s">
        <v>579</v>
      </c>
      <c r="D51" s="663" t="s">
        <v>1906</v>
      </c>
      <c r="E51" s="662" t="s">
        <v>605</v>
      </c>
      <c r="F51" s="663" t="s">
        <v>1913</v>
      </c>
      <c r="G51" s="662" t="s">
        <v>606</v>
      </c>
      <c r="H51" s="662" t="s">
        <v>779</v>
      </c>
      <c r="I51" s="662" t="s">
        <v>780</v>
      </c>
      <c r="J51" s="662" t="s">
        <v>781</v>
      </c>
      <c r="K51" s="662" t="s">
        <v>782</v>
      </c>
      <c r="L51" s="664">
        <v>50.889828962980637</v>
      </c>
      <c r="M51" s="664">
        <v>3</v>
      </c>
      <c r="N51" s="665">
        <v>152.66948688894192</v>
      </c>
    </row>
    <row r="52" spans="1:14" ht="14.4" customHeight="1" x14ac:dyDescent="0.3">
      <c r="A52" s="660" t="s">
        <v>574</v>
      </c>
      <c r="B52" s="661" t="s">
        <v>1905</v>
      </c>
      <c r="C52" s="662" t="s">
        <v>579</v>
      </c>
      <c r="D52" s="663" t="s">
        <v>1906</v>
      </c>
      <c r="E52" s="662" t="s">
        <v>605</v>
      </c>
      <c r="F52" s="663" t="s">
        <v>1913</v>
      </c>
      <c r="G52" s="662" t="s">
        <v>606</v>
      </c>
      <c r="H52" s="662" t="s">
        <v>783</v>
      </c>
      <c r="I52" s="662" t="s">
        <v>784</v>
      </c>
      <c r="J52" s="662" t="s">
        <v>785</v>
      </c>
      <c r="K52" s="662" t="s">
        <v>786</v>
      </c>
      <c r="L52" s="664">
        <v>41.402418154775546</v>
      </c>
      <c r="M52" s="664">
        <v>8</v>
      </c>
      <c r="N52" s="665">
        <v>331.21934523820437</v>
      </c>
    </row>
    <row r="53" spans="1:14" ht="14.4" customHeight="1" x14ac:dyDescent="0.3">
      <c r="A53" s="660" t="s">
        <v>574</v>
      </c>
      <c r="B53" s="661" t="s">
        <v>1905</v>
      </c>
      <c r="C53" s="662" t="s">
        <v>579</v>
      </c>
      <c r="D53" s="663" t="s">
        <v>1906</v>
      </c>
      <c r="E53" s="662" t="s">
        <v>605</v>
      </c>
      <c r="F53" s="663" t="s">
        <v>1913</v>
      </c>
      <c r="G53" s="662" t="s">
        <v>606</v>
      </c>
      <c r="H53" s="662" t="s">
        <v>787</v>
      </c>
      <c r="I53" s="662" t="s">
        <v>788</v>
      </c>
      <c r="J53" s="662" t="s">
        <v>785</v>
      </c>
      <c r="K53" s="662" t="s">
        <v>789</v>
      </c>
      <c r="L53" s="664">
        <v>279.74790029494227</v>
      </c>
      <c r="M53" s="664">
        <v>7</v>
      </c>
      <c r="N53" s="665">
        <v>1958.2353020645958</v>
      </c>
    </row>
    <row r="54" spans="1:14" ht="14.4" customHeight="1" x14ac:dyDescent="0.3">
      <c r="A54" s="660" t="s">
        <v>574</v>
      </c>
      <c r="B54" s="661" t="s">
        <v>1905</v>
      </c>
      <c r="C54" s="662" t="s">
        <v>579</v>
      </c>
      <c r="D54" s="663" t="s">
        <v>1906</v>
      </c>
      <c r="E54" s="662" t="s">
        <v>605</v>
      </c>
      <c r="F54" s="663" t="s">
        <v>1913</v>
      </c>
      <c r="G54" s="662" t="s">
        <v>606</v>
      </c>
      <c r="H54" s="662" t="s">
        <v>790</v>
      </c>
      <c r="I54" s="662" t="s">
        <v>791</v>
      </c>
      <c r="J54" s="662" t="s">
        <v>792</v>
      </c>
      <c r="K54" s="662" t="s">
        <v>793</v>
      </c>
      <c r="L54" s="664">
        <v>153.24999999999997</v>
      </c>
      <c r="M54" s="664">
        <v>1</v>
      </c>
      <c r="N54" s="665">
        <v>153.24999999999997</v>
      </c>
    </row>
    <row r="55" spans="1:14" ht="14.4" customHeight="1" x14ac:dyDescent="0.3">
      <c r="A55" s="660" t="s">
        <v>574</v>
      </c>
      <c r="B55" s="661" t="s">
        <v>1905</v>
      </c>
      <c r="C55" s="662" t="s">
        <v>579</v>
      </c>
      <c r="D55" s="663" t="s">
        <v>1906</v>
      </c>
      <c r="E55" s="662" t="s">
        <v>605</v>
      </c>
      <c r="F55" s="663" t="s">
        <v>1913</v>
      </c>
      <c r="G55" s="662" t="s">
        <v>606</v>
      </c>
      <c r="H55" s="662" t="s">
        <v>794</v>
      </c>
      <c r="I55" s="662" t="s">
        <v>795</v>
      </c>
      <c r="J55" s="662" t="s">
        <v>796</v>
      </c>
      <c r="K55" s="662" t="s">
        <v>797</v>
      </c>
      <c r="L55" s="664">
        <v>57.009999999999955</v>
      </c>
      <c r="M55" s="664">
        <v>1</v>
      </c>
      <c r="N55" s="665">
        <v>57.009999999999955</v>
      </c>
    </row>
    <row r="56" spans="1:14" ht="14.4" customHeight="1" x14ac:dyDescent="0.3">
      <c r="A56" s="660" t="s">
        <v>574</v>
      </c>
      <c r="B56" s="661" t="s">
        <v>1905</v>
      </c>
      <c r="C56" s="662" t="s">
        <v>579</v>
      </c>
      <c r="D56" s="663" t="s">
        <v>1906</v>
      </c>
      <c r="E56" s="662" t="s">
        <v>605</v>
      </c>
      <c r="F56" s="663" t="s">
        <v>1913</v>
      </c>
      <c r="G56" s="662" t="s">
        <v>606</v>
      </c>
      <c r="H56" s="662" t="s">
        <v>798</v>
      </c>
      <c r="I56" s="662" t="s">
        <v>216</v>
      </c>
      <c r="J56" s="662" t="s">
        <v>799</v>
      </c>
      <c r="K56" s="662"/>
      <c r="L56" s="664">
        <v>214.49972162820933</v>
      </c>
      <c r="M56" s="664">
        <v>1</v>
      </c>
      <c r="N56" s="665">
        <v>214.49972162820933</v>
      </c>
    </row>
    <row r="57" spans="1:14" ht="14.4" customHeight="1" x14ac:dyDescent="0.3">
      <c r="A57" s="660" t="s">
        <v>574</v>
      </c>
      <c r="B57" s="661" t="s">
        <v>1905</v>
      </c>
      <c r="C57" s="662" t="s">
        <v>579</v>
      </c>
      <c r="D57" s="663" t="s">
        <v>1906</v>
      </c>
      <c r="E57" s="662" t="s">
        <v>605</v>
      </c>
      <c r="F57" s="663" t="s">
        <v>1913</v>
      </c>
      <c r="G57" s="662" t="s">
        <v>606</v>
      </c>
      <c r="H57" s="662" t="s">
        <v>800</v>
      </c>
      <c r="I57" s="662" t="s">
        <v>801</v>
      </c>
      <c r="J57" s="662" t="s">
        <v>802</v>
      </c>
      <c r="K57" s="662" t="s">
        <v>803</v>
      </c>
      <c r="L57" s="664">
        <v>62.689659047711778</v>
      </c>
      <c r="M57" s="664">
        <v>3</v>
      </c>
      <c r="N57" s="665">
        <v>188.06897714313533</v>
      </c>
    </row>
    <row r="58" spans="1:14" ht="14.4" customHeight="1" x14ac:dyDescent="0.3">
      <c r="A58" s="660" t="s">
        <v>574</v>
      </c>
      <c r="B58" s="661" t="s">
        <v>1905</v>
      </c>
      <c r="C58" s="662" t="s">
        <v>579</v>
      </c>
      <c r="D58" s="663" t="s">
        <v>1906</v>
      </c>
      <c r="E58" s="662" t="s">
        <v>605</v>
      </c>
      <c r="F58" s="663" t="s">
        <v>1913</v>
      </c>
      <c r="G58" s="662" t="s">
        <v>606</v>
      </c>
      <c r="H58" s="662" t="s">
        <v>804</v>
      </c>
      <c r="I58" s="662" t="s">
        <v>805</v>
      </c>
      <c r="J58" s="662" t="s">
        <v>806</v>
      </c>
      <c r="K58" s="662" t="s">
        <v>807</v>
      </c>
      <c r="L58" s="664">
        <v>40.579999956684091</v>
      </c>
      <c r="M58" s="664">
        <v>20</v>
      </c>
      <c r="N58" s="665">
        <v>811.59999913368188</v>
      </c>
    </row>
    <row r="59" spans="1:14" ht="14.4" customHeight="1" x14ac:dyDescent="0.3">
      <c r="A59" s="660" t="s">
        <v>574</v>
      </c>
      <c r="B59" s="661" t="s">
        <v>1905</v>
      </c>
      <c r="C59" s="662" t="s">
        <v>579</v>
      </c>
      <c r="D59" s="663" t="s">
        <v>1906</v>
      </c>
      <c r="E59" s="662" t="s">
        <v>605</v>
      </c>
      <c r="F59" s="663" t="s">
        <v>1913</v>
      </c>
      <c r="G59" s="662" t="s">
        <v>606</v>
      </c>
      <c r="H59" s="662" t="s">
        <v>808</v>
      </c>
      <c r="I59" s="662" t="s">
        <v>809</v>
      </c>
      <c r="J59" s="662" t="s">
        <v>810</v>
      </c>
      <c r="K59" s="662" t="s">
        <v>811</v>
      </c>
      <c r="L59" s="664">
        <v>68.54954752374492</v>
      </c>
      <c r="M59" s="664">
        <v>1</v>
      </c>
      <c r="N59" s="665">
        <v>68.54954752374492</v>
      </c>
    </row>
    <row r="60" spans="1:14" ht="14.4" customHeight="1" x14ac:dyDescent="0.3">
      <c r="A60" s="660" t="s">
        <v>574</v>
      </c>
      <c r="B60" s="661" t="s">
        <v>1905</v>
      </c>
      <c r="C60" s="662" t="s">
        <v>579</v>
      </c>
      <c r="D60" s="663" t="s">
        <v>1906</v>
      </c>
      <c r="E60" s="662" t="s">
        <v>605</v>
      </c>
      <c r="F60" s="663" t="s">
        <v>1913</v>
      </c>
      <c r="G60" s="662" t="s">
        <v>606</v>
      </c>
      <c r="H60" s="662" t="s">
        <v>812</v>
      </c>
      <c r="I60" s="662" t="s">
        <v>813</v>
      </c>
      <c r="J60" s="662" t="s">
        <v>814</v>
      </c>
      <c r="K60" s="662" t="s">
        <v>815</v>
      </c>
      <c r="L60" s="664">
        <v>68.920000000000016</v>
      </c>
      <c r="M60" s="664">
        <v>1</v>
      </c>
      <c r="N60" s="665">
        <v>68.920000000000016</v>
      </c>
    </row>
    <row r="61" spans="1:14" ht="14.4" customHeight="1" x14ac:dyDescent="0.3">
      <c r="A61" s="660" t="s">
        <v>574</v>
      </c>
      <c r="B61" s="661" t="s">
        <v>1905</v>
      </c>
      <c r="C61" s="662" t="s">
        <v>579</v>
      </c>
      <c r="D61" s="663" t="s">
        <v>1906</v>
      </c>
      <c r="E61" s="662" t="s">
        <v>605</v>
      </c>
      <c r="F61" s="663" t="s">
        <v>1913</v>
      </c>
      <c r="G61" s="662" t="s">
        <v>606</v>
      </c>
      <c r="H61" s="662" t="s">
        <v>816</v>
      </c>
      <c r="I61" s="662" t="s">
        <v>817</v>
      </c>
      <c r="J61" s="662" t="s">
        <v>818</v>
      </c>
      <c r="K61" s="662" t="s">
        <v>819</v>
      </c>
      <c r="L61" s="664">
        <v>34.67</v>
      </c>
      <c r="M61" s="664">
        <v>1</v>
      </c>
      <c r="N61" s="665">
        <v>34.67</v>
      </c>
    </row>
    <row r="62" spans="1:14" ht="14.4" customHeight="1" x14ac:dyDescent="0.3">
      <c r="A62" s="660" t="s">
        <v>574</v>
      </c>
      <c r="B62" s="661" t="s">
        <v>1905</v>
      </c>
      <c r="C62" s="662" t="s">
        <v>579</v>
      </c>
      <c r="D62" s="663" t="s">
        <v>1906</v>
      </c>
      <c r="E62" s="662" t="s">
        <v>605</v>
      </c>
      <c r="F62" s="663" t="s">
        <v>1913</v>
      </c>
      <c r="G62" s="662" t="s">
        <v>606</v>
      </c>
      <c r="H62" s="662" t="s">
        <v>820</v>
      </c>
      <c r="I62" s="662" t="s">
        <v>821</v>
      </c>
      <c r="J62" s="662" t="s">
        <v>822</v>
      </c>
      <c r="K62" s="662" t="s">
        <v>823</v>
      </c>
      <c r="L62" s="664">
        <v>218.5</v>
      </c>
      <c r="M62" s="664">
        <v>1</v>
      </c>
      <c r="N62" s="665">
        <v>218.5</v>
      </c>
    </row>
    <row r="63" spans="1:14" ht="14.4" customHeight="1" x14ac:dyDescent="0.3">
      <c r="A63" s="660" t="s">
        <v>574</v>
      </c>
      <c r="B63" s="661" t="s">
        <v>1905</v>
      </c>
      <c r="C63" s="662" t="s">
        <v>579</v>
      </c>
      <c r="D63" s="663" t="s">
        <v>1906</v>
      </c>
      <c r="E63" s="662" t="s">
        <v>605</v>
      </c>
      <c r="F63" s="663" t="s">
        <v>1913</v>
      </c>
      <c r="G63" s="662" t="s">
        <v>606</v>
      </c>
      <c r="H63" s="662" t="s">
        <v>824</v>
      </c>
      <c r="I63" s="662" t="s">
        <v>216</v>
      </c>
      <c r="J63" s="662" t="s">
        <v>825</v>
      </c>
      <c r="K63" s="662"/>
      <c r="L63" s="664">
        <v>191.1304145652224</v>
      </c>
      <c r="M63" s="664">
        <v>4</v>
      </c>
      <c r="N63" s="665">
        <v>764.52165826088958</v>
      </c>
    </row>
    <row r="64" spans="1:14" ht="14.4" customHeight="1" x14ac:dyDescent="0.3">
      <c r="A64" s="660" t="s">
        <v>574</v>
      </c>
      <c r="B64" s="661" t="s">
        <v>1905</v>
      </c>
      <c r="C64" s="662" t="s">
        <v>579</v>
      </c>
      <c r="D64" s="663" t="s">
        <v>1906</v>
      </c>
      <c r="E64" s="662" t="s">
        <v>605</v>
      </c>
      <c r="F64" s="663" t="s">
        <v>1913</v>
      </c>
      <c r="G64" s="662" t="s">
        <v>606</v>
      </c>
      <c r="H64" s="662" t="s">
        <v>826</v>
      </c>
      <c r="I64" s="662" t="s">
        <v>216</v>
      </c>
      <c r="J64" s="662" t="s">
        <v>827</v>
      </c>
      <c r="K64" s="662"/>
      <c r="L64" s="664">
        <v>161.34701667709697</v>
      </c>
      <c r="M64" s="664">
        <v>1</v>
      </c>
      <c r="N64" s="665">
        <v>161.34701667709697</v>
      </c>
    </row>
    <row r="65" spans="1:14" ht="14.4" customHeight="1" x14ac:dyDescent="0.3">
      <c r="A65" s="660" t="s">
        <v>574</v>
      </c>
      <c r="B65" s="661" t="s">
        <v>1905</v>
      </c>
      <c r="C65" s="662" t="s">
        <v>579</v>
      </c>
      <c r="D65" s="663" t="s">
        <v>1906</v>
      </c>
      <c r="E65" s="662" t="s">
        <v>605</v>
      </c>
      <c r="F65" s="663" t="s">
        <v>1913</v>
      </c>
      <c r="G65" s="662" t="s">
        <v>606</v>
      </c>
      <c r="H65" s="662" t="s">
        <v>828</v>
      </c>
      <c r="I65" s="662" t="s">
        <v>829</v>
      </c>
      <c r="J65" s="662" t="s">
        <v>830</v>
      </c>
      <c r="K65" s="662" t="s">
        <v>831</v>
      </c>
      <c r="L65" s="664">
        <v>42.169999999999995</v>
      </c>
      <c r="M65" s="664">
        <v>4</v>
      </c>
      <c r="N65" s="665">
        <v>168.67999999999998</v>
      </c>
    </row>
    <row r="66" spans="1:14" ht="14.4" customHeight="1" x14ac:dyDescent="0.3">
      <c r="A66" s="660" t="s">
        <v>574</v>
      </c>
      <c r="B66" s="661" t="s">
        <v>1905</v>
      </c>
      <c r="C66" s="662" t="s">
        <v>579</v>
      </c>
      <c r="D66" s="663" t="s">
        <v>1906</v>
      </c>
      <c r="E66" s="662" t="s">
        <v>605</v>
      </c>
      <c r="F66" s="663" t="s">
        <v>1913</v>
      </c>
      <c r="G66" s="662" t="s">
        <v>606</v>
      </c>
      <c r="H66" s="662" t="s">
        <v>832</v>
      </c>
      <c r="I66" s="662" t="s">
        <v>833</v>
      </c>
      <c r="J66" s="662" t="s">
        <v>834</v>
      </c>
      <c r="K66" s="662" t="s">
        <v>835</v>
      </c>
      <c r="L66" s="664">
        <v>61.454285714285717</v>
      </c>
      <c r="M66" s="664">
        <v>7</v>
      </c>
      <c r="N66" s="665">
        <v>430.18</v>
      </c>
    </row>
    <row r="67" spans="1:14" ht="14.4" customHeight="1" x14ac:dyDescent="0.3">
      <c r="A67" s="660" t="s">
        <v>574</v>
      </c>
      <c r="B67" s="661" t="s">
        <v>1905</v>
      </c>
      <c r="C67" s="662" t="s">
        <v>579</v>
      </c>
      <c r="D67" s="663" t="s">
        <v>1906</v>
      </c>
      <c r="E67" s="662" t="s">
        <v>605</v>
      </c>
      <c r="F67" s="663" t="s">
        <v>1913</v>
      </c>
      <c r="G67" s="662" t="s">
        <v>606</v>
      </c>
      <c r="H67" s="662" t="s">
        <v>836</v>
      </c>
      <c r="I67" s="662" t="s">
        <v>837</v>
      </c>
      <c r="J67" s="662" t="s">
        <v>838</v>
      </c>
      <c r="K67" s="662" t="s">
        <v>839</v>
      </c>
      <c r="L67" s="664">
        <v>1592.8</v>
      </c>
      <c r="M67" s="664">
        <v>1</v>
      </c>
      <c r="N67" s="665">
        <v>1592.8</v>
      </c>
    </row>
    <row r="68" spans="1:14" ht="14.4" customHeight="1" x14ac:dyDescent="0.3">
      <c r="A68" s="660" t="s">
        <v>574</v>
      </c>
      <c r="B68" s="661" t="s">
        <v>1905</v>
      </c>
      <c r="C68" s="662" t="s">
        <v>579</v>
      </c>
      <c r="D68" s="663" t="s">
        <v>1906</v>
      </c>
      <c r="E68" s="662" t="s">
        <v>605</v>
      </c>
      <c r="F68" s="663" t="s">
        <v>1913</v>
      </c>
      <c r="G68" s="662" t="s">
        <v>606</v>
      </c>
      <c r="H68" s="662" t="s">
        <v>840</v>
      </c>
      <c r="I68" s="662" t="s">
        <v>841</v>
      </c>
      <c r="J68" s="662" t="s">
        <v>842</v>
      </c>
      <c r="K68" s="662" t="s">
        <v>843</v>
      </c>
      <c r="L68" s="664">
        <v>75.02</v>
      </c>
      <c r="M68" s="664">
        <v>2</v>
      </c>
      <c r="N68" s="665">
        <v>150.04</v>
      </c>
    </row>
    <row r="69" spans="1:14" ht="14.4" customHeight="1" x14ac:dyDescent="0.3">
      <c r="A69" s="660" t="s">
        <v>574</v>
      </c>
      <c r="B69" s="661" t="s">
        <v>1905</v>
      </c>
      <c r="C69" s="662" t="s">
        <v>579</v>
      </c>
      <c r="D69" s="663" t="s">
        <v>1906</v>
      </c>
      <c r="E69" s="662" t="s">
        <v>605</v>
      </c>
      <c r="F69" s="663" t="s">
        <v>1913</v>
      </c>
      <c r="G69" s="662" t="s">
        <v>606</v>
      </c>
      <c r="H69" s="662" t="s">
        <v>844</v>
      </c>
      <c r="I69" s="662" t="s">
        <v>845</v>
      </c>
      <c r="J69" s="662" t="s">
        <v>846</v>
      </c>
      <c r="K69" s="662" t="s">
        <v>847</v>
      </c>
      <c r="L69" s="664">
        <v>126.03</v>
      </c>
      <c r="M69" s="664">
        <v>1</v>
      </c>
      <c r="N69" s="665">
        <v>126.03</v>
      </c>
    </row>
    <row r="70" spans="1:14" ht="14.4" customHeight="1" x14ac:dyDescent="0.3">
      <c r="A70" s="660" t="s">
        <v>574</v>
      </c>
      <c r="B70" s="661" t="s">
        <v>1905</v>
      </c>
      <c r="C70" s="662" t="s">
        <v>579</v>
      </c>
      <c r="D70" s="663" t="s">
        <v>1906</v>
      </c>
      <c r="E70" s="662" t="s">
        <v>605</v>
      </c>
      <c r="F70" s="663" t="s">
        <v>1913</v>
      </c>
      <c r="G70" s="662" t="s">
        <v>606</v>
      </c>
      <c r="H70" s="662" t="s">
        <v>848</v>
      </c>
      <c r="I70" s="662" t="s">
        <v>849</v>
      </c>
      <c r="J70" s="662" t="s">
        <v>718</v>
      </c>
      <c r="K70" s="662" t="s">
        <v>850</v>
      </c>
      <c r="L70" s="664">
        <v>57.729272127457946</v>
      </c>
      <c r="M70" s="664">
        <v>30</v>
      </c>
      <c r="N70" s="665">
        <v>1731.8781638237383</v>
      </c>
    </row>
    <row r="71" spans="1:14" ht="14.4" customHeight="1" x14ac:dyDescent="0.3">
      <c r="A71" s="660" t="s">
        <v>574</v>
      </c>
      <c r="B71" s="661" t="s">
        <v>1905</v>
      </c>
      <c r="C71" s="662" t="s">
        <v>579</v>
      </c>
      <c r="D71" s="663" t="s">
        <v>1906</v>
      </c>
      <c r="E71" s="662" t="s">
        <v>605</v>
      </c>
      <c r="F71" s="663" t="s">
        <v>1913</v>
      </c>
      <c r="G71" s="662" t="s">
        <v>606</v>
      </c>
      <c r="H71" s="662" t="s">
        <v>851</v>
      </c>
      <c r="I71" s="662" t="s">
        <v>852</v>
      </c>
      <c r="J71" s="662" t="s">
        <v>853</v>
      </c>
      <c r="K71" s="662" t="s">
        <v>854</v>
      </c>
      <c r="L71" s="664">
        <v>371.05</v>
      </c>
      <c r="M71" s="664">
        <v>1</v>
      </c>
      <c r="N71" s="665">
        <v>371.05</v>
      </c>
    </row>
    <row r="72" spans="1:14" ht="14.4" customHeight="1" x14ac:dyDescent="0.3">
      <c r="A72" s="660" t="s">
        <v>574</v>
      </c>
      <c r="B72" s="661" t="s">
        <v>1905</v>
      </c>
      <c r="C72" s="662" t="s">
        <v>579</v>
      </c>
      <c r="D72" s="663" t="s">
        <v>1906</v>
      </c>
      <c r="E72" s="662" t="s">
        <v>605</v>
      </c>
      <c r="F72" s="663" t="s">
        <v>1913</v>
      </c>
      <c r="G72" s="662" t="s">
        <v>606</v>
      </c>
      <c r="H72" s="662" t="s">
        <v>855</v>
      </c>
      <c r="I72" s="662" t="s">
        <v>856</v>
      </c>
      <c r="J72" s="662" t="s">
        <v>857</v>
      </c>
      <c r="K72" s="662" t="s">
        <v>858</v>
      </c>
      <c r="L72" s="664">
        <v>21.419999999999998</v>
      </c>
      <c r="M72" s="664">
        <v>40</v>
      </c>
      <c r="N72" s="665">
        <v>856.8</v>
      </c>
    </row>
    <row r="73" spans="1:14" ht="14.4" customHeight="1" x14ac:dyDescent="0.3">
      <c r="A73" s="660" t="s">
        <v>574</v>
      </c>
      <c r="B73" s="661" t="s">
        <v>1905</v>
      </c>
      <c r="C73" s="662" t="s">
        <v>579</v>
      </c>
      <c r="D73" s="663" t="s">
        <v>1906</v>
      </c>
      <c r="E73" s="662" t="s">
        <v>605</v>
      </c>
      <c r="F73" s="663" t="s">
        <v>1913</v>
      </c>
      <c r="G73" s="662" t="s">
        <v>606</v>
      </c>
      <c r="H73" s="662" t="s">
        <v>859</v>
      </c>
      <c r="I73" s="662" t="s">
        <v>860</v>
      </c>
      <c r="J73" s="662" t="s">
        <v>758</v>
      </c>
      <c r="K73" s="662" t="s">
        <v>861</v>
      </c>
      <c r="L73" s="664">
        <v>74.539956322975968</v>
      </c>
      <c r="M73" s="664">
        <v>1</v>
      </c>
      <c r="N73" s="665">
        <v>74.539956322975968</v>
      </c>
    </row>
    <row r="74" spans="1:14" ht="14.4" customHeight="1" x14ac:dyDescent="0.3">
      <c r="A74" s="660" t="s">
        <v>574</v>
      </c>
      <c r="B74" s="661" t="s">
        <v>1905</v>
      </c>
      <c r="C74" s="662" t="s">
        <v>579</v>
      </c>
      <c r="D74" s="663" t="s">
        <v>1906</v>
      </c>
      <c r="E74" s="662" t="s">
        <v>605</v>
      </c>
      <c r="F74" s="663" t="s">
        <v>1913</v>
      </c>
      <c r="G74" s="662" t="s">
        <v>606</v>
      </c>
      <c r="H74" s="662" t="s">
        <v>862</v>
      </c>
      <c r="I74" s="662" t="s">
        <v>863</v>
      </c>
      <c r="J74" s="662" t="s">
        <v>864</v>
      </c>
      <c r="K74" s="662" t="s">
        <v>865</v>
      </c>
      <c r="L74" s="664">
        <v>43.487549365787473</v>
      </c>
      <c r="M74" s="664">
        <v>25</v>
      </c>
      <c r="N74" s="665">
        <v>1087.1887341446868</v>
      </c>
    </row>
    <row r="75" spans="1:14" ht="14.4" customHeight="1" x14ac:dyDescent="0.3">
      <c r="A75" s="660" t="s">
        <v>574</v>
      </c>
      <c r="B75" s="661" t="s">
        <v>1905</v>
      </c>
      <c r="C75" s="662" t="s">
        <v>579</v>
      </c>
      <c r="D75" s="663" t="s">
        <v>1906</v>
      </c>
      <c r="E75" s="662" t="s">
        <v>605</v>
      </c>
      <c r="F75" s="663" t="s">
        <v>1913</v>
      </c>
      <c r="G75" s="662" t="s">
        <v>606</v>
      </c>
      <c r="H75" s="662" t="s">
        <v>866</v>
      </c>
      <c r="I75" s="662" t="s">
        <v>867</v>
      </c>
      <c r="J75" s="662" t="s">
        <v>868</v>
      </c>
      <c r="K75" s="662" t="s">
        <v>869</v>
      </c>
      <c r="L75" s="664">
        <v>65.789464241291583</v>
      </c>
      <c r="M75" s="664">
        <v>2</v>
      </c>
      <c r="N75" s="665">
        <v>131.57892848258317</v>
      </c>
    </row>
    <row r="76" spans="1:14" ht="14.4" customHeight="1" x14ac:dyDescent="0.3">
      <c r="A76" s="660" t="s">
        <v>574</v>
      </c>
      <c r="B76" s="661" t="s">
        <v>1905</v>
      </c>
      <c r="C76" s="662" t="s">
        <v>579</v>
      </c>
      <c r="D76" s="663" t="s">
        <v>1906</v>
      </c>
      <c r="E76" s="662" t="s">
        <v>605</v>
      </c>
      <c r="F76" s="663" t="s">
        <v>1913</v>
      </c>
      <c r="G76" s="662" t="s">
        <v>606</v>
      </c>
      <c r="H76" s="662" t="s">
        <v>870</v>
      </c>
      <c r="I76" s="662" t="s">
        <v>871</v>
      </c>
      <c r="J76" s="662" t="s">
        <v>872</v>
      </c>
      <c r="K76" s="662" t="s">
        <v>873</v>
      </c>
      <c r="L76" s="664">
        <v>52.220000000000006</v>
      </c>
      <c r="M76" s="664">
        <v>4</v>
      </c>
      <c r="N76" s="665">
        <v>208.88000000000002</v>
      </c>
    </row>
    <row r="77" spans="1:14" ht="14.4" customHeight="1" x14ac:dyDescent="0.3">
      <c r="A77" s="660" t="s">
        <v>574</v>
      </c>
      <c r="B77" s="661" t="s">
        <v>1905</v>
      </c>
      <c r="C77" s="662" t="s">
        <v>579</v>
      </c>
      <c r="D77" s="663" t="s">
        <v>1906</v>
      </c>
      <c r="E77" s="662" t="s">
        <v>605</v>
      </c>
      <c r="F77" s="663" t="s">
        <v>1913</v>
      </c>
      <c r="G77" s="662" t="s">
        <v>606</v>
      </c>
      <c r="H77" s="662" t="s">
        <v>874</v>
      </c>
      <c r="I77" s="662" t="s">
        <v>875</v>
      </c>
      <c r="J77" s="662" t="s">
        <v>876</v>
      </c>
      <c r="K77" s="662" t="s">
        <v>877</v>
      </c>
      <c r="L77" s="664">
        <v>164.84999999999994</v>
      </c>
      <c r="M77" s="664">
        <v>1</v>
      </c>
      <c r="N77" s="665">
        <v>164.84999999999994</v>
      </c>
    </row>
    <row r="78" spans="1:14" ht="14.4" customHeight="1" x14ac:dyDescent="0.3">
      <c r="A78" s="660" t="s">
        <v>574</v>
      </c>
      <c r="B78" s="661" t="s">
        <v>1905</v>
      </c>
      <c r="C78" s="662" t="s">
        <v>579</v>
      </c>
      <c r="D78" s="663" t="s">
        <v>1906</v>
      </c>
      <c r="E78" s="662" t="s">
        <v>605</v>
      </c>
      <c r="F78" s="663" t="s">
        <v>1913</v>
      </c>
      <c r="G78" s="662" t="s">
        <v>606</v>
      </c>
      <c r="H78" s="662" t="s">
        <v>878</v>
      </c>
      <c r="I78" s="662" t="s">
        <v>879</v>
      </c>
      <c r="J78" s="662" t="s">
        <v>880</v>
      </c>
      <c r="K78" s="662" t="s">
        <v>881</v>
      </c>
      <c r="L78" s="664">
        <v>169.45743373253626</v>
      </c>
      <c r="M78" s="664">
        <v>1</v>
      </c>
      <c r="N78" s="665">
        <v>169.45743373253626</v>
      </c>
    </row>
    <row r="79" spans="1:14" ht="14.4" customHeight="1" x14ac:dyDescent="0.3">
      <c r="A79" s="660" t="s">
        <v>574</v>
      </c>
      <c r="B79" s="661" t="s">
        <v>1905</v>
      </c>
      <c r="C79" s="662" t="s">
        <v>579</v>
      </c>
      <c r="D79" s="663" t="s">
        <v>1906</v>
      </c>
      <c r="E79" s="662" t="s">
        <v>605</v>
      </c>
      <c r="F79" s="663" t="s">
        <v>1913</v>
      </c>
      <c r="G79" s="662" t="s">
        <v>606</v>
      </c>
      <c r="H79" s="662" t="s">
        <v>882</v>
      </c>
      <c r="I79" s="662" t="s">
        <v>883</v>
      </c>
      <c r="J79" s="662" t="s">
        <v>641</v>
      </c>
      <c r="K79" s="662" t="s">
        <v>884</v>
      </c>
      <c r="L79" s="664">
        <v>49.489084941738646</v>
      </c>
      <c r="M79" s="664">
        <v>1</v>
      </c>
      <c r="N79" s="665">
        <v>49.489084941738646</v>
      </c>
    </row>
    <row r="80" spans="1:14" ht="14.4" customHeight="1" x14ac:dyDescent="0.3">
      <c r="A80" s="660" t="s">
        <v>574</v>
      </c>
      <c r="B80" s="661" t="s">
        <v>1905</v>
      </c>
      <c r="C80" s="662" t="s">
        <v>579</v>
      </c>
      <c r="D80" s="663" t="s">
        <v>1906</v>
      </c>
      <c r="E80" s="662" t="s">
        <v>605</v>
      </c>
      <c r="F80" s="663" t="s">
        <v>1913</v>
      </c>
      <c r="G80" s="662" t="s">
        <v>606</v>
      </c>
      <c r="H80" s="662" t="s">
        <v>885</v>
      </c>
      <c r="I80" s="662" t="s">
        <v>886</v>
      </c>
      <c r="J80" s="662" t="s">
        <v>887</v>
      </c>
      <c r="K80" s="662" t="s">
        <v>888</v>
      </c>
      <c r="L80" s="664">
        <v>242.63999999999993</v>
      </c>
      <c r="M80" s="664">
        <v>1</v>
      </c>
      <c r="N80" s="665">
        <v>242.63999999999993</v>
      </c>
    </row>
    <row r="81" spans="1:14" ht="14.4" customHeight="1" x14ac:dyDescent="0.3">
      <c r="A81" s="660" t="s">
        <v>574</v>
      </c>
      <c r="B81" s="661" t="s">
        <v>1905</v>
      </c>
      <c r="C81" s="662" t="s">
        <v>579</v>
      </c>
      <c r="D81" s="663" t="s">
        <v>1906</v>
      </c>
      <c r="E81" s="662" t="s">
        <v>605</v>
      </c>
      <c r="F81" s="663" t="s">
        <v>1913</v>
      </c>
      <c r="G81" s="662" t="s">
        <v>606</v>
      </c>
      <c r="H81" s="662" t="s">
        <v>889</v>
      </c>
      <c r="I81" s="662" t="s">
        <v>216</v>
      </c>
      <c r="J81" s="662" t="s">
        <v>890</v>
      </c>
      <c r="K81" s="662"/>
      <c r="L81" s="664">
        <v>75.1650771133408</v>
      </c>
      <c r="M81" s="664">
        <v>2</v>
      </c>
      <c r="N81" s="665">
        <v>150.3301542266816</v>
      </c>
    </row>
    <row r="82" spans="1:14" ht="14.4" customHeight="1" x14ac:dyDescent="0.3">
      <c r="A82" s="660" t="s">
        <v>574</v>
      </c>
      <c r="B82" s="661" t="s">
        <v>1905</v>
      </c>
      <c r="C82" s="662" t="s">
        <v>579</v>
      </c>
      <c r="D82" s="663" t="s">
        <v>1906</v>
      </c>
      <c r="E82" s="662" t="s">
        <v>605</v>
      </c>
      <c r="F82" s="663" t="s">
        <v>1913</v>
      </c>
      <c r="G82" s="662" t="s">
        <v>606</v>
      </c>
      <c r="H82" s="662" t="s">
        <v>891</v>
      </c>
      <c r="I82" s="662" t="s">
        <v>892</v>
      </c>
      <c r="J82" s="662" t="s">
        <v>893</v>
      </c>
      <c r="K82" s="662" t="s">
        <v>894</v>
      </c>
      <c r="L82" s="664">
        <v>126.95999999999997</v>
      </c>
      <c r="M82" s="664">
        <v>1</v>
      </c>
      <c r="N82" s="665">
        <v>126.95999999999997</v>
      </c>
    </row>
    <row r="83" spans="1:14" ht="14.4" customHeight="1" x14ac:dyDescent="0.3">
      <c r="A83" s="660" t="s">
        <v>574</v>
      </c>
      <c r="B83" s="661" t="s">
        <v>1905</v>
      </c>
      <c r="C83" s="662" t="s">
        <v>579</v>
      </c>
      <c r="D83" s="663" t="s">
        <v>1906</v>
      </c>
      <c r="E83" s="662" t="s">
        <v>605</v>
      </c>
      <c r="F83" s="663" t="s">
        <v>1913</v>
      </c>
      <c r="G83" s="662" t="s">
        <v>606</v>
      </c>
      <c r="H83" s="662" t="s">
        <v>895</v>
      </c>
      <c r="I83" s="662" t="s">
        <v>896</v>
      </c>
      <c r="J83" s="662" t="s">
        <v>897</v>
      </c>
      <c r="K83" s="662" t="s">
        <v>898</v>
      </c>
      <c r="L83" s="664">
        <v>123.05999999999996</v>
      </c>
      <c r="M83" s="664">
        <v>1</v>
      </c>
      <c r="N83" s="665">
        <v>123.05999999999996</v>
      </c>
    </row>
    <row r="84" spans="1:14" ht="14.4" customHeight="1" x14ac:dyDescent="0.3">
      <c r="A84" s="660" t="s">
        <v>574</v>
      </c>
      <c r="B84" s="661" t="s">
        <v>1905</v>
      </c>
      <c r="C84" s="662" t="s">
        <v>579</v>
      </c>
      <c r="D84" s="663" t="s">
        <v>1906</v>
      </c>
      <c r="E84" s="662" t="s">
        <v>605</v>
      </c>
      <c r="F84" s="663" t="s">
        <v>1913</v>
      </c>
      <c r="G84" s="662" t="s">
        <v>606</v>
      </c>
      <c r="H84" s="662" t="s">
        <v>899</v>
      </c>
      <c r="I84" s="662" t="s">
        <v>216</v>
      </c>
      <c r="J84" s="662" t="s">
        <v>900</v>
      </c>
      <c r="K84" s="662"/>
      <c r="L84" s="664">
        <v>543.00509618579463</v>
      </c>
      <c r="M84" s="664">
        <v>1</v>
      </c>
      <c r="N84" s="665">
        <v>543.00509618579463</v>
      </c>
    </row>
    <row r="85" spans="1:14" ht="14.4" customHeight="1" x14ac:dyDescent="0.3">
      <c r="A85" s="660" t="s">
        <v>574</v>
      </c>
      <c r="B85" s="661" t="s">
        <v>1905</v>
      </c>
      <c r="C85" s="662" t="s">
        <v>579</v>
      </c>
      <c r="D85" s="663" t="s">
        <v>1906</v>
      </c>
      <c r="E85" s="662" t="s">
        <v>605</v>
      </c>
      <c r="F85" s="663" t="s">
        <v>1913</v>
      </c>
      <c r="G85" s="662" t="s">
        <v>606</v>
      </c>
      <c r="H85" s="662" t="s">
        <v>901</v>
      </c>
      <c r="I85" s="662" t="s">
        <v>902</v>
      </c>
      <c r="J85" s="662" t="s">
        <v>903</v>
      </c>
      <c r="K85" s="662" t="s">
        <v>904</v>
      </c>
      <c r="L85" s="664">
        <v>28.940019369241387</v>
      </c>
      <c r="M85" s="664">
        <v>2</v>
      </c>
      <c r="N85" s="665">
        <v>57.880038738482774</v>
      </c>
    </row>
    <row r="86" spans="1:14" ht="14.4" customHeight="1" x14ac:dyDescent="0.3">
      <c r="A86" s="660" t="s">
        <v>574</v>
      </c>
      <c r="B86" s="661" t="s">
        <v>1905</v>
      </c>
      <c r="C86" s="662" t="s">
        <v>579</v>
      </c>
      <c r="D86" s="663" t="s">
        <v>1906</v>
      </c>
      <c r="E86" s="662" t="s">
        <v>605</v>
      </c>
      <c r="F86" s="663" t="s">
        <v>1913</v>
      </c>
      <c r="G86" s="662" t="s">
        <v>606</v>
      </c>
      <c r="H86" s="662" t="s">
        <v>905</v>
      </c>
      <c r="I86" s="662" t="s">
        <v>906</v>
      </c>
      <c r="J86" s="662" t="s">
        <v>907</v>
      </c>
      <c r="K86" s="662" t="s">
        <v>908</v>
      </c>
      <c r="L86" s="664">
        <v>56.819699962969686</v>
      </c>
      <c r="M86" s="664">
        <v>9</v>
      </c>
      <c r="N86" s="665">
        <v>511.3772996667272</v>
      </c>
    </row>
    <row r="87" spans="1:14" ht="14.4" customHeight="1" x14ac:dyDescent="0.3">
      <c r="A87" s="660" t="s">
        <v>574</v>
      </c>
      <c r="B87" s="661" t="s">
        <v>1905</v>
      </c>
      <c r="C87" s="662" t="s">
        <v>579</v>
      </c>
      <c r="D87" s="663" t="s">
        <v>1906</v>
      </c>
      <c r="E87" s="662" t="s">
        <v>605</v>
      </c>
      <c r="F87" s="663" t="s">
        <v>1913</v>
      </c>
      <c r="G87" s="662" t="s">
        <v>606</v>
      </c>
      <c r="H87" s="662" t="s">
        <v>909</v>
      </c>
      <c r="I87" s="662" t="s">
        <v>910</v>
      </c>
      <c r="J87" s="662" t="s">
        <v>911</v>
      </c>
      <c r="K87" s="662" t="s">
        <v>912</v>
      </c>
      <c r="L87" s="664">
        <v>46.36962238742499</v>
      </c>
      <c r="M87" s="664">
        <v>1</v>
      </c>
      <c r="N87" s="665">
        <v>46.36962238742499</v>
      </c>
    </row>
    <row r="88" spans="1:14" ht="14.4" customHeight="1" x14ac:dyDescent="0.3">
      <c r="A88" s="660" t="s">
        <v>574</v>
      </c>
      <c r="B88" s="661" t="s">
        <v>1905</v>
      </c>
      <c r="C88" s="662" t="s">
        <v>579</v>
      </c>
      <c r="D88" s="663" t="s">
        <v>1906</v>
      </c>
      <c r="E88" s="662" t="s">
        <v>605</v>
      </c>
      <c r="F88" s="663" t="s">
        <v>1913</v>
      </c>
      <c r="G88" s="662" t="s">
        <v>606</v>
      </c>
      <c r="H88" s="662" t="s">
        <v>913</v>
      </c>
      <c r="I88" s="662" t="s">
        <v>914</v>
      </c>
      <c r="J88" s="662" t="s">
        <v>915</v>
      </c>
      <c r="K88" s="662" t="s">
        <v>916</v>
      </c>
      <c r="L88" s="664">
        <v>112.87577881329487</v>
      </c>
      <c r="M88" s="664">
        <v>20</v>
      </c>
      <c r="N88" s="665">
        <v>2257.5155762658974</v>
      </c>
    </row>
    <row r="89" spans="1:14" ht="14.4" customHeight="1" x14ac:dyDescent="0.3">
      <c r="A89" s="660" t="s">
        <v>574</v>
      </c>
      <c r="B89" s="661" t="s">
        <v>1905</v>
      </c>
      <c r="C89" s="662" t="s">
        <v>579</v>
      </c>
      <c r="D89" s="663" t="s">
        <v>1906</v>
      </c>
      <c r="E89" s="662" t="s">
        <v>605</v>
      </c>
      <c r="F89" s="663" t="s">
        <v>1913</v>
      </c>
      <c r="G89" s="662" t="s">
        <v>606</v>
      </c>
      <c r="H89" s="662" t="s">
        <v>917</v>
      </c>
      <c r="I89" s="662" t="s">
        <v>918</v>
      </c>
      <c r="J89" s="662" t="s">
        <v>919</v>
      </c>
      <c r="K89" s="662" t="s">
        <v>920</v>
      </c>
      <c r="L89" s="664">
        <v>38.94</v>
      </c>
      <c r="M89" s="664">
        <v>10</v>
      </c>
      <c r="N89" s="665">
        <v>389.4</v>
      </c>
    </row>
    <row r="90" spans="1:14" ht="14.4" customHeight="1" x14ac:dyDescent="0.3">
      <c r="A90" s="660" t="s">
        <v>574</v>
      </c>
      <c r="B90" s="661" t="s">
        <v>1905</v>
      </c>
      <c r="C90" s="662" t="s">
        <v>579</v>
      </c>
      <c r="D90" s="663" t="s">
        <v>1906</v>
      </c>
      <c r="E90" s="662" t="s">
        <v>605</v>
      </c>
      <c r="F90" s="663" t="s">
        <v>1913</v>
      </c>
      <c r="G90" s="662" t="s">
        <v>606</v>
      </c>
      <c r="H90" s="662" t="s">
        <v>921</v>
      </c>
      <c r="I90" s="662" t="s">
        <v>922</v>
      </c>
      <c r="J90" s="662" t="s">
        <v>923</v>
      </c>
      <c r="K90" s="662" t="s">
        <v>924</v>
      </c>
      <c r="L90" s="664">
        <v>382.10999999999996</v>
      </c>
      <c r="M90" s="664">
        <v>1</v>
      </c>
      <c r="N90" s="665">
        <v>382.10999999999996</v>
      </c>
    </row>
    <row r="91" spans="1:14" ht="14.4" customHeight="1" x14ac:dyDescent="0.3">
      <c r="A91" s="660" t="s">
        <v>574</v>
      </c>
      <c r="B91" s="661" t="s">
        <v>1905</v>
      </c>
      <c r="C91" s="662" t="s">
        <v>579</v>
      </c>
      <c r="D91" s="663" t="s">
        <v>1906</v>
      </c>
      <c r="E91" s="662" t="s">
        <v>605</v>
      </c>
      <c r="F91" s="663" t="s">
        <v>1913</v>
      </c>
      <c r="G91" s="662" t="s">
        <v>606</v>
      </c>
      <c r="H91" s="662" t="s">
        <v>925</v>
      </c>
      <c r="I91" s="662" t="s">
        <v>216</v>
      </c>
      <c r="J91" s="662" t="s">
        <v>926</v>
      </c>
      <c r="K91" s="662"/>
      <c r="L91" s="664">
        <v>280.48496825520601</v>
      </c>
      <c r="M91" s="664">
        <v>4</v>
      </c>
      <c r="N91" s="665">
        <v>1121.9398730208241</v>
      </c>
    </row>
    <row r="92" spans="1:14" ht="14.4" customHeight="1" x14ac:dyDescent="0.3">
      <c r="A92" s="660" t="s">
        <v>574</v>
      </c>
      <c r="B92" s="661" t="s">
        <v>1905</v>
      </c>
      <c r="C92" s="662" t="s">
        <v>579</v>
      </c>
      <c r="D92" s="663" t="s">
        <v>1906</v>
      </c>
      <c r="E92" s="662" t="s">
        <v>605</v>
      </c>
      <c r="F92" s="663" t="s">
        <v>1913</v>
      </c>
      <c r="G92" s="662" t="s">
        <v>606</v>
      </c>
      <c r="H92" s="662" t="s">
        <v>927</v>
      </c>
      <c r="I92" s="662" t="s">
        <v>928</v>
      </c>
      <c r="J92" s="662" t="s">
        <v>929</v>
      </c>
      <c r="K92" s="662" t="s">
        <v>930</v>
      </c>
      <c r="L92" s="664">
        <v>57.830000000000013</v>
      </c>
      <c r="M92" s="664">
        <v>1</v>
      </c>
      <c r="N92" s="665">
        <v>57.830000000000013</v>
      </c>
    </row>
    <row r="93" spans="1:14" ht="14.4" customHeight="1" x14ac:dyDescent="0.3">
      <c r="A93" s="660" t="s">
        <v>574</v>
      </c>
      <c r="B93" s="661" t="s">
        <v>1905</v>
      </c>
      <c r="C93" s="662" t="s">
        <v>579</v>
      </c>
      <c r="D93" s="663" t="s">
        <v>1906</v>
      </c>
      <c r="E93" s="662" t="s">
        <v>605</v>
      </c>
      <c r="F93" s="663" t="s">
        <v>1913</v>
      </c>
      <c r="G93" s="662" t="s">
        <v>606</v>
      </c>
      <c r="H93" s="662" t="s">
        <v>931</v>
      </c>
      <c r="I93" s="662" t="s">
        <v>932</v>
      </c>
      <c r="J93" s="662" t="s">
        <v>933</v>
      </c>
      <c r="K93" s="662" t="s">
        <v>934</v>
      </c>
      <c r="L93" s="664">
        <v>250.82999999999996</v>
      </c>
      <c r="M93" s="664">
        <v>1</v>
      </c>
      <c r="N93" s="665">
        <v>250.82999999999996</v>
      </c>
    </row>
    <row r="94" spans="1:14" ht="14.4" customHeight="1" x14ac:dyDescent="0.3">
      <c r="A94" s="660" t="s">
        <v>574</v>
      </c>
      <c r="B94" s="661" t="s">
        <v>1905</v>
      </c>
      <c r="C94" s="662" t="s">
        <v>579</v>
      </c>
      <c r="D94" s="663" t="s">
        <v>1906</v>
      </c>
      <c r="E94" s="662" t="s">
        <v>605</v>
      </c>
      <c r="F94" s="663" t="s">
        <v>1913</v>
      </c>
      <c r="G94" s="662" t="s">
        <v>606</v>
      </c>
      <c r="H94" s="662" t="s">
        <v>935</v>
      </c>
      <c r="I94" s="662" t="s">
        <v>216</v>
      </c>
      <c r="J94" s="662" t="s">
        <v>936</v>
      </c>
      <c r="K94" s="662"/>
      <c r="L94" s="664">
        <v>74.943920162153802</v>
      </c>
      <c r="M94" s="664">
        <v>2</v>
      </c>
      <c r="N94" s="665">
        <v>149.8878403243076</v>
      </c>
    </row>
    <row r="95" spans="1:14" ht="14.4" customHeight="1" x14ac:dyDescent="0.3">
      <c r="A95" s="660" t="s">
        <v>574</v>
      </c>
      <c r="B95" s="661" t="s">
        <v>1905</v>
      </c>
      <c r="C95" s="662" t="s">
        <v>579</v>
      </c>
      <c r="D95" s="663" t="s">
        <v>1906</v>
      </c>
      <c r="E95" s="662" t="s">
        <v>605</v>
      </c>
      <c r="F95" s="663" t="s">
        <v>1913</v>
      </c>
      <c r="G95" s="662" t="s">
        <v>606</v>
      </c>
      <c r="H95" s="662" t="s">
        <v>937</v>
      </c>
      <c r="I95" s="662" t="s">
        <v>938</v>
      </c>
      <c r="J95" s="662" t="s">
        <v>939</v>
      </c>
      <c r="K95" s="662" t="s">
        <v>940</v>
      </c>
      <c r="L95" s="664">
        <v>339.94000000000005</v>
      </c>
      <c r="M95" s="664">
        <v>1</v>
      </c>
      <c r="N95" s="665">
        <v>339.94000000000005</v>
      </c>
    </row>
    <row r="96" spans="1:14" ht="14.4" customHeight="1" x14ac:dyDescent="0.3">
      <c r="A96" s="660" t="s">
        <v>574</v>
      </c>
      <c r="B96" s="661" t="s">
        <v>1905</v>
      </c>
      <c r="C96" s="662" t="s">
        <v>579</v>
      </c>
      <c r="D96" s="663" t="s">
        <v>1906</v>
      </c>
      <c r="E96" s="662" t="s">
        <v>605</v>
      </c>
      <c r="F96" s="663" t="s">
        <v>1913</v>
      </c>
      <c r="G96" s="662" t="s">
        <v>606</v>
      </c>
      <c r="H96" s="662" t="s">
        <v>941</v>
      </c>
      <c r="I96" s="662" t="s">
        <v>216</v>
      </c>
      <c r="J96" s="662" t="s">
        <v>942</v>
      </c>
      <c r="K96" s="662"/>
      <c r="L96" s="664">
        <v>38.079234853521783</v>
      </c>
      <c r="M96" s="664">
        <v>9</v>
      </c>
      <c r="N96" s="665">
        <v>342.71311368169603</v>
      </c>
    </row>
    <row r="97" spans="1:14" ht="14.4" customHeight="1" x14ac:dyDescent="0.3">
      <c r="A97" s="660" t="s">
        <v>574</v>
      </c>
      <c r="B97" s="661" t="s">
        <v>1905</v>
      </c>
      <c r="C97" s="662" t="s">
        <v>579</v>
      </c>
      <c r="D97" s="663" t="s">
        <v>1906</v>
      </c>
      <c r="E97" s="662" t="s">
        <v>605</v>
      </c>
      <c r="F97" s="663" t="s">
        <v>1913</v>
      </c>
      <c r="G97" s="662" t="s">
        <v>606</v>
      </c>
      <c r="H97" s="662" t="s">
        <v>943</v>
      </c>
      <c r="I97" s="662" t="s">
        <v>216</v>
      </c>
      <c r="J97" s="662" t="s">
        <v>944</v>
      </c>
      <c r="K97" s="662"/>
      <c r="L97" s="664">
        <v>79.491376775872681</v>
      </c>
      <c r="M97" s="664">
        <v>2</v>
      </c>
      <c r="N97" s="665">
        <v>158.98275355174536</v>
      </c>
    </row>
    <row r="98" spans="1:14" ht="14.4" customHeight="1" x14ac:dyDescent="0.3">
      <c r="A98" s="660" t="s">
        <v>574</v>
      </c>
      <c r="B98" s="661" t="s">
        <v>1905</v>
      </c>
      <c r="C98" s="662" t="s">
        <v>579</v>
      </c>
      <c r="D98" s="663" t="s">
        <v>1906</v>
      </c>
      <c r="E98" s="662" t="s">
        <v>605</v>
      </c>
      <c r="F98" s="663" t="s">
        <v>1913</v>
      </c>
      <c r="G98" s="662" t="s">
        <v>606</v>
      </c>
      <c r="H98" s="662" t="s">
        <v>945</v>
      </c>
      <c r="I98" s="662" t="s">
        <v>946</v>
      </c>
      <c r="J98" s="662" t="s">
        <v>947</v>
      </c>
      <c r="K98" s="662" t="s">
        <v>948</v>
      </c>
      <c r="L98" s="664">
        <v>6325.0000000000009</v>
      </c>
      <c r="M98" s="664">
        <v>1</v>
      </c>
      <c r="N98" s="665">
        <v>6325.0000000000009</v>
      </c>
    </row>
    <row r="99" spans="1:14" ht="14.4" customHeight="1" x14ac:dyDescent="0.3">
      <c r="A99" s="660" t="s">
        <v>574</v>
      </c>
      <c r="B99" s="661" t="s">
        <v>1905</v>
      </c>
      <c r="C99" s="662" t="s">
        <v>579</v>
      </c>
      <c r="D99" s="663" t="s">
        <v>1906</v>
      </c>
      <c r="E99" s="662" t="s">
        <v>605</v>
      </c>
      <c r="F99" s="663" t="s">
        <v>1913</v>
      </c>
      <c r="G99" s="662" t="s">
        <v>606</v>
      </c>
      <c r="H99" s="662" t="s">
        <v>949</v>
      </c>
      <c r="I99" s="662" t="s">
        <v>949</v>
      </c>
      <c r="J99" s="662" t="s">
        <v>950</v>
      </c>
      <c r="K99" s="662" t="s">
        <v>951</v>
      </c>
      <c r="L99" s="664">
        <v>76.929492210090402</v>
      </c>
      <c r="M99" s="664">
        <v>2</v>
      </c>
      <c r="N99" s="665">
        <v>153.8589844201808</v>
      </c>
    </row>
    <row r="100" spans="1:14" ht="14.4" customHeight="1" x14ac:dyDescent="0.3">
      <c r="A100" s="660" t="s">
        <v>574</v>
      </c>
      <c r="B100" s="661" t="s">
        <v>1905</v>
      </c>
      <c r="C100" s="662" t="s">
        <v>579</v>
      </c>
      <c r="D100" s="663" t="s">
        <v>1906</v>
      </c>
      <c r="E100" s="662" t="s">
        <v>605</v>
      </c>
      <c r="F100" s="663" t="s">
        <v>1913</v>
      </c>
      <c r="G100" s="662" t="s">
        <v>606</v>
      </c>
      <c r="H100" s="662" t="s">
        <v>952</v>
      </c>
      <c r="I100" s="662" t="s">
        <v>953</v>
      </c>
      <c r="J100" s="662" t="s">
        <v>954</v>
      </c>
      <c r="K100" s="662" t="s">
        <v>955</v>
      </c>
      <c r="L100" s="664">
        <v>127.76635323636168</v>
      </c>
      <c r="M100" s="664">
        <v>3</v>
      </c>
      <c r="N100" s="665">
        <v>383.29905970908504</v>
      </c>
    </row>
    <row r="101" spans="1:14" ht="14.4" customHeight="1" x14ac:dyDescent="0.3">
      <c r="A101" s="660" t="s">
        <v>574</v>
      </c>
      <c r="B101" s="661" t="s">
        <v>1905</v>
      </c>
      <c r="C101" s="662" t="s">
        <v>579</v>
      </c>
      <c r="D101" s="663" t="s">
        <v>1906</v>
      </c>
      <c r="E101" s="662" t="s">
        <v>605</v>
      </c>
      <c r="F101" s="663" t="s">
        <v>1913</v>
      </c>
      <c r="G101" s="662" t="s">
        <v>606</v>
      </c>
      <c r="H101" s="662" t="s">
        <v>956</v>
      </c>
      <c r="I101" s="662" t="s">
        <v>957</v>
      </c>
      <c r="J101" s="662" t="s">
        <v>958</v>
      </c>
      <c r="K101" s="662" t="s">
        <v>959</v>
      </c>
      <c r="L101" s="664">
        <v>136.34966615508569</v>
      </c>
      <c r="M101" s="664">
        <v>1</v>
      </c>
      <c r="N101" s="665">
        <v>136.34966615508569</v>
      </c>
    </row>
    <row r="102" spans="1:14" ht="14.4" customHeight="1" x14ac:dyDescent="0.3">
      <c r="A102" s="660" t="s">
        <v>574</v>
      </c>
      <c r="B102" s="661" t="s">
        <v>1905</v>
      </c>
      <c r="C102" s="662" t="s">
        <v>579</v>
      </c>
      <c r="D102" s="663" t="s">
        <v>1906</v>
      </c>
      <c r="E102" s="662" t="s">
        <v>605</v>
      </c>
      <c r="F102" s="663" t="s">
        <v>1913</v>
      </c>
      <c r="G102" s="662" t="s">
        <v>606</v>
      </c>
      <c r="H102" s="662" t="s">
        <v>960</v>
      </c>
      <c r="I102" s="662" t="s">
        <v>961</v>
      </c>
      <c r="J102" s="662" t="s">
        <v>962</v>
      </c>
      <c r="K102" s="662" t="s">
        <v>963</v>
      </c>
      <c r="L102" s="664">
        <v>175.55833333333331</v>
      </c>
      <c r="M102" s="664">
        <v>6</v>
      </c>
      <c r="N102" s="665">
        <v>1053.3499999999999</v>
      </c>
    </row>
    <row r="103" spans="1:14" ht="14.4" customHeight="1" x14ac:dyDescent="0.3">
      <c r="A103" s="660" t="s">
        <v>574</v>
      </c>
      <c r="B103" s="661" t="s">
        <v>1905</v>
      </c>
      <c r="C103" s="662" t="s">
        <v>579</v>
      </c>
      <c r="D103" s="663" t="s">
        <v>1906</v>
      </c>
      <c r="E103" s="662" t="s">
        <v>605</v>
      </c>
      <c r="F103" s="663" t="s">
        <v>1913</v>
      </c>
      <c r="G103" s="662" t="s">
        <v>606</v>
      </c>
      <c r="H103" s="662" t="s">
        <v>964</v>
      </c>
      <c r="I103" s="662" t="s">
        <v>964</v>
      </c>
      <c r="J103" s="662" t="s">
        <v>965</v>
      </c>
      <c r="K103" s="662" t="s">
        <v>966</v>
      </c>
      <c r="L103" s="664">
        <v>110.00000514043293</v>
      </c>
      <c r="M103" s="664">
        <v>2</v>
      </c>
      <c r="N103" s="665">
        <v>220.00001028086587</v>
      </c>
    </row>
    <row r="104" spans="1:14" ht="14.4" customHeight="1" x14ac:dyDescent="0.3">
      <c r="A104" s="660" t="s">
        <v>574</v>
      </c>
      <c r="B104" s="661" t="s">
        <v>1905</v>
      </c>
      <c r="C104" s="662" t="s">
        <v>579</v>
      </c>
      <c r="D104" s="663" t="s">
        <v>1906</v>
      </c>
      <c r="E104" s="662" t="s">
        <v>605</v>
      </c>
      <c r="F104" s="663" t="s">
        <v>1913</v>
      </c>
      <c r="G104" s="662" t="s">
        <v>606</v>
      </c>
      <c r="H104" s="662" t="s">
        <v>967</v>
      </c>
      <c r="I104" s="662" t="s">
        <v>216</v>
      </c>
      <c r="J104" s="662" t="s">
        <v>968</v>
      </c>
      <c r="K104" s="662"/>
      <c r="L104" s="664">
        <v>37.199874973921787</v>
      </c>
      <c r="M104" s="664">
        <v>2</v>
      </c>
      <c r="N104" s="665">
        <v>74.399749947843574</v>
      </c>
    </row>
    <row r="105" spans="1:14" ht="14.4" customHeight="1" x14ac:dyDescent="0.3">
      <c r="A105" s="660" t="s">
        <v>574</v>
      </c>
      <c r="B105" s="661" t="s">
        <v>1905</v>
      </c>
      <c r="C105" s="662" t="s">
        <v>579</v>
      </c>
      <c r="D105" s="663" t="s">
        <v>1906</v>
      </c>
      <c r="E105" s="662" t="s">
        <v>605</v>
      </c>
      <c r="F105" s="663" t="s">
        <v>1913</v>
      </c>
      <c r="G105" s="662" t="s">
        <v>969</v>
      </c>
      <c r="H105" s="662" t="s">
        <v>970</v>
      </c>
      <c r="I105" s="662" t="s">
        <v>970</v>
      </c>
      <c r="J105" s="662" t="s">
        <v>971</v>
      </c>
      <c r="K105" s="662" t="s">
        <v>972</v>
      </c>
      <c r="L105" s="664">
        <v>123.75417128025441</v>
      </c>
      <c r="M105" s="664">
        <v>9</v>
      </c>
      <c r="N105" s="665">
        <v>1113.7875415222898</v>
      </c>
    </row>
    <row r="106" spans="1:14" ht="14.4" customHeight="1" x14ac:dyDescent="0.3">
      <c r="A106" s="660" t="s">
        <v>574</v>
      </c>
      <c r="B106" s="661" t="s">
        <v>1905</v>
      </c>
      <c r="C106" s="662" t="s">
        <v>579</v>
      </c>
      <c r="D106" s="663" t="s">
        <v>1906</v>
      </c>
      <c r="E106" s="662" t="s">
        <v>605</v>
      </c>
      <c r="F106" s="663" t="s">
        <v>1913</v>
      </c>
      <c r="G106" s="662" t="s">
        <v>969</v>
      </c>
      <c r="H106" s="662" t="s">
        <v>973</v>
      </c>
      <c r="I106" s="662" t="s">
        <v>973</v>
      </c>
      <c r="J106" s="662" t="s">
        <v>974</v>
      </c>
      <c r="K106" s="662" t="s">
        <v>975</v>
      </c>
      <c r="L106" s="664">
        <v>7.81</v>
      </c>
      <c r="M106" s="664">
        <v>1</v>
      </c>
      <c r="N106" s="665">
        <v>7.81</v>
      </c>
    </row>
    <row r="107" spans="1:14" ht="14.4" customHeight="1" x14ac:dyDescent="0.3">
      <c r="A107" s="660" t="s">
        <v>574</v>
      </c>
      <c r="B107" s="661" t="s">
        <v>1905</v>
      </c>
      <c r="C107" s="662" t="s">
        <v>579</v>
      </c>
      <c r="D107" s="663" t="s">
        <v>1906</v>
      </c>
      <c r="E107" s="662" t="s">
        <v>605</v>
      </c>
      <c r="F107" s="663" t="s">
        <v>1913</v>
      </c>
      <c r="G107" s="662" t="s">
        <v>969</v>
      </c>
      <c r="H107" s="662" t="s">
        <v>976</v>
      </c>
      <c r="I107" s="662" t="s">
        <v>977</v>
      </c>
      <c r="J107" s="662" t="s">
        <v>978</v>
      </c>
      <c r="K107" s="662" t="s">
        <v>979</v>
      </c>
      <c r="L107" s="664">
        <v>34.776731046135055</v>
      </c>
      <c r="M107" s="664">
        <v>13</v>
      </c>
      <c r="N107" s="665">
        <v>452.09750359975567</v>
      </c>
    </row>
    <row r="108" spans="1:14" ht="14.4" customHeight="1" x14ac:dyDescent="0.3">
      <c r="A108" s="660" t="s">
        <v>574</v>
      </c>
      <c r="B108" s="661" t="s">
        <v>1905</v>
      </c>
      <c r="C108" s="662" t="s">
        <v>579</v>
      </c>
      <c r="D108" s="663" t="s">
        <v>1906</v>
      </c>
      <c r="E108" s="662" t="s">
        <v>605</v>
      </c>
      <c r="F108" s="663" t="s">
        <v>1913</v>
      </c>
      <c r="G108" s="662" t="s">
        <v>969</v>
      </c>
      <c r="H108" s="662" t="s">
        <v>980</v>
      </c>
      <c r="I108" s="662" t="s">
        <v>981</v>
      </c>
      <c r="J108" s="662" t="s">
        <v>982</v>
      </c>
      <c r="K108" s="662" t="s">
        <v>847</v>
      </c>
      <c r="L108" s="664">
        <v>43.660000000000004</v>
      </c>
      <c r="M108" s="664">
        <v>1</v>
      </c>
      <c r="N108" s="665">
        <v>43.660000000000004</v>
      </c>
    </row>
    <row r="109" spans="1:14" ht="14.4" customHeight="1" x14ac:dyDescent="0.3">
      <c r="A109" s="660" t="s">
        <v>574</v>
      </c>
      <c r="B109" s="661" t="s">
        <v>1905</v>
      </c>
      <c r="C109" s="662" t="s">
        <v>579</v>
      </c>
      <c r="D109" s="663" t="s">
        <v>1906</v>
      </c>
      <c r="E109" s="662" t="s">
        <v>605</v>
      </c>
      <c r="F109" s="663" t="s">
        <v>1913</v>
      </c>
      <c r="G109" s="662" t="s">
        <v>969</v>
      </c>
      <c r="H109" s="662" t="s">
        <v>983</v>
      </c>
      <c r="I109" s="662" t="s">
        <v>984</v>
      </c>
      <c r="J109" s="662" t="s">
        <v>985</v>
      </c>
      <c r="K109" s="662" t="s">
        <v>986</v>
      </c>
      <c r="L109" s="664">
        <v>79.83</v>
      </c>
      <c r="M109" s="664">
        <v>2</v>
      </c>
      <c r="N109" s="665">
        <v>159.66</v>
      </c>
    </row>
    <row r="110" spans="1:14" ht="14.4" customHeight="1" x14ac:dyDescent="0.3">
      <c r="A110" s="660" t="s">
        <v>574</v>
      </c>
      <c r="B110" s="661" t="s">
        <v>1905</v>
      </c>
      <c r="C110" s="662" t="s">
        <v>579</v>
      </c>
      <c r="D110" s="663" t="s">
        <v>1906</v>
      </c>
      <c r="E110" s="662" t="s">
        <v>605</v>
      </c>
      <c r="F110" s="663" t="s">
        <v>1913</v>
      </c>
      <c r="G110" s="662" t="s">
        <v>969</v>
      </c>
      <c r="H110" s="662" t="s">
        <v>987</v>
      </c>
      <c r="I110" s="662" t="s">
        <v>988</v>
      </c>
      <c r="J110" s="662" t="s">
        <v>989</v>
      </c>
      <c r="K110" s="662" t="s">
        <v>990</v>
      </c>
      <c r="L110" s="664">
        <v>3321.4218430659639</v>
      </c>
      <c r="M110" s="664">
        <v>7</v>
      </c>
      <c r="N110" s="665">
        <v>23249.952901461747</v>
      </c>
    </row>
    <row r="111" spans="1:14" ht="14.4" customHeight="1" x14ac:dyDescent="0.3">
      <c r="A111" s="660" t="s">
        <v>574</v>
      </c>
      <c r="B111" s="661" t="s">
        <v>1905</v>
      </c>
      <c r="C111" s="662" t="s">
        <v>579</v>
      </c>
      <c r="D111" s="663" t="s">
        <v>1906</v>
      </c>
      <c r="E111" s="662" t="s">
        <v>605</v>
      </c>
      <c r="F111" s="663" t="s">
        <v>1913</v>
      </c>
      <c r="G111" s="662" t="s">
        <v>969</v>
      </c>
      <c r="H111" s="662" t="s">
        <v>991</v>
      </c>
      <c r="I111" s="662" t="s">
        <v>992</v>
      </c>
      <c r="J111" s="662" t="s">
        <v>993</v>
      </c>
      <c r="K111" s="662" t="s">
        <v>994</v>
      </c>
      <c r="L111" s="664">
        <v>36.259603642994485</v>
      </c>
      <c r="M111" s="664">
        <v>1</v>
      </c>
      <c r="N111" s="665">
        <v>36.259603642994485</v>
      </c>
    </row>
    <row r="112" spans="1:14" ht="14.4" customHeight="1" x14ac:dyDescent="0.3">
      <c r="A112" s="660" t="s">
        <v>574</v>
      </c>
      <c r="B112" s="661" t="s">
        <v>1905</v>
      </c>
      <c r="C112" s="662" t="s">
        <v>579</v>
      </c>
      <c r="D112" s="663" t="s">
        <v>1906</v>
      </c>
      <c r="E112" s="662" t="s">
        <v>605</v>
      </c>
      <c r="F112" s="663" t="s">
        <v>1913</v>
      </c>
      <c r="G112" s="662" t="s">
        <v>969</v>
      </c>
      <c r="H112" s="662" t="s">
        <v>995</v>
      </c>
      <c r="I112" s="662" t="s">
        <v>996</v>
      </c>
      <c r="J112" s="662" t="s">
        <v>997</v>
      </c>
      <c r="K112" s="662" t="s">
        <v>998</v>
      </c>
      <c r="L112" s="664">
        <v>81.758761843338633</v>
      </c>
      <c r="M112" s="664">
        <v>1</v>
      </c>
      <c r="N112" s="665">
        <v>81.758761843338633</v>
      </c>
    </row>
    <row r="113" spans="1:14" ht="14.4" customHeight="1" x14ac:dyDescent="0.3">
      <c r="A113" s="660" t="s">
        <v>574</v>
      </c>
      <c r="B113" s="661" t="s">
        <v>1905</v>
      </c>
      <c r="C113" s="662" t="s">
        <v>579</v>
      </c>
      <c r="D113" s="663" t="s">
        <v>1906</v>
      </c>
      <c r="E113" s="662" t="s">
        <v>605</v>
      </c>
      <c r="F113" s="663" t="s">
        <v>1913</v>
      </c>
      <c r="G113" s="662" t="s">
        <v>969</v>
      </c>
      <c r="H113" s="662" t="s">
        <v>999</v>
      </c>
      <c r="I113" s="662" t="s">
        <v>1000</v>
      </c>
      <c r="J113" s="662" t="s">
        <v>1001</v>
      </c>
      <c r="K113" s="662" t="s">
        <v>1002</v>
      </c>
      <c r="L113" s="664">
        <v>2035.4643390173444</v>
      </c>
      <c r="M113" s="664">
        <v>1</v>
      </c>
      <c r="N113" s="665">
        <v>2035.4643390173444</v>
      </c>
    </row>
    <row r="114" spans="1:14" ht="14.4" customHeight="1" x14ac:dyDescent="0.3">
      <c r="A114" s="660" t="s">
        <v>574</v>
      </c>
      <c r="B114" s="661" t="s">
        <v>1905</v>
      </c>
      <c r="C114" s="662" t="s">
        <v>579</v>
      </c>
      <c r="D114" s="663" t="s">
        <v>1906</v>
      </c>
      <c r="E114" s="662" t="s">
        <v>605</v>
      </c>
      <c r="F114" s="663" t="s">
        <v>1913</v>
      </c>
      <c r="G114" s="662" t="s">
        <v>969</v>
      </c>
      <c r="H114" s="662" t="s">
        <v>1003</v>
      </c>
      <c r="I114" s="662" t="s">
        <v>1004</v>
      </c>
      <c r="J114" s="662" t="s">
        <v>1005</v>
      </c>
      <c r="K114" s="662" t="s">
        <v>1006</v>
      </c>
      <c r="L114" s="664">
        <v>99.636579852917208</v>
      </c>
      <c r="M114" s="664">
        <v>1</v>
      </c>
      <c r="N114" s="665">
        <v>99.636579852917208</v>
      </c>
    </row>
    <row r="115" spans="1:14" ht="14.4" customHeight="1" x14ac:dyDescent="0.3">
      <c r="A115" s="660" t="s">
        <v>574</v>
      </c>
      <c r="B115" s="661" t="s">
        <v>1905</v>
      </c>
      <c r="C115" s="662" t="s">
        <v>579</v>
      </c>
      <c r="D115" s="663" t="s">
        <v>1906</v>
      </c>
      <c r="E115" s="662" t="s">
        <v>605</v>
      </c>
      <c r="F115" s="663" t="s">
        <v>1913</v>
      </c>
      <c r="G115" s="662" t="s">
        <v>969</v>
      </c>
      <c r="H115" s="662" t="s">
        <v>1007</v>
      </c>
      <c r="I115" s="662" t="s">
        <v>1008</v>
      </c>
      <c r="J115" s="662" t="s">
        <v>1009</v>
      </c>
      <c r="K115" s="662" t="s">
        <v>1010</v>
      </c>
      <c r="L115" s="664">
        <v>138.77000000000001</v>
      </c>
      <c r="M115" s="664">
        <v>1</v>
      </c>
      <c r="N115" s="665">
        <v>138.77000000000001</v>
      </c>
    </row>
    <row r="116" spans="1:14" ht="14.4" customHeight="1" x14ac:dyDescent="0.3">
      <c r="A116" s="660" t="s">
        <v>574</v>
      </c>
      <c r="B116" s="661" t="s">
        <v>1905</v>
      </c>
      <c r="C116" s="662" t="s">
        <v>579</v>
      </c>
      <c r="D116" s="663" t="s">
        <v>1906</v>
      </c>
      <c r="E116" s="662" t="s">
        <v>605</v>
      </c>
      <c r="F116" s="663" t="s">
        <v>1913</v>
      </c>
      <c r="G116" s="662" t="s">
        <v>969</v>
      </c>
      <c r="H116" s="662" t="s">
        <v>1011</v>
      </c>
      <c r="I116" s="662" t="s">
        <v>1012</v>
      </c>
      <c r="J116" s="662" t="s">
        <v>1013</v>
      </c>
      <c r="K116" s="662" t="s">
        <v>1014</v>
      </c>
      <c r="L116" s="664">
        <v>43.089999999999968</v>
      </c>
      <c r="M116" s="664">
        <v>1</v>
      </c>
      <c r="N116" s="665">
        <v>43.089999999999968</v>
      </c>
    </row>
    <row r="117" spans="1:14" ht="14.4" customHeight="1" x14ac:dyDescent="0.3">
      <c r="A117" s="660" t="s">
        <v>574</v>
      </c>
      <c r="B117" s="661" t="s">
        <v>1905</v>
      </c>
      <c r="C117" s="662" t="s">
        <v>579</v>
      </c>
      <c r="D117" s="663" t="s">
        <v>1906</v>
      </c>
      <c r="E117" s="662" t="s">
        <v>605</v>
      </c>
      <c r="F117" s="663" t="s">
        <v>1913</v>
      </c>
      <c r="G117" s="662" t="s">
        <v>969</v>
      </c>
      <c r="H117" s="662" t="s">
        <v>1015</v>
      </c>
      <c r="I117" s="662" t="s">
        <v>1016</v>
      </c>
      <c r="J117" s="662" t="s">
        <v>1017</v>
      </c>
      <c r="K117" s="662" t="s">
        <v>1018</v>
      </c>
      <c r="L117" s="664">
        <v>94.419999999999987</v>
      </c>
      <c r="M117" s="664">
        <v>1</v>
      </c>
      <c r="N117" s="665">
        <v>94.419999999999987</v>
      </c>
    </row>
    <row r="118" spans="1:14" ht="14.4" customHeight="1" x14ac:dyDescent="0.3">
      <c r="A118" s="660" t="s">
        <v>574</v>
      </c>
      <c r="B118" s="661" t="s">
        <v>1905</v>
      </c>
      <c r="C118" s="662" t="s">
        <v>579</v>
      </c>
      <c r="D118" s="663" t="s">
        <v>1906</v>
      </c>
      <c r="E118" s="662" t="s">
        <v>605</v>
      </c>
      <c r="F118" s="663" t="s">
        <v>1913</v>
      </c>
      <c r="G118" s="662" t="s">
        <v>969</v>
      </c>
      <c r="H118" s="662" t="s">
        <v>1019</v>
      </c>
      <c r="I118" s="662" t="s">
        <v>1020</v>
      </c>
      <c r="J118" s="662" t="s">
        <v>1021</v>
      </c>
      <c r="K118" s="662" t="s">
        <v>1022</v>
      </c>
      <c r="L118" s="664">
        <v>189.82</v>
      </c>
      <c r="M118" s="664">
        <v>1</v>
      </c>
      <c r="N118" s="665">
        <v>189.82</v>
      </c>
    </row>
    <row r="119" spans="1:14" ht="14.4" customHeight="1" x14ac:dyDescent="0.3">
      <c r="A119" s="660" t="s">
        <v>574</v>
      </c>
      <c r="B119" s="661" t="s">
        <v>1905</v>
      </c>
      <c r="C119" s="662" t="s">
        <v>579</v>
      </c>
      <c r="D119" s="663" t="s">
        <v>1906</v>
      </c>
      <c r="E119" s="662" t="s">
        <v>605</v>
      </c>
      <c r="F119" s="663" t="s">
        <v>1913</v>
      </c>
      <c r="G119" s="662" t="s">
        <v>969</v>
      </c>
      <c r="H119" s="662" t="s">
        <v>1023</v>
      </c>
      <c r="I119" s="662" t="s">
        <v>1024</v>
      </c>
      <c r="J119" s="662" t="s">
        <v>1025</v>
      </c>
      <c r="K119" s="662" t="s">
        <v>1026</v>
      </c>
      <c r="L119" s="664">
        <v>50.46</v>
      </c>
      <c r="M119" s="664">
        <v>1</v>
      </c>
      <c r="N119" s="665">
        <v>50.46</v>
      </c>
    </row>
    <row r="120" spans="1:14" ht="14.4" customHeight="1" x14ac:dyDescent="0.3">
      <c r="A120" s="660" t="s">
        <v>574</v>
      </c>
      <c r="B120" s="661" t="s">
        <v>1905</v>
      </c>
      <c r="C120" s="662" t="s">
        <v>579</v>
      </c>
      <c r="D120" s="663" t="s">
        <v>1906</v>
      </c>
      <c r="E120" s="662" t="s">
        <v>605</v>
      </c>
      <c r="F120" s="663" t="s">
        <v>1913</v>
      </c>
      <c r="G120" s="662" t="s">
        <v>969</v>
      </c>
      <c r="H120" s="662" t="s">
        <v>1027</v>
      </c>
      <c r="I120" s="662" t="s">
        <v>1028</v>
      </c>
      <c r="J120" s="662" t="s">
        <v>1029</v>
      </c>
      <c r="K120" s="662" t="s">
        <v>1030</v>
      </c>
      <c r="L120" s="664">
        <v>465.41</v>
      </c>
      <c r="M120" s="664">
        <v>1</v>
      </c>
      <c r="N120" s="665">
        <v>465.41</v>
      </c>
    </row>
    <row r="121" spans="1:14" ht="14.4" customHeight="1" x14ac:dyDescent="0.3">
      <c r="A121" s="660" t="s">
        <v>574</v>
      </c>
      <c r="B121" s="661" t="s">
        <v>1905</v>
      </c>
      <c r="C121" s="662" t="s">
        <v>579</v>
      </c>
      <c r="D121" s="663" t="s">
        <v>1906</v>
      </c>
      <c r="E121" s="662" t="s">
        <v>605</v>
      </c>
      <c r="F121" s="663" t="s">
        <v>1913</v>
      </c>
      <c r="G121" s="662" t="s">
        <v>969</v>
      </c>
      <c r="H121" s="662" t="s">
        <v>1031</v>
      </c>
      <c r="I121" s="662" t="s">
        <v>1032</v>
      </c>
      <c r="J121" s="662" t="s">
        <v>1033</v>
      </c>
      <c r="K121" s="662" t="s">
        <v>1034</v>
      </c>
      <c r="L121" s="664">
        <v>239.23899999999998</v>
      </c>
      <c r="M121" s="664">
        <v>1</v>
      </c>
      <c r="N121" s="665">
        <v>239.23899999999998</v>
      </c>
    </row>
    <row r="122" spans="1:14" ht="14.4" customHeight="1" x14ac:dyDescent="0.3">
      <c r="A122" s="660" t="s">
        <v>574</v>
      </c>
      <c r="B122" s="661" t="s">
        <v>1905</v>
      </c>
      <c r="C122" s="662" t="s">
        <v>579</v>
      </c>
      <c r="D122" s="663" t="s">
        <v>1906</v>
      </c>
      <c r="E122" s="662" t="s">
        <v>605</v>
      </c>
      <c r="F122" s="663" t="s">
        <v>1913</v>
      </c>
      <c r="G122" s="662" t="s">
        <v>969</v>
      </c>
      <c r="H122" s="662" t="s">
        <v>1035</v>
      </c>
      <c r="I122" s="662" t="s">
        <v>1036</v>
      </c>
      <c r="J122" s="662" t="s">
        <v>1037</v>
      </c>
      <c r="K122" s="662" t="s">
        <v>1038</v>
      </c>
      <c r="L122" s="664">
        <v>67.845962763367851</v>
      </c>
      <c r="M122" s="664">
        <v>80</v>
      </c>
      <c r="N122" s="665">
        <v>5427.6770210694276</v>
      </c>
    </row>
    <row r="123" spans="1:14" ht="14.4" customHeight="1" x14ac:dyDescent="0.3">
      <c r="A123" s="660" t="s">
        <v>574</v>
      </c>
      <c r="B123" s="661" t="s">
        <v>1905</v>
      </c>
      <c r="C123" s="662" t="s">
        <v>579</v>
      </c>
      <c r="D123" s="663" t="s">
        <v>1906</v>
      </c>
      <c r="E123" s="662" t="s">
        <v>605</v>
      </c>
      <c r="F123" s="663" t="s">
        <v>1913</v>
      </c>
      <c r="G123" s="662" t="s">
        <v>969</v>
      </c>
      <c r="H123" s="662" t="s">
        <v>1039</v>
      </c>
      <c r="I123" s="662" t="s">
        <v>1040</v>
      </c>
      <c r="J123" s="662" t="s">
        <v>1041</v>
      </c>
      <c r="K123" s="662" t="s">
        <v>1042</v>
      </c>
      <c r="L123" s="664">
        <v>40.615000000000023</v>
      </c>
      <c r="M123" s="664">
        <v>2</v>
      </c>
      <c r="N123" s="665">
        <v>81.230000000000047</v>
      </c>
    </row>
    <row r="124" spans="1:14" ht="14.4" customHeight="1" x14ac:dyDescent="0.3">
      <c r="A124" s="660" t="s">
        <v>574</v>
      </c>
      <c r="B124" s="661" t="s">
        <v>1905</v>
      </c>
      <c r="C124" s="662" t="s">
        <v>579</v>
      </c>
      <c r="D124" s="663" t="s">
        <v>1906</v>
      </c>
      <c r="E124" s="662" t="s">
        <v>605</v>
      </c>
      <c r="F124" s="663" t="s">
        <v>1913</v>
      </c>
      <c r="G124" s="662" t="s">
        <v>969</v>
      </c>
      <c r="H124" s="662" t="s">
        <v>1043</v>
      </c>
      <c r="I124" s="662" t="s">
        <v>1044</v>
      </c>
      <c r="J124" s="662" t="s">
        <v>1045</v>
      </c>
      <c r="K124" s="662" t="s">
        <v>1046</v>
      </c>
      <c r="L124" s="664">
        <v>80.52</v>
      </c>
      <c r="M124" s="664">
        <v>1</v>
      </c>
      <c r="N124" s="665">
        <v>80.52</v>
      </c>
    </row>
    <row r="125" spans="1:14" ht="14.4" customHeight="1" x14ac:dyDescent="0.3">
      <c r="A125" s="660" t="s">
        <v>574</v>
      </c>
      <c r="B125" s="661" t="s">
        <v>1905</v>
      </c>
      <c r="C125" s="662" t="s">
        <v>579</v>
      </c>
      <c r="D125" s="663" t="s">
        <v>1906</v>
      </c>
      <c r="E125" s="662" t="s">
        <v>605</v>
      </c>
      <c r="F125" s="663" t="s">
        <v>1913</v>
      </c>
      <c r="G125" s="662" t="s">
        <v>969</v>
      </c>
      <c r="H125" s="662" t="s">
        <v>1047</v>
      </c>
      <c r="I125" s="662" t="s">
        <v>1047</v>
      </c>
      <c r="J125" s="662" t="s">
        <v>1048</v>
      </c>
      <c r="K125" s="662" t="s">
        <v>1049</v>
      </c>
      <c r="L125" s="664">
        <v>124.84699653013911</v>
      </c>
      <c r="M125" s="664">
        <v>4</v>
      </c>
      <c r="N125" s="665">
        <v>499.38798612055643</v>
      </c>
    </row>
    <row r="126" spans="1:14" ht="14.4" customHeight="1" x14ac:dyDescent="0.3">
      <c r="A126" s="660" t="s">
        <v>574</v>
      </c>
      <c r="B126" s="661" t="s">
        <v>1905</v>
      </c>
      <c r="C126" s="662" t="s">
        <v>579</v>
      </c>
      <c r="D126" s="663" t="s">
        <v>1906</v>
      </c>
      <c r="E126" s="662" t="s">
        <v>1050</v>
      </c>
      <c r="F126" s="663" t="s">
        <v>1914</v>
      </c>
      <c r="G126" s="662" t="s">
        <v>606</v>
      </c>
      <c r="H126" s="662" t="s">
        <v>1051</v>
      </c>
      <c r="I126" s="662" t="s">
        <v>1052</v>
      </c>
      <c r="J126" s="662" t="s">
        <v>1053</v>
      </c>
      <c r="K126" s="662" t="s">
        <v>1054</v>
      </c>
      <c r="L126" s="664">
        <v>2195.8669999999997</v>
      </c>
      <c r="M126" s="664">
        <v>10</v>
      </c>
      <c r="N126" s="665">
        <v>21958.67</v>
      </c>
    </row>
    <row r="127" spans="1:14" ht="14.4" customHeight="1" x14ac:dyDescent="0.3">
      <c r="A127" s="660" t="s">
        <v>574</v>
      </c>
      <c r="B127" s="661" t="s">
        <v>1905</v>
      </c>
      <c r="C127" s="662" t="s">
        <v>579</v>
      </c>
      <c r="D127" s="663" t="s">
        <v>1906</v>
      </c>
      <c r="E127" s="662" t="s">
        <v>1050</v>
      </c>
      <c r="F127" s="663" t="s">
        <v>1914</v>
      </c>
      <c r="G127" s="662" t="s">
        <v>606</v>
      </c>
      <c r="H127" s="662" t="s">
        <v>1055</v>
      </c>
      <c r="I127" s="662" t="s">
        <v>1056</v>
      </c>
      <c r="J127" s="662" t="s">
        <v>1057</v>
      </c>
      <c r="K127" s="662" t="s">
        <v>1054</v>
      </c>
      <c r="L127" s="664">
        <v>2089.41</v>
      </c>
      <c r="M127" s="664">
        <v>8</v>
      </c>
      <c r="N127" s="665">
        <v>16715.28</v>
      </c>
    </row>
    <row r="128" spans="1:14" ht="14.4" customHeight="1" x14ac:dyDescent="0.3">
      <c r="A128" s="660" t="s">
        <v>574</v>
      </c>
      <c r="B128" s="661" t="s">
        <v>1905</v>
      </c>
      <c r="C128" s="662" t="s">
        <v>579</v>
      </c>
      <c r="D128" s="663" t="s">
        <v>1906</v>
      </c>
      <c r="E128" s="662" t="s">
        <v>1050</v>
      </c>
      <c r="F128" s="663" t="s">
        <v>1914</v>
      </c>
      <c r="G128" s="662" t="s">
        <v>606</v>
      </c>
      <c r="H128" s="662" t="s">
        <v>1058</v>
      </c>
      <c r="I128" s="662" t="s">
        <v>1059</v>
      </c>
      <c r="J128" s="662" t="s">
        <v>1060</v>
      </c>
      <c r="K128" s="662" t="s">
        <v>1054</v>
      </c>
      <c r="L128" s="664">
        <v>2317.665</v>
      </c>
      <c r="M128" s="664">
        <v>4</v>
      </c>
      <c r="N128" s="665">
        <v>9270.66</v>
      </c>
    </row>
    <row r="129" spans="1:14" ht="14.4" customHeight="1" x14ac:dyDescent="0.3">
      <c r="A129" s="660" t="s">
        <v>574</v>
      </c>
      <c r="B129" s="661" t="s">
        <v>1905</v>
      </c>
      <c r="C129" s="662" t="s">
        <v>579</v>
      </c>
      <c r="D129" s="663" t="s">
        <v>1906</v>
      </c>
      <c r="E129" s="662" t="s">
        <v>1050</v>
      </c>
      <c r="F129" s="663" t="s">
        <v>1914</v>
      </c>
      <c r="G129" s="662" t="s">
        <v>606</v>
      </c>
      <c r="H129" s="662" t="s">
        <v>1061</v>
      </c>
      <c r="I129" s="662" t="s">
        <v>1062</v>
      </c>
      <c r="J129" s="662" t="s">
        <v>1063</v>
      </c>
      <c r="K129" s="662" t="s">
        <v>1064</v>
      </c>
      <c r="L129" s="664">
        <v>1735.0700000000002</v>
      </c>
      <c r="M129" s="664">
        <v>1</v>
      </c>
      <c r="N129" s="665">
        <v>1735.0700000000002</v>
      </c>
    </row>
    <row r="130" spans="1:14" ht="14.4" customHeight="1" x14ac:dyDescent="0.3">
      <c r="A130" s="660" t="s">
        <v>574</v>
      </c>
      <c r="B130" s="661" t="s">
        <v>1905</v>
      </c>
      <c r="C130" s="662" t="s">
        <v>579</v>
      </c>
      <c r="D130" s="663" t="s">
        <v>1906</v>
      </c>
      <c r="E130" s="662" t="s">
        <v>1050</v>
      </c>
      <c r="F130" s="663" t="s">
        <v>1914</v>
      </c>
      <c r="G130" s="662" t="s">
        <v>606</v>
      </c>
      <c r="H130" s="662" t="s">
        <v>1065</v>
      </c>
      <c r="I130" s="662" t="s">
        <v>1066</v>
      </c>
      <c r="J130" s="662" t="s">
        <v>1063</v>
      </c>
      <c r="K130" s="662" t="s">
        <v>1067</v>
      </c>
      <c r="L130" s="664">
        <v>2156.2499999999995</v>
      </c>
      <c r="M130" s="664">
        <v>1</v>
      </c>
      <c r="N130" s="665">
        <v>2156.2499999999995</v>
      </c>
    </row>
    <row r="131" spans="1:14" ht="14.4" customHeight="1" x14ac:dyDescent="0.3">
      <c r="A131" s="660" t="s">
        <v>574</v>
      </c>
      <c r="B131" s="661" t="s">
        <v>1905</v>
      </c>
      <c r="C131" s="662" t="s">
        <v>579</v>
      </c>
      <c r="D131" s="663" t="s">
        <v>1906</v>
      </c>
      <c r="E131" s="662" t="s">
        <v>1050</v>
      </c>
      <c r="F131" s="663" t="s">
        <v>1914</v>
      </c>
      <c r="G131" s="662" t="s">
        <v>606</v>
      </c>
      <c r="H131" s="662" t="s">
        <v>1068</v>
      </c>
      <c r="I131" s="662" t="s">
        <v>1069</v>
      </c>
      <c r="J131" s="662" t="s">
        <v>1070</v>
      </c>
      <c r="K131" s="662" t="s">
        <v>1071</v>
      </c>
      <c r="L131" s="664">
        <v>2903.2579073942234</v>
      </c>
      <c r="M131" s="664">
        <v>1</v>
      </c>
      <c r="N131" s="665">
        <v>2903.2579073942234</v>
      </c>
    </row>
    <row r="132" spans="1:14" ht="14.4" customHeight="1" x14ac:dyDescent="0.3">
      <c r="A132" s="660" t="s">
        <v>574</v>
      </c>
      <c r="B132" s="661" t="s">
        <v>1905</v>
      </c>
      <c r="C132" s="662" t="s">
        <v>579</v>
      </c>
      <c r="D132" s="663" t="s">
        <v>1906</v>
      </c>
      <c r="E132" s="662" t="s">
        <v>1050</v>
      </c>
      <c r="F132" s="663" t="s">
        <v>1914</v>
      </c>
      <c r="G132" s="662" t="s">
        <v>606</v>
      </c>
      <c r="H132" s="662" t="s">
        <v>1072</v>
      </c>
      <c r="I132" s="662" t="s">
        <v>1073</v>
      </c>
      <c r="J132" s="662" t="s">
        <v>1053</v>
      </c>
      <c r="K132" s="662" t="s">
        <v>1074</v>
      </c>
      <c r="L132" s="664">
        <v>1224.52</v>
      </c>
      <c r="M132" s="664">
        <v>1</v>
      </c>
      <c r="N132" s="665">
        <v>1224.52</v>
      </c>
    </row>
    <row r="133" spans="1:14" ht="14.4" customHeight="1" x14ac:dyDescent="0.3">
      <c r="A133" s="660" t="s">
        <v>574</v>
      </c>
      <c r="B133" s="661" t="s">
        <v>1905</v>
      </c>
      <c r="C133" s="662" t="s">
        <v>579</v>
      </c>
      <c r="D133" s="663" t="s">
        <v>1906</v>
      </c>
      <c r="E133" s="662" t="s">
        <v>1050</v>
      </c>
      <c r="F133" s="663" t="s">
        <v>1914</v>
      </c>
      <c r="G133" s="662" t="s">
        <v>969</v>
      </c>
      <c r="H133" s="662" t="s">
        <v>1075</v>
      </c>
      <c r="I133" s="662" t="s">
        <v>1076</v>
      </c>
      <c r="J133" s="662" t="s">
        <v>1077</v>
      </c>
      <c r="K133" s="662" t="s">
        <v>1078</v>
      </c>
      <c r="L133" s="664">
        <v>207</v>
      </c>
      <c r="M133" s="664">
        <v>16</v>
      </c>
      <c r="N133" s="665">
        <v>3312</v>
      </c>
    </row>
    <row r="134" spans="1:14" ht="14.4" customHeight="1" x14ac:dyDescent="0.3">
      <c r="A134" s="660" t="s">
        <v>574</v>
      </c>
      <c r="B134" s="661" t="s">
        <v>1905</v>
      </c>
      <c r="C134" s="662" t="s">
        <v>579</v>
      </c>
      <c r="D134" s="663" t="s">
        <v>1906</v>
      </c>
      <c r="E134" s="662" t="s">
        <v>1050</v>
      </c>
      <c r="F134" s="663" t="s">
        <v>1914</v>
      </c>
      <c r="G134" s="662" t="s">
        <v>969</v>
      </c>
      <c r="H134" s="662" t="s">
        <v>1079</v>
      </c>
      <c r="I134" s="662" t="s">
        <v>1079</v>
      </c>
      <c r="J134" s="662" t="s">
        <v>1080</v>
      </c>
      <c r="K134" s="662" t="s">
        <v>1081</v>
      </c>
      <c r="L134" s="664">
        <v>183.36999999999998</v>
      </c>
      <c r="M134" s="664">
        <v>24</v>
      </c>
      <c r="N134" s="665">
        <v>4400.8799999999992</v>
      </c>
    </row>
    <row r="135" spans="1:14" ht="14.4" customHeight="1" x14ac:dyDescent="0.3">
      <c r="A135" s="660" t="s">
        <v>574</v>
      </c>
      <c r="B135" s="661" t="s">
        <v>1905</v>
      </c>
      <c r="C135" s="662" t="s">
        <v>579</v>
      </c>
      <c r="D135" s="663" t="s">
        <v>1906</v>
      </c>
      <c r="E135" s="662" t="s">
        <v>1082</v>
      </c>
      <c r="F135" s="663" t="s">
        <v>1915</v>
      </c>
      <c r="G135" s="662"/>
      <c r="H135" s="662" t="s">
        <v>1083</v>
      </c>
      <c r="I135" s="662" t="s">
        <v>1084</v>
      </c>
      <c r="J135" s="662" t="s">
        <v>1085</v>
      </c>
      <c r="K135" s="662" t="s">
        <v>1086</v>
      </c>
      <c r="L135" s="664">
        <v>88.59999999999998</v>
      </c>
      <c r="M135" s="664">
        <v>24</v>
      </c>
      <c r="N135" s="665">
        <v>2126.3999999999996</v>
      </c>
    </row>
    <row r="136" spans="1:14" ht="14.4" customHeight="1" x14ac:dyDescent="0.3">
      <c r="A136" s="660" t="s">
        <v>574</v>
      </c>
      <c r="B136" s="661" t="s">
        <v>1905</v>
      </c>
      <c r="C136" s="662" t="s">
        <v>579</v>
      </c>
      <c r="D136" s="663" t="s">
        <v>1906</v>
      </c>
      <c r="E136" s="662" t="s">
        <v>1082</v>
      </c>
      <c r="F136" s="663" t="s">
        <v>1915</v>
      </c>
      <c r="G136" s="662"/>
      <c r="H136" s="662" t="s">
        <v>1087</v>
      </c>
      <c r="I136" s="662" t="s">
        <v>1088</v>
      </c>
      <c r="J136" s="662" t="s">
        <v>1089</v>
      </c>
      <c r="K136" s="662" t="s">
        <v>1090</v>
      </c>
      <c r="L136" s="664">
        <v>415.82618956692983</v>
      </c>
      <c r="M136" s="664">
        <v>6.5</v>
      </c>
      <c r="N136" s="665">
        <v>2702.8702321850437</v>
      </c>
    </row>
    <row r="137" spans="1:14" ht="14.4" customHeight="1" x14ac:dyDescent="0.3">
      <c r="A137" s="660" t="s">
        <v>574</v>
      </c>
      <c r="B137" s="661" t="s">
        <v>1905</v>
      </c>
      <c r="C137" s="662" t="s">
        <v>579</v>
      </c>
      <c r="D137" s="663" t="s">
        <v>1906</v>
      </c>
      <c r="E137" s="662" t="s">
        <v>1082</v>
      </c>
      <c r="F137" s="663" t="s">
        <v>1915</v>
      </c>
      <c r="G137" s="662"/>
      <c r="H137" s="662" t="s">
        <v>1091</v>
      </c>
      <c r="I137" s="662" t="s">
        <v>1092</v>
      </c>
      <c r="J137" s="662" t="s">
        <v>1093</v>
      </c>
      <c r="K137" s="662" t="s">
        <v>1094</v>
      </c>
      <c r="L137" s="664">
        <v>596.23410179869222</v>
      </c>
      <c r="M137" s="664">
        <v>3.35</v>
      </c>
      <c r="N137" s="665">
        <v>1997.3842410256188</v>
      </c>
    </row>
    <row r="138" spans="1:14" ht="14.4" customHeight="1" x14ac:dyDescent="0.3">
      <c r="A138" s="660" t="s">
        <v>574</v>
      </c>
      <c r="B138" s="661" t="s">
        <v>1905</v>
      </c>
      <c r="C138" s="662" t="s">
        <v>579</v>
      </c>
      <c r="D138" s="663" t="s">
        <v>1906</v>
      </c>
      <c r="E138" s="662" t="s">
        <v>1082</v>
      </c>
      <c r="F138" s="663" t="s">
        <v>1915</v>
      </c>
      <c r="G138" s="662"/>
      <c r="H138" s="662" t="s">
        <v>1095</v>
      </c>
      <c r="I138" s="662" t="s">
        <v>1096</v>
      </c>
      <c r="J138" s="662" t="s">
        <v>1085</v>
      </c>
      <c r="K138" s="662" t="s">
        <v>1097</v>
      </c>
      <c r="L138" s="664">
        <v>73.197442444111914</v>
      </c>
      <c r="M138" s="664">
        <v>24</v>
      </c>
      <c r="N138" s="665">
        <v>1756.7386186586859</v>
      </c>
    </row>
    <row r="139" spans="1:14" ht="14.4" customHeight="1" x14ac:dyDescent="0.3">
      <c r="A139" s="660" t="s">
        <v>574</v>
      </c>
      <c r="B139" s="661" t="s">
        <v>1905</v>
      </c>
      <c r="C139" s="662" t="s">
        <v>579</v>
      </c>
      <c r="D139" s="663" t="s">
        <v>1906</v>
      </c>
      <c r="E139" s="662" t="s">
        <v>1082</v>
      </c>
      <c r="F139" s="663" t="s">
        <v>1915</v>
      </c>
      <c r="G139" s="662"/>
      <c r="H139" s="662" t="s">
        <v>1098</v>
      </c>
      <c r="I139" s="662" t="s">
        <v>1098</v>
      </c>
      <c r="J139" s="662" t="s">
        <v>1099</v>
      </c>
      <c r="K139" s="662" t="s">
        <v>1100</v>
      </c>
      <c r="L139" s="664">
        <v>1771</v>
      </c>
      <c r="M139" s="664">
        <v>0.9</v>
      </c>
      <c r="N139" s="665">
        <v>1593.9</v>
      </c>
    </row>
    <row r="140" spans="1:14" ht="14.4" customHeight="1" x14ac:dyDescent="0.3">
      <c r="A140" s="660" t="s">
        <v>574</v>
      </c>
      <c r="B140" s="661" t="s">
        <v>1905</v>
      </c>
      <c r="C140" s="662" t="s">
        <v>579</v>
      </c>
      <c r="D140" s="663" t="s">
        <v>1906</v>
      </c>
      <c r="E140" s="662" t="s">
        <v>1082</v>
      </c>
      <c r="F140" s="663" t="s">
        <v>1915</v>
      </c>
      <c r="G140" s="662" t="s">
        <v>606</v>
      </c>
      <c r="H140" s="662" t="s">
        <v>1101</v>
      </c>
      <c r="I140" s="662" t="s">
        <v>1102</v>
      </c>
      <c r="J140" s="662" t="s">
        <v>1103</v>
      </c>
      <c r="K140" s="662" t="s">
        <v>1104</v>
      </c>
      <c r="L140" s="664">
        <v>32.293322493704515</v>
      </c>
      <c r="M140" s="664">
        <v>12</v>
      </c>
      <c r="N140" s="665">
        <v>387.51986992445421</v>
      </c>
    </row>
    <row r="141" spans="1:14" ht="14.4" customHeight="1" x14ac:dyDescent="0.3">
      <c r="A141" s="660" t="s">
        <v>574</v>
      </c>
      <c r="B141" s="661" t="s">
        <v>1905</v>
      </c>
      <c r="C141" s="662" t="s">
        <v>579</v>
      </c>
      <c r="D141" s="663" t="s">
        <v>1906</v>
      </c>
      <c r="E141" s="662" t="s">
        <v>1082</v>
      </c>
      <c r="F141" s="663" t="s">
        <v>1915</v>
      </c>
      <c r="G141" s="662" t="s">
        <v>606</v>
      </c>
      <c r="H141" s="662" t="s">
        <v>1105</v>
      </c>
      <c r="I141" s="662" t="s">
        <v>1106</v>
      </c>
      <c r="J141" s="662" t="s">
        <v>1107</v>
      </c>
      <c r="K141" s="662" t="s">
        <v>1108</v>
      </c>
      <c r="L141" s="664">
        <v>149.78878917568673</v>
      </c>
      <c r="M141" s="664">
        <v>2</v>
      </c>
      <c r="N141" s="665">
        <v>299.57757835137346</v>
      </c>
    </row>
    <row r="142" spans="1:14" ht="14.4" customHeight="1" x14ac:dyDescent="0.3">
      <c r="A142" s="660" t="s">
        <v>574</v>
      </c>
      <c r="B142" s="661" t="s">
        <v>1905</v>
      </c>
      <c r="C142" s="662" t="s">
        <v>579</v>
      </c>
      <c r="D142" s="663" t="s">
        <v>1906</v>
      </c>
      <c r="E142" s="662" t="s">
        <v>1082</v>
      </c>
      <c r="F142" s="663" t="s">
        <v>1915</v>
      </c>
      <c r="G142" s="662" t="s">
        <v>606</v>
      </c>
      <c r="H142" s="662" t="s">
        <v>1109</v>
      </c>
      <c r="I142" s="662" t="s">
        <v>1110</v>
      </c>
      <c r="J142" s="662" t="s">
        <v>1111</v>
      </c>
      <c r="K142" s="662" t="s">
        <v>1112</v>
      </c>
      <c r="L142" s="664">
        <v>235.30862831672121</v>
      </c>
      <c r="M142" s="664">
        <v>5</v>
      </c>
      <c r="N142" s="665">
        <v>1176.543141583606</v>
      </c>
    </row>
    <row r="143" spans="1:14" ht="14.4" customHeight="1" x14ac:dyDescent="0.3">
      <c r="A143" s="660" t="s">
        <v>574</v>
      </c>
      <c r="B143" s="661" t="s">
        <v>1905</v>
      </c>
      <c r="C143" s="662" t="s">
        <v>579</v>
      </c>
      <c r="D143" s="663" t="s">
        <v>1906</v>
      </c>
      <c r="E143" s="662" t="s">
        <v>1082</v>
      </c>
      <c r="F143" s="663" t="s">
        <v>1915</v>
      </c>
      <c r="G143" s="662" t="s">
        <v>606</v>
      </c>
      <c r="H143" s="662" t="s">
        <v>1113</v>
      </c>
      <c r="I143" s="662" t="s">
        <v>1113</v>
      </c>
      <c r="J143" s="662" t="s">
        <v>1114</v>
      </c>
      <c r="K143" s="662" t="s">
        <v>1115</v>
      </c>
      <c r="L143" s="664">
        <v>286</v>
      </c>
      <c r="M143" s="664">
        <v>0.4</v>
      </c>
      <c r="N143" s="665">
        <v>114.4</v>
      </c>
    </row>
    <row r="144" spans="1:14" ht="14.4" customHeight="1" x14ac:dyDescent="0.3">
      <c r="A144" s="660" t="s">
        <v>574</v>
      </c>
      <c r="B144" s="661" t="s">
        <v>1905</v>
      </c>
      <c r="C144" s="662" t="s">
        <v>579</v>
      </c>
      <c r="D144" s="663" t="s">
        <v>1906</v>
      </c>
      <c r="E144" s="662" t="s">
        <v>1082</v>
      </c>
      <c r="F144" s="663" t="s">
        <v>1915</v>
      </c>
      <c r="G144" s="662" t="s">
        <v>969</v>
      </c>
      <c r="H144" s="662" t="s">
        <v>1116</v>
      </c>
      <c r="I144" s="662" t="s">
        <v>1117</v>
      </c>
      <c r="J144" s="662" t="s">
        <v>1118</v>
      </c>
      <c r="K144" s="662" t="s">
        <v>1119</v>
      </c>
      <c r="L144" s="664">
        <v>111.23308284884838</v>
      </c>
      <c r="M144" s="664">
        <v>9</v>
      </c>
      <c r="N144" s="665">
        <v>1001.0977456396355</v>
      </c>
    </row>
    <row r="145" spans="1:14" ht="14.4" customHeight="1" x14ac:dyDescent="0.3">
      <c r="A145" s="660" t="s">
        <v>574</v>
      </c>
      <c r="B145" s="661" t="s">
        <v>1905</v>
      </c>
      <c r="C145" s="662" t="s">
        <v>579</v>
      </c>
      <c r="D145" s="663" t="s">
        <v>1906</v>
      </c>
      <c r="E145" s="662" t="s">
        <v>1082</v>
      </c>
      <c r="F145" s="663" t="s">
        <v>1915</v>
      </c>
      <c r="G145" s="662" t="s">
        <v>969</v>
      </c>
      <c r="H145" s="662" t="s">
        <v>1120</v>
      </c>
      <c r="I145" s="662" t="s">
        <v>1121</v>
      </c>
      <c r="J145" s="662" t="s">
        <v>1122</v>
      </c>
      <c r="K145" s="662" t="s">
        <v>1123</v>
      </c>
      <c r="L145" s="664">
        <v>26.485000000000003</v>
      </c>
      <c r="M145" s="664">
        <v>12</v>
      </c>
      <c r="N145" s="665">
        <v>317.82000000000005</v>
      </c>
    </row>
    <row r="146" spans="1:14" ht="14.4" customHeight="1" x14ac:dyDescent="0.3">
      <c r="A146" s="660" t="s">
        <v>574</v>
      </c>
      <c r="B146" s="661" t="s">
        <v>1905</v>
      </c>
      <c r="C146" s="662" t="s">
        <v>579</v>
      </c>
      <c r="D146" s="663" t="s">
        <v>1906</v>
      </c>
      <c r="E146" s="662" t="s">
        <v>1082</v>
      </c>
      <c r="F146" s="663" t="s">
        <v>1915</v>
      </c>
      <c r="G146" s="662" t="s">
        <v>969</v>
      </c>
      <c r="H146" s="662" t="s">
        <v>1124</v>
      </c>
      <c r="I146" s="662" t="s">
        <v>1125</v>
      </c>
      <c r="J146" s="662" t="s">
        <v>1126</v>
      </c>
      <c r="K146" s="662" t="s">
        <v>1127</v>
      </c>
      <c r="L146" s="664">
        <v>607.63097727212994</v>
      </c>
      <c r="M146" s="664">
        <v>10.399999999999999</v>
      </c>
      <c r="N146" s="665">
        <v>6319.3621636301505</v>
      </c>
    </row>
    <row r="147" spans="1:14" ht="14.4" customHeight="1" x14ac:dyDescent="0.3">
      <c r="A147" s="660" t="s">
        <v>574</v>
      </c>
      <c r="B147" s="661" t="s">
        <v>1905</v>
      </c>
      <c r="C147" s="662" t="s">
        <v>579</v>
      </c>
      <c r="D147" s="663" t="s">
        <v>1906</v>
      </c>
      <c r="E147" s="662" t="s">
        <v>1082</v>
      </c>
      <c r="F147" s="663" t="s">
        <v>1915</v>
      </c>
      <c r="G147" s="662" t="s">
        <v>969</v>
      </c>
      <c r="H147" s="662" t="s">
        <v>1128</v>
      </c>
      <c r="I147" s="662" t="s">
        <v>1129</v>
      </c>
      <c r="J147" s="662" t="s">
        <v>1130</v>
      </c>
      <c r="K147" s="662" t="s">
        <v>1131</v>
      </c>
      <c r="L147" s="664">
        <v>140.3639653961728</v>
      </c>
      <c r="M147" s="664">
        <v>11.700000000000006</v>
      </c>
      <c r="N147" s="665">
        <v>1642.2583951352228</v>
      </c>
    </row>
    <row r="148" spans="1:14" ht="14.4" customHeight="1" x14ac:dyDescent="0.3">
      <c r="A148" s="660" t="s">
        <v>574</v>
      </c>
      <c r="B148" s="661" t="s">
        <v>1905</v>
      </c>
      <c r="C148" s="662" t="s">
        <v>579</v>
      </c>
      <c r="D148" s="663" t="s">
        <v>1906</v>
      </c>
      <c r="E148" s="662" t="s">
        <v>1082</v>
      </c>
      <c r="F148" s="663" t="s">
        <v>1915</v>
      </c>
      <c r="G148" s="662" t="s">
        <v>969</v>
      </c>
      <c r="H148" s="662" t="s">
        <v>1132</v>
      </c>
      <c r="I148" s="662" t="s">
        <v>1133</v>
      </c>
      <c r="J148" s="662" t="s">
        <v>1134</v>
      </c>
      <c r="K148" s="662" t="s">
        <v>1135</v>
      </c>
      <c r="L148" s="664">
        <v>76.945617277878469</v>
      </c>
      <c r="M148" s="664">
        <v>63.400000000000048</v>
      </c>
      <c r="N148" s="665">
        <v>4878.3521354174991</v>
      </c>
    </row>
    <row r="149" spans="1:14" ht="14.4" customHeight="1" x14ac:dyDescent="0.3">
      <c r="A149" s="660" t="s">
        <v>574</v>
      </c>
      <c r="B149" s="661" t="s">
        <v>1905</v>
      </c>
      <c r="C149" s="662" t="s">
        <v>579</v>
      </c>
      <c r="D149" s="663" t="s">
        <v>1906</v>
      </c>
      <c r="E149" s="662" t="s">
        <v>1082</v>
      </c>
      <c r="F149" s="663" t="s">
        <v>1915</v>
      </c>
      <c r="G149" s="662" t="s">
        <v>969</v>
      </c>
      <c r="H149" s="662" t="s">
        <v>1136</v>
      </c>
      <c r="I149" s="662" t="s">
        <v>1137</v>
      </c>
      <c r="J149" s="662" t="s">
        <v>1138</v>
      </c>
      <c r="K149" s="662" t="s">
        <v>1139</v>
      </c>
      <c r="L149" s="664">
        <v>656.66511609477277</v>
      </c>
      <c r="M149" s="664">
        <v>1.6</v>
      </c>
      <c r="N149" s="665">
        <v>1050.6641857516365</v>
      </c>
    </row>
    <row r="150" spans="1:14" ht="14.4" customHeight="1" x14ac:dyDescent="0.3">
      <c r="A150" s="660" t="s">
        <v>574</v>
      </c>
      <c r="B150" s="661" t="s">
        <v>1905</v>
      </c>
      <c r="C150" s="662" t="s">
        <v>579</v>
      </c>
      <c r="D150" s="663" t="s">
        <v>1906</v>
      </c>
      <c r="E150" s="662" t="s">
        <v>1082</v>
      </c>
      <c r="F150" s="663" t="s">
        <v>1915</v>
      </c>
      <c r="G150" s="662" t="s">
        <v>969</v>
      </c>
      <c r="H150" s="662" t="s">
        <v>1140</v>
      </c>
      <c r="I150" s="662" t="s">
        <v>1140</v>
      </c>
      <c r="J150" s="662" t="s">
        <v>1141</v>
      </c>
      <c r="K150" s="662" t="s">
        <v>1142</v>
      </c>
      <c r="L150" s="664">
        <v>589.00709677419366</v>
      </c>
      <c r="M150" s="664">
        <v>6.2</v>
      </c>
      <c r="N150" s="665">
        <v>3651.8440000000005</v>
      </c>
    </row>
    <row r="151" spans="1:14" ht="14.4" customHeight="1" x14ac:dyDescent="0.3">
      <c r="A151" s="660" t="s">
        <v>574</v>
      </c>
      <c r="B151" s="661" t="s">
        <v>1905</v>
      </c>
      <c r="C151" s="662" t="s">
        <v>579</v>
      </c>
      <c r="D151" s="663" t="s">
        <v>1906</v>
      </c>
      <c r="E151" s="662" t="s">
        <v>1082</v>
      </c>
      <c r="F151" s="663" t="s">
        <v>1915</v>
      </c>
      <c r="G151" s="662" t="s">
        <v>969</v>
      </c>
      <c r="H151" s="662" t="s">
        <v>1143</v>
      </c>
      <c r="I151" s="662" t="s">
        <v>1144</v>
      </c>
      <c r="J151" s="662" t="s">
        <v>1145</v>
      </c>
      <c r="K151" s="662" t="s">
        <v>1146</v>
      </c>
      <c r="L151" s="664">
        <v>29.073402856029201</v>
      </c>
      <c r="M151" s="664">
        <v>10</v>
      </c>
      <c r="N151" s="665">
        <v>290.73402856029202</v>
      </c>
    </row>
    <row r="152" spans="1:14" ht="14.4" customHeight="1" x14ac:dyDescent="0.3">
      <c r="A152" s="660" t="s">
        <v>574</v>
      </c>
      <c r="B152" s="661" t="s">
        <v>1905</v>
      </c>
      <c r="C152" s="662" t="s">
        <v>579</v>
      </c>
      <c r="D152" s="663" t="s">
        <v>1906</v>
      </c>
      <c r="E152" s="662" t="s">
        <v>1082</v>
      </c>
      <c r="F152" s="663" t="s">
        <v>1915</v>
      </c>
      <c r="G152" s="662" t="s">
        <v>969</v>
      </c>
      <c r="H152" s="662" t="s">
        <v>1147</v>
      </c>
      <c r="I152" s="662" t="s">
        <v>1147</v>
      </c>
      <c r="J152" s="662" t="s">
        <v>1148</v>
      </c>
      <c r="K152" s="662" t="s">
        <v>1149</v>
      </c>
      <c r="L152" s="664">
        <v>1030.7495347792462</v>
      </c>
      <c r="M152" s="664">
        <v>7</v>
      </c>
      <c r="N152" s="665">
        <v>7215.2467434547243</v>
      </c>
    </row>
    <row r="153" spans="1:14" ht="14.4" customHeight="1" x14ac:dyDescent="0.3">
      <c r="A153" s="660" t="s">
        <v>574</v>
      </c>
      <c r="B153" s="661" t="s">
        <v>1905</v>
      </c>
      <c r="C153" s="662" t="s">
        <v>579</v>
      </c>
      <c r="D153" s="663" t="s">
        <v>1906</v>
      </c>
      <c r="E153" s="662" t="s">
        <v>1082</v>
      </c>
      <c r="F153" s="663" t="s">
        <v>1915</v>
      </c>
      <c r="G153" s="662" t="s">
        <v>969</v>
      </c>
      <c r="H153" s="662" t="s">
        <v>1150</v>
      </c>
      <c r="I153" s="662" t="s">
        <v>1151</v>
      </c>
      <c r="J153" s="662" t="s">
        <v>1152</v>
      </c>
      <c r="K153" s="662" t="s">
        <v>1153</v>
      </c>
      <c r="L153" s="664">
        <v>79.594944099539006</v>
      </c>
      <c r="M153" s="664">
        <v>52</v>
      </c>
      <c r="N153" s="665">
        <v>4138.9370931760286</v>
      </c>
    </row>
    <row r="154" spans="1:14" ht="14.4" customHeight="1" x14ac:dyDescent="0.3">
      <c r="A154" s="660" t="s">
        <v>574</v>
      </c>
      <c r="B154" s="661" t="s">
        <v>1905</v>
      </c>
      <c r="C154" s="662" t="s">
        <v>579</v>
      </c>
      <c r="D154" s="663" t="s">
        <v>1906</v>
      </c>
      <c r="E154" s="662" t="s">
        <v>1082</v>
      </c>
      <c r="F154" s="663" t="s">
        <v>1915</v>
      </c>
      <c r="G154" s="662" t="s">
        <v>969</v>
      </c>
      <c r="H154" s="662" t="s">
        <v>1154</v>
      </c>
      <c r="I154" s="662" t="s">
        <v>1155</v>
      </c>
      <c r="J154" s="662" t="s">
        <v>1156</v>
      </c>
      <c r="K154" s="662" t="s">
        <v>1157</v>
      </c>
      <c r="L154" s="664">
        <v>797.495</v>
      </c>
      <c r="M154" s="664">
        <v>5.2</v>
      </c>
      <c r="N154" s="665">
        <v>4146.9740000000002</v>
      </c>
    </row>
    <row r="155" spans="1:14" ht="14.4" customHeight="1" x14ac:dyDescent="0.3">
      <c r="A155" s="660" t="s">
        <v>574</v>
      </c>
      <c r="B155" s="661" t="s">
        <v>1905</v>
      </c>
      <c r="C155" s="662" t="s">
        <v>579</v>
      </c>
      <c r="D155" s="663" t="s">
        <v>1906</v>
      </c>
      <c r="E155" s="662" t="s">
        <v>1082</v>
      </c>
      <c r="F155" s="663" t="s">
        <v>1915</v>
      </c>
      <c r="G155" s="662" t="s">
        <v>969</v>
      </c>
      <c r="H155" s="662" t="s">
        <v>1158</v>
      </c>
      <c r="I155" s="662" t="s">
        <v>1158</v>
      </c>
      <c r="J155" s="662" t="s">
        <v>1159</v>
      </c>
      <c r="K155" s="662" t="s">
        <v>1160</v>
      </c>
      <c r="L155" s="664">
        <v>762.4375</v>
      </c>
      <c r="M155" s="664">
        <v>9.6</v>
      </c>
      <c r="N155" s="665">
        <v>7319.4</v>
      </c>
    </row>
    <row r="156" spans="1:14" ht="14.4" customHeight="1" x14ac:dyDescent="0.3">
      <c r="A156" s="660" t="s">
        <v>574</v>
      </c>
      <c r="B156" s="661" t="s">
        <v>1905</v>
      </c>
      <c r="C156" s="662" t="s">
        <v>579</v>
      </c>
      <c r="D156" s="663" t="s">
        <v>1906</v>
      </c>
      <c r="E156" s="662" t="s">
        <v>1082</v>
      </c>
      <c r="F156" s="663" t="s">
        <v>1915</v>
      </c>
      <c r="G156" s="662" t="s">
        <v>969</v>
      </c>
      <c r="H156" s="662" t="s">
        <v>1161</v>
      </c>
      <c r="I156" s="662" t="s">
        <v>1161</v>
      </c>
      <c r="J156" s="662" t="s">
        <v>1162</v>
      </c>
      <c r="K156" s="662" t="s">
        <v>1163</v>
      </c>
      <c r="L156" s="664">
        <v>29.940000000000005</v>
      </c>
      <c r="M156" s="664">
        <v>9</v>
      </c>
      <c r="N156" s="665">
        <v>269.46000000000004</v>
      </c>
    </row>
    <row r="157" spans="1:14" ht="14.4" customHeight="1" x14ac:dyDescent="0.3">
      <c r="A157" s="660" t="s">
        <v>574</v>
      </c>
      <c r="B157" s="661" t="s">
        <v>1905</v>
      </c>
      <c r="C157" s="662" t="s">
        <v>579</v>
      </c>
      <c r="D157" s="663" t="s">
        <v>1906</v>
      </c>
      <c r="E157" s="662" t="s">
        <v>1082</v>
      </c>
      <c r="F157" s="663" t="s">
        <v>1915</v>
      </c>
      <c r="G157" s="662" t="s">
        <v>969</v>
      </c>
      <c r="H157" s="662" t="s">
        <v>1164</v>
      </c>
      <c r="I157" s="662" t="s">
        <v>1164</v>
      </c>
      <c r="J157" s="662" t="s">
        <v>1165</v>
      </c>
      <c r="K157" s="662" t="s">
        <v>1166</v>
      </c>
      <c r="L157" s="664">
        <v>142.32999999999998</v>
      </c>
      <c r="M157" s="664">
        <v>16</v>
      </c>
      <c r="N157" s="665">
        <v>2277.2799999999997</v>
      </c>
    </row>
    <row r="158" spans="1:14" ht="14.4" customHeight="1" x14ac:dyDescent="0.3">
      <c r="A158" s="660" t="s">
        <v>574</v>
      </c>
      <c r="B158" s="661" t="s">
        <v>1905</v>
      </c>
      <c r="C158" s="662" t="s">
        <v>579</v>
      </c>
      <c r="D158" s="663" t="s">
        <v>1906</v>
      </c>
      <c r="E158" s="662" t="s">
        <v>1082</v>
      </c>
      <c r="F158" s="663" t="s">
        <v>1915</v>
      </c>
      <c r="G158" s="662" t="s">
        <v>969</v>
      </c>
      <c r="H158" s="662" t="s">
        <v>1167</v>
      </c>
      <c r="I158" s="662" t="s">
        <v>1167</v>
      </c>
      <c r="J158" s="662" t="s">
        <v>1168</v>
      </c>
      <c r="K158" s="662" t="s">
        <v>1169</v>
      </c>
      <c r="L158" s="664">
        <v>372.26997576391233</v>
      </c>
      <c r="M158" s="664">
        <v>2.6999999999999997</v>
      </c>
      <c r="N158" s="665">
        <v>1005.1289345625631</v>
      </c>
    </row>
    <row r="159" spans="1:14" ht="14.4" customHeight="1" x14ac:dyDescent="0.3">
      <c r="A159" s="660" t="s">
        <v>574</v>
      </c>
      <c r="B159" s="661" t="s">
        <v>1905</v>
      </c>
      <c r="C159" s="662" t="s">
        <v>579</v>
      </c>
      <c r="D159" s="663" t="s">
        <v>1906</v>
      </c>
      <c r="E159" s="662" t="s">
        <v>1082</v>
      </c>
      <c r="F159" s="663" t="s">
        <v>1915</v>
      </c>
      <c r="G159" s="662" t="s">
        <v>969</v>
      </c>
      <c r="H159" s="662" t="s">
        <v>1170</v>
      </c>
      <c r="I159" s="662" t="s">
        <v>1170</v>
      </c>
      <c r="J159" s="662" t="s">
        <v>1171</v>
      </c>
      <c r="K159" s="662" t="s">
        <v>1149</v>
      </c>
      <c r="L159" s="664">
        <v>55.19</v>
      </c>
      <c r="M159" s="664">
        <v>6</v>
      </c>
      <c r="N159" s="665">
        <v>331.14</v>
      </c>
    </row>
    <row r="160" spans="1:14" ht="14.4" customHeight="1" x14ac:dyDescent="0.3">
      <c r="A160" s="660" t="s">
        <v>574</v>
      </c>
      <c r="B160" s="661" t="s">
        <v>1905</v>
      </c>
      <c r="C160" s="662" t="s">
        <v>579</v>
      </c>
      <c r="D160" s="663" t="s">
        <v>1906</v>
      </c>
      <c r="E160" s="662" t="s">
        <v>1172</v>
      </c>
      <c r="F160" s="663" t="s">
        <v>1916</v>
      </c>
      <c r="G160" s="662"/>
      <c r="H160" s="662" t="s">
        <v>1173</v>
      </c>
      <c r="I160" s="662" t="s">
        <v>1174</v>
      </c>
      <c r="J160" s="662" t="s">
        <v>1175</v>
      </c>
      <c r="K160" s="662"/>
      <c r="L160" s="664">
        <v>30.216942005179334</v>
      </c>
      <c r="M160" s="664">
        <v>91</v>
      </c>
      <c r="N160" s="665">
        <v>2749.7417224713195</v>
      </c>
    </row>
    <row r="161" spans="1:14" ht="14.4" customHeight="1" x14ac:dyDescent="0.3">
      <c r="A161" s="660" t="s">
        <v>574</v>
      </c>
      <c r="B161" s="661" t="s">
        <v>1905</v>
      </c>
      <c r="C161" s="662" t="s">
        <v>579</v>
      </c>
      <c r="D161" s="663" t="s">
        <v>1906</v>
      </c>
      <c r="E161" s="662" t="s">
        <v>1172</v>
      </c>
      <c r="F161" s="663" t="s">
        <v>1916</v>
      </c>
      <c r="G161" s="662" t="s">
        <v>606</v>
      </c>
      <c r="H161" s="662" t="s">
        <v>1176</v>
      </c>
      <c r="I161" s="662" t="s">
        <v>1177</v>
      </c>
      <c r="J161" s="662" t="s">
        <v>1178</v>
      </c>
      <c r="K161" s="662" t="s">
        <v>1179</v>
      </c>
      <c r="L161" s="664">
        <v>94.599999999999966</v>
      </c>
      <c r="M161" s="664">
        <v>2</v>
      </c>
      <c r="N161" s="665">
        <v>189.19999999999993</v>
      </c>
    </row>
    <row r="162" spans="1:14" ht="14.4" customHeight="1" x14ac:dyDescent="0.3">
      <c r="A162" s="660" t="s">
        <v>574</v>
      </c>
      <c r="B162" s="661" t="s">
        <v>1905</v>
      </c>
      <c r="C162" s="662" t="s">
        <v>579</v>
      </c>
      <c r="D162" s="663" t="s">
        <v>1906</v>
      </c>
      <c r="E162" s="662" t="s">
        <v>1172</v>
      </c>
      <c r="F162" s="663" t="s">
        <v>1916</v>
      </c>
      <c r="G162" s="662" t="s">
        <v>969</v>
      </c>
      <c r="H162" s="662" t="s">
        <v>1180</v>
      </c>
      <c r="I162" s="662" t="s">
        <v>1181</v>
      </c>
      <c r="J162" s="662" t="s">
        <v>1182</v>
      </c>
      <c r="K162" s="662" t="s">
        <v>1183</v>
      </c>
      <c r="L162" s="664">
        <v>2867.0604999999996</v>
      </c>
      <c r="M162" s="664">
        <v>4</v>
      </c>
      <c r="N162" s="665">
        <v>11468.241999999998</v>
      </c>
    </row>
    <row r="163" spans="1:14" ht="14.4" customHeight="1" x14ac:dyDescent="0.3">
      <c r="A163" s="660" t="s">
        <v>574</v>
      </c>
      <c r="B163" s="661" t="s">
        <v>1905</v>
      </c>
      <c r="C163" s="662" t="s">
        <v>579</v>
      </c>
      <c r="D163" s="663" t="s">
        <v>1906</v>
      </c>
      <c r="E163" s="662" t="s">
        <v>1172</v>
      </c>
      <c r="F163" s="663" t="s">
        <v>1916</v>
      </c>
      <c r="G163" s="662" t="s">
        <v>969</v>
      </c>
      <c r="H163" s="662" t="s">
        <v>1184</v>
      </c>
      <c r="I163" s="662" t="s">
        <v>1184</v>
      </c>
      <c r="J163" s="662" t="s">
        <v>1185</v>
      </c>
      <c r="K163" s="662" t="s">
        <v>1186</v>
      </c>
      <c r="L163" s="664">
        <v>159.5</v>
      </c>
      <c r="M163" s="664">
        <v>2.2000000000000002</v>
      </c>
      <c r="N163" s="665">
        <v>350.90000000000003</v>
      </c>
    </row>
    <row r="164" spans="1:14" ht="14.4" customHeight="1" x14ac:dyDescent="0.3">
      <c r="A164" s="660" t="s">
        <v>574</v>
      </c>
      <c r="B164" s="661" t="s">
        <v>1905</v>
      </c>
      <c r="C164" s="662" t="s">
        <v>579</v>
      </c>
      <c r="D164" s="663" t="s">
        <v>1906</v>
      </c>
      <c r="E164" s="662" t="s">
        <v>1172</v>
      </c>
      <c r="F164" s="663" t="s">
        <v>1916</v>
      </c>
      <c r="G164" s="662" t="s">
        <v>969</v>
      </c>
      <c r="H164" s="662" t="s">
        <v>1187</v>
      </c>
      <c r="I164" s="662" t="s">
        <v>1187</v>
      </c>
      <c r="J164" s="662" t="s">
        <v>1185</v>
      </c>
      <c r="K164" s="662" t="s">
        <v>1188</v>
      </c>
      <c r="L164" s="664">
        <v>308</v>
      </c>
      <c r="M164" s="664">
        <v>1.9999999999999998</v>
      </c>
      <c r="N164" s="665">
        <v>615.99999999999989</v>
      </c>
    </row>
    <row r="165" spans="1:14" ht="14.4" customHeight="1" x14ac:dyDescent="0.3">
      <c r="A165" s="660" t="s">
        <v>574</v>
      </c>
      <c r="B165" s="661" t="s">
        <v>1905</v>
      </c>
      <c r="C165" s="662" t="s">
        <v>579</v>
      </c>
      <c r="D165" s="663" t="s">
        <v>1906</v>
      </c>
      <c r="E165" s="662" t="s">
        <v>1189</v>
      </c>
      <c r="F165" s="663" t="s">
        <v>1917</v>
      </c>
      <c r="G165" s="662"/>
      <c r="H165" s="662"/>
      <c r="I165" s="662" t="s">
        <v>1190</v>
      </c>
      <c r="J165" s="662" t="s">
        <v>1191</v>
      </c>
      <c r="K165" s="662"/>
      <c r="L165" s="664">
        <v>1407.54</v>
      </c>
      <c r="M165" s="664">
        <v>2</v>
      </c>
      <c r="N165" s="665">
        <v>2815.08</v>
      </c>
    </row>
    <row r="166" spans="1:14" ht="14.4" customHeight="1" x14ac:dyDescent="0.3">
      <c r="A166" s="660" t="s">
        <v>574</v>
      </c>
      <c r="B166" s="661" t="s">
        <v>1905</v>
      </c>
      <c r="C166" s="662" t="s">
        <v>584</v>
      </c>
      <c r="D166" s="663" t="s">
        <v>1907</v>
      </c>
      <c r="E166" s="662" t="s">
        <v>605</v>
      </c>
      <c r="F166" s="663" t="s">
        <v>1913</v>
      </c>
      <c r="G166" s="662"/>
      <c r="H166" s="662" t="s">
        <v>1192</v>
      </c>
      <c r="I166" s="662" t="s">
        <v>1192</v>
      </c>
      <c r="J166" s="662" t="s">
        <v>1193</v>
      </c>
      <c r="K166" s="662" t="s">
        <v>1194</v>
      </c>
      <c r="L166" s="664">
        <v>387.59</v>
      </c>
      <c r="M166" s="664">
        <v>3</v>
      </c>
      <c r="N166" s="665">
        <v>1162.77</v>
      </c>
    </row>
    <row r="167" spans="1:14" ht="14.4" customHeight="1" x14ac:dyDescent="0.3">
      <c r="A167" s="660" t="s">
        <v>574</v>
      </c>
      <c r="B167" s="661" t="s">
        <v>1905</v>
      </c>
      <c r="C167" s="662" t="s">
        <v>584</v>
      </c>
      <c r="D167" s="663" t="s">
        <v>1907</v>
      </c>
      <c r="E167" s="662" t="s">
        <v>605</v>
      </c>
      <c r="F167" s="663" t="s">
        <v>1913</v>
      </c>
      <c r="G167" s="662" t="s">
        <v>606</v>
      </c>
      <c r="H167" s="662" t="s">
        <v>607</v>
      </c>
      <c r="I167" s="662" t="s">
        <v>607</v>
      </c>
      <c r="J167" s="662" t="s">
        <v>608</v>
      </c>
      <c r="K167" s="662" t="s">
        <v>609</v>
      </c>
      <c r="L167" s="664">
        <v>171.6</v>
      </c>
      <c r="M167" s="664">
        <v>70</v>
      </c>
      <c r="N167" s="665">
        <v>12012</v>
      </c>
    </row>
    <row r="168" spans="1:14" ht="14.4" customHeight="1" x14ac:dyDescent="0.3">
      <c r="A168" s="660" t="s">
        <v>574</v>
      </c>
      <c r="B168" s="661" t="s">
        <v>1905</v>
      </c>
      <c r="C168" s="662" t="s">
        <v>584</v>
      </c>
      <c r="D168" s="663" t="s">
        <v>1907</v>
      </c>
      <c r="E168" s="662" t="s">
        <v>605</v>
      </c>
      <c r="F168" s="663" t="s">
        <v>1913</v>
      </c>
      <c r="G168" s="662" t="s">
        <v>606</v>
      </c>
      <c r="H168" s="662" t="s">
        <v>610</v>
      </c>
      <c r="I168" s="662" t="s">
        <v>610</v>
      </c>
      <c r="J168" s="662" t="s">
        <v>611</v>
      </c>
      <c r="K168" s="662" t="s">
        <v>612</v>
      </c>
      <c r="L168" s="664">
        <v>177.64</v>
      </c>
      <c r="M168" s="664">
        <v>6</v>
      </c>
      <c r="N168" s="665">
        <v>1065.8399999999999</v>
      </c>
    </row>
    <row r="169" spans="1:14" ht="14.4" customHeight="1" x14ac:dyDescent="0.3">
      <c r="A169" s="660" t="s">
        <v>574</v>
      </c>
      <c r="B169" s="661" t="s">
        <v>1905</v>
      </c>
      <c r="C169" s="662" t="s">
        <v>584</v>
      </c>
      <c r="D169" s="663" t="s">
        <v>1907</v>
      </c>
      <c r="E169" s="662" t="s">
        <v>605</v>
      </c>
      <c r="F169" s="663" t="s">
        <v>1913</v>
      </c>
      <c r="G169" s="662" t="s">
        <v>606</v>
      </c>
      <c r="H169" s="662" t="s">
        <v>613</v>
      </c>
      <c r="I169" s="662" t="s">
        <v>613</v>
      </c>
      <c r="J169" s="662" t="s">
        <v>614</v>
      </c>
      <c r="K169" s="662" t="s">
        <v>615</v>
      </c>
      <c r="L169" s="664">
        <v>128.41666666666666</v>
      </c>
      <c r="M169" s="664">
        <v>6</v>
      </c>
      <c r="N169" s="665">
        <v>770.5</v>
      </c>
    </row>
    <row r="170" spans="1:14" ht="14.4" customHeight="1" x14ac:dyDescent="0.3">
      <c r="A170" s="660" t="s">
        <v>574</v>
      </c>
      <c r="B170" s="661" t="s">
        <v>1905</v>
      </c>
      <c r="C170" s="662" t="s">
        <v>584</v>
      </c>
      <c r="D170" s="663" t="s">
        <v>1907</v>
      </c>
      <c r="E170" s="662" t="s">
        <v>605</v>
      </c>
      <c r="F170" s="663" t="s">
        <v>1913</v>
      </c>
      <c r="G170" s="662" t="s">
        <v>606</v>
      </c>
      <c r="H170" s="662" t="s">
        <v>616</v>
      </c>
      <c r="I170" s="662" t="s">
        <v>616</v>
      </c>
      <c r="J170" s="662" t="s">
        <v>608</v>
      </c>
      <c r="K170" s="662" t="s">
        <v>617</v>
      </c>
      <c r="L170" s="664">
        <v>93.795999999999992</v>
      </c>
      <c r="M170" s="664">
        <v>10</v>
      </c>
      <c r="N170" s="665">
        <v>937.95999999999992</v>
      </c>
    </row>
    <row r="171" spans="1:14" ht="14.4" customHeight="1" x14ac:dyDescent="0.3">
      <c r="A171" s="660" t="s">
        <v>574</v>
      </c>
      <c r="B171" s="661" t="s">
        <v>1905</v>
      </c>
      <c r="C171" s="662" t="s">
        <v>584</v>
      </c>
      <c r="D171" s="663" t="s">
        <v>1907</v>
      </c>
      <c r="E171" s="662" t="s">
        <v>605</v>
      </c>
      <c r="F171" s="663" t="s">
        <v>1913</v>
      </c>
      <c r="G171" s="662" t="s">
        <v>606</v>
      </c>
      <c r="H171" s="662" t="s">
        <v>618</v>
      </c>
      <c r="I171" s="662" t="s">
        <v>618</v>
      </c>
      <c r="J171" s="662" t="s">
        <v>608</v>
      </c>
      <c r="K171" s="662" t="s">
        <v>619</v>
      </c>
      <c r="L171" s="664">
        <v>97.749999999999957</v>
      </c>
      <c r="M171" s="664">
        <v>3</v>
      </c>
      <c r="N171" s="665">
        <v>293.24999999999989</v>
      </c>
    </row>
    <row r="172" spans="1:14" ht="14.4" customHeight="1" x14ac:dyDescent="0.3">
      <c r="A172" s="660" t="s">
        <v>574</v>
      </c>
      <c r="B172" s="661" t="s">
        <v>1905</v>
      </c>
      <c r="C172" s="662" t="s">
        <v>584</v>
      </c>
      <c r="D172" s="663" t="s">
        <v>1907</v>
      </c>
      <c r="E172" s="662" t="s">
        <v>605</v>
      </c>
      <c r="F172" s="663" t="s">
        <v>1913</v>
      </c>
      <c r="G172" s="662" t="s">
        <v>606</v>
      </c>
      <c r="H172" s="662" t="s">
        <v>628</v>
      </c>
      <c r="I172" s="662" t="s">
        <v>629</v>
      </c>
      <c r="J172" s="662" t="s">
        <v>630</v>
      </c>
      <c r="K172" s="662" t="s">
        <v>631</v>
      </c>
      <c r="L172" s="664">
        <v>87.03</v>
      </c>
      <c r="M172" s="664">
        <v>2</v>
      </c>
      <c r="N172" s="665">
        <v>174.06</v>
      </c>
    </row>
    <row r="173" spans="1:14" ht="14.4" customHeight="1" x14ac:dyDescent="0.3">
      <c r="A173" s="660" t="s">
        <v>574</v>
      </c>
      <c r="B173" s="661" t="s">
        <v>1905</v>
      </c>
      <c r="C173" s="662" t="s">
        <v>584</v>
      </c>
      <c r="D173" s="663" t="s">
        <v>1907</v>
      </c>
      <c r="E173" s="662" t="s">
        <v>605</v>
      </c>
      <c r="F173" s="663" t="s">
        <v>1913</v>
      </c>
      <c r="G173" s="662" t="s">
        <v>606</v>
      </c>
      <c r="H173" s="662" t="s">
        <v>632</v>
      </c>
      <c r="I173" s="662" t="s">
        <v>633</v>
      </c>
      <c r="J173" s="662" t="s">
        <v>634</v>
      </c>
      <c r="K173" s="662" t="s">
        <v>635</v>
      </c>
      <c r="L173" s="664">
        <v>98.689799096184217</v>
      </c>
      <c r="M173" s="664">
        <v>3</v>
      </c>
      <c r="N173" s="665">
        <v>296.06939728855264</v>
      </c>
    </row>
    <row r="174" spans="1:14" ht="14.4" customHeight="1" x14ac:dyDescent="0.3">
      <c r="A174" s="660" t="s">
        <v>574</v>
      </c>
      <c r="B174" s="661" t="s">
        <v>1905</v>
      </c>
      <c r="C174" s="662" t="s">
        <v>584</v>
      </c>
      <c r="D174" s="663" t="s">
        <v>1907</v>
      </c>
      <c r="E174" s="662" t="s">
        <v>605</v>
      </c>
      <c r="F174" s="663" t="s">
        <v>1913</v>
      </c>
      <c r="G174" s="662" t="s">
        <v>606</v>
      </c>
      <c r="H174" s="662" t="s">
        <v>643</v>
      </c>
      <c r="I174" s="662" t="s">
        <v>644</v>
      </c>
      <c r="J174" s="662" t="s">
        <v>645</v>
      </c>
      <c r="K174" s="662" t="s">
        <v>646</v>
      </c>
      <c r="L174" s="664">
        <v>64.522006695723178</v>
      </c>
      <c r="M174" s="664">
        <v>10</v>
      </c>
      <c r="N174" s="665">
        <v>645.22006695723178</v>
      </c>
    </row>
    <row r="175" spans="1:14" ht="14.4" customHeight="1" x14ac:dyDescent="0.3">
      <c r="A175" s="660" t="s">
        <v>574</v>
      </c>
      <c r="B175" s="661" t="s">
        <v>1905</v>
      </c>
      <c r="C175" s="662" t="s">
        <v>584</v>
      </c>
      <c r="D175" s="663" t="s">
        <v>1907</v>
      </c>
      <c r="E175" s="662" t="s">
        <v>605</v>
      </c>
      <c r="F175" s="663" t="s">
        <v>1913</v>
      </c>
      <c r="G175" s="662" t="s">
        <v>606</v>
      </c>
      <c r="H175" s="662" t="s">
        <v>647</v>
      </c>
      <c r="I175" s="662" t="s">
        <v>648</v>
      </c>
      <c r="J175" s="662" t="s">
        <v>649</v>
      </c>
      <c r="K175" s="662" t="s">
        <v>650</v>
      </c>
      <c r="L175" s="664">
        <v>81.2</v>
      </c>
      <c r="M175" s="664">
        <v>4</v>
      </c>
      <c r="N175" s="665">
        <v>324.8</v>
      </c>
    </row>
    <row r="176" spans="1:14" ht="14.4" customHeight="1" x14ac:dyDescent="0.3">
      <c r="A176" s="660" t="s">
        <v>574</v>
      </c>
      <c r="B176" s="661" t="s">
        <v>1905</v>
      </c>
      <c r="C176" s="662" t="s">
        <v>584</v>
      </c>
      <c r="D176" s="663" t="s">
        <v>1907</v>
      </c>
      <c r="E176" s="662" t="s">
        <v>605</v>
      </c>
      <c r="F176" s="663" t="s">
        <v>1913</v>
      </c>
      <c r="G176" s="662" t="s">
        <v>606</v>
      </c>
      <c r="H176" s="662" t="s">
        <v>651</v>
      </c>
      <c r="I176" s="662" t="s">
        <v>652</v>
      </c>
      <c r="J176" s="662" t="s">
        <v>653</v>
      </c>
      <c r="K176" s="662" t="s">
        <v>654</v>
      </c>
      <c r="L176" s="664">
        <v>27.749999033450489</v>
      </c>
      <c r="M176" s="664">
        <v>3</v>
      </c>
      <c r="N176" s="665">
        <v>83.249997100351464</v>
      </c>
    </row>
    <row r="177" spans="1:14" ht="14.4" customHeight="1" x14ac:dyDescent="0.3">
      <c r="A177" s="660" t="s">
        <v>574</v>
      </c>
      <c r="B177" s="661" t="s">
        <v>1905</v>
      </c>
      <c r="C177" s="662" t="s">
        <v>584</v>
      </c>
      <c r="D177" s="663" t="s">
        <v>1907</v>
      </c>
      <c r="E177" s="662" t="s">
        <v>605</v>
      </c>
      <c r="F177" s="663" t="s">
        <v>1913</v>
      </c>
      <c r="G177" s="662" t="s">
        <v>606</v>
      </c>
      <c r="H177" s="662" t="s">
        <v>1195</v>
      </c>
      <c r="I177" s="662" t="s">
        <v>1196</v>
      </c>
      <c r="J177" s="662" t="s">
        <v>1197</v>
      </c>
      <c r="K177" s="662" t="s">
        <v>1198</v>
      </c>
      <c r="L177" s="664">
        <v>86.233950378412572</v>
      </c>
      <c r="M177" s="664">
        <v>5</v>
      </c>
      <c r="N177" s="665">
        <v>431.16975189206283</v>
      </c>
    </row>
    <row r="178" spans="1:14" ht="14.4" customHeight="1" x14ac:dyDescent="0.3">
      <c r="A178" s="660" t="s">
        <v>574</v>
      </c>
      <c r="B178" s="661" t="s">
        <v>1905</v>
      </c>
      <c r="C178" s="662" t="s">
        <v>584</v>
      </c>
      <c r="D178" s="663" t="s">
        <v>1907</v>
      </c>
      <c r="E178" s="662" t="s">
        <v>605</v>
      </c>
      <c r="F178" s="663" t="s">
        <v>1913</v>
      </c>
      <c r="G178" s="662" t="s">
        <v>606</v>
      </c>
      <c r="H178" s="662" t="s">
        <v>658</v>
      </c>
      <c r="I178" s="662" t="s">
        <v>659</v>
      </c>
      <c r="J178" s="662" t="s">
        <v>657</v>
      </c>
      <c r="K178" s="662" t="s">
        <v>660</v>
      </c>
      <c r="L178" s="664">
        <v>78.34399999999998</v>
      </c>
      <c r="M178" s="664">
        <v>15</v>
      </c>
      <c r="N178" s="665">
        <v>1175.1599999999996</v>
      </c>
    </row>
    <row r="179" spans="1:14" ht="14.4" customHeight="1" x14ac:dyDescent="0.3">
      <c r="A179" s="660" t="s">
        <v>574</v>
      </c>
      <c r="B179" s="661" t="s">
        <v>1905</v>
      </c>
      <c r="C179" s="662" t="s">
        <v>584</v>
      </c>
      <c r="D179" s="663" t="s">
        <v>1907</v>
      </c>
      <c r="E179" s="662" t="s">
        <v>605</v>
      </c>
      <c r="F179" s="663" t="s">
        <v>1913</v>
      </c>
      <c r="G179" s="662" t="s">
        <v>606</v>
      </c>
      <c r="H179" s="662" t="s">
        <v>1199</v>
      </c>
      <c r="I179" s="662" t="s">
        <v>1200</v>
      </c>
      <c r="J179" s="662" t="s">
        <v>1201</v>
      </c>
      <c r="K179" s="662" t="s">
        <v>1202</v>
      </c>
      <c r="L179" s="664">
        <v>121.20999999999988</v>
      </c>
      <c r="M179" s="664">
        <v>2</v>
      </c>
      <c r="N179" s="665">
        <v>242.41999999999976</v>
      </c>
    </row>
    <row r="180" spans="1:14" ht="14.4" customHeight="1" x14ac:dyDescent="0.3">
      <c r="A180" s="660" t="s">
        <v>574</v>
      </c>
      <c r="B180" s="661" t="s">
        <v>1905</v>
      </c>
      <c r="C180" s="662" t="s">
        <v>584</v>
      </c>
      <c r="D180" s="663" t="s">
        <v>1907</v>
      </c>
      <c r="E180" s="662" t="s">
        <v>605</v>
      </c>
      <c r="F180" s="663" t="s">
        <v>1913</v>
      </c>
      <c r="G180" s="662" t="s">
        <v>606</v>
      </c>
      <c r="H180" s="662" t="s">
        <v>669</v>
      </c>
      <c r="I180" s="662" t="s">
        <v>670</v>
      </c>
      <c r="J180" s="662" t="s">
        <v>671</v>
      </c>
      <c r="K180" s="662" t="s">
        <v>672</v>
      </c>
      <c r="L180" s="664">
        <v>66.184499118987588</v>
      </c>
      <c r="M180" s="664">
        <v>12</v>
      </c>
      <c r="N180" s="665">
        <v>794.21398942785106</v>
      </c>
    </row>
    <row r="181" spans="1:14" ht="14.4" customHeight="1" x14ac:dyDescent="0.3">
      <c r="A181" s="660" t="s">
        <v>574</v>
      </c>
      <c r="B181" s="661" t="s">
        <v>1905</v>
      </c>
      <c r="C181" s="662" t="s">
        <v>584</v>
      </c>
      <c r="D181" s="663" t="s">
        <v>1907</v>
      </c>
      <c r="E181" s="662" t="s">
        <v>605</v>
      </c>
      <c r="F181" s="663" t="s">
        <v>1913</v>
      </c>
      <c r="G181" s="662" t="s">
        <v>606</v>
      </c>
      <c r="H181" s="662" t="s">
        <v>1203</v>
      </c>
      <c r="I181" s="662" t="s">
        <v>1204</v>
      </c>
      <c r="J181" s="662" t="s">
        <v>1205</v>
      </c>
      <c r="K181" s="662" t="s">
        <v>1206</v>
      </c>
      <c r="L181" s="664">
        <v>58.439574129373</v>
      </c>
      <c r="M181" s="664">
        <v>6</v>
      </c>
      <c r="N181" s="665">
        <v>350.637444776238</v>
      </c>
    </row>
    <row r="182" spans="1:14" ht="14.4" customHeight="1" x14ac:dyDescent="0.3">
      <c r="A182" s="660" t="s">
        <v>574</v>
      </c>
      <c r="B182" s="661" t="s">
        <v>1905</v>
      </c>
      <c r="C182" s="662" t="s">
        <v>584</v>
      </c>
      <c r="D182" s="663" t="s">
        <v>1907</v>
      </c>
      <c r="E182" s="662" t="s">
        <v>605</v>
      </c>
      <c r="F182" s="663" t="s">
        <v>1913</v>
      </c>
      <c r="G182" s="662" t="s">
        <v>606</v>
      </c>
      <c r="H182" s="662" t="s">
        <v>673</v>
      </c>
      <c r="I182" s="662" t="s">
        <v>674</v>
      </c>
      <c r="J182" s="662" t="s">
        <v>675</v>
      </c>
      <c r="K182" s="662" t="s">
        <v>676</v>
      </c>
      <c r="L182" s="664">
        <v>107.75903764703349</v>
      </c>
      <c r="M182" s="664">
        <v>2</v>
      </c>
      <c r="N182" s="665">
        <v>215.51807529406699</v>
      </c>
    </row>
    <row r="183" spans="1:14" ht="14.4" customHeight="1" x14ac:dyDescent="0.3">
      <c r="A183" s="660" t="s">
        <v>574</v>
      </c>
      <c r="B183" s="661" t="s">
        <v>1905</v>
      </c>
      <c r="C183" s="662" t="s">
        <v>584</v>
      </c>
      <c r="D183" s="663" t="s">
        <v>1907</v>
      </c>
      <c r="E183" s="662" t="s">
        <v>605</v>
      </c>
      <c r="F183" s="663" t="s">
        <v>1913</v>
      </c>
      <c r="G183" s="662" t="s">
        <v>606</v>
      </c>
      <c r="H183" s="662" t="s">
        <v>685</v>
      </c>
      <c r="I183" s="662" t="s">
        <v>686</v>
      </c>
      <c r="J183" s="662" t="s">
        <v>687</v>
      </c>
      <c r="K183" s="662" t="s">
        <v>688</v>
      </c>
      <c r="L183" s="664">
        <v>248.70000000000005</v>
      </c>
      <c r="M183" s="664">
        <v>21</v>
      </c>
      <c r="N183" s="665">
        <v>5222.7000000000007</v>
      </c>
    </row>
    <row r="184" spans="1:14" ht="14.4" customHeight="1" x14ac:dyDescent="0.3">
      <c r="A184" s="660" t="s">
        <v>574</v>
      </c>
      <c r="B184" s="661" t="s">
        <v>1905</v>
      </c>
      <c r="C184" s="662" t="s">
        <v>584</v>
      </c>
      <c r="D184" s="663" t="s">
        <v>1907</v>
      </c>
      <c r="E184" s="662" t="s">
        <v>605</v>
      </c>
      <c r="F184" s="663" t="s">
        <v>1913</v>
      </c>
      <c r="G184" s="662" t="s">
        <v>606</v>
      </c>
      <c r="H184" s="662" t="s">
        <v>1207</v>
      </c>
      <c r="I184" s="662" t="s">
        <v>1208</v>
      </c>
      <c r="J184" s="662" t="s">
        <v>1209</v>
      </c>
      <c r="K184" s="662" t="s">
        <v>1210</v>
      </c>
      <c r="L184" s="664">
        <v>606.21</v>
      </c>
      <c r="M184" s="664">
        <v>1</v>
      </c>
      <c r="N184" s="665">
        <v>606.21</v>
      </c>
    </row>
    <row r="185" spans="1:14" ht="14.4" customHeight="1" x14ac:dyDescent="0.3">
      <c r="A185" s="660" t="s">
        <v>574</v>
      </c>
      <c r="B185" s="661" t="s">
        <v>1905</v>
      </c>
      <c r="C185" s="662" t="s">
        <v>584</v>
      </c>
      <c r="D185" s="663" t="s">
        <v>1907</v>
      </c>
      <c r="E185" s="662" t="s">
        <v>605</v>
      </c>
      <c r="F185" s="663" t="s">
        <v>1913</v>
      </c>
      <c r="G185" s="662" t="s">
        <v>606</v>
      </c>
      <c r="H185" s="662" t="s">
        <v>693</v>
      </c>
      <c r="I185" s="662" t="s">
        <v>693</v>
      </c>
      <c r="J185" s="662" t="s">
        <v>694</v>
      </c>
      <c r="K185" s="662" t="s">
        <v>695</v>
      </c>
      <c r="L185" s="664">
        <v>36.594000000000008</v>
      </c>
      <c r="M185" s="664">
        <v>20</v>
      </c>
      <c r="N185" s="665">
        <v>731.88000000000011</v>
      </c>
    </row>
    <row r="186" spans="1:14" ht="14.4" customHeight="1" x14ac:dyDescent="0.3">
      <c r="A186" s="660" t="s">
        <v>574</v>
      </c>
      <c r="B186" s="661" t="s">
        <v>1905</v>
      </c>
      <c r="C186" s="662" t="s">
        <v>584</v>
      </c>
      <c r="D186" s="663" t="s">
        <v>1907</v>
      </c>
      <c r="E186" s="662" t="s">
        <v>605</v>
      </c>
      <c r="F186" s="663" t="s">
        <v>1913</v>
      </c>
      <c r="G186" s="662" t="s">
        <v>606</v>
      </c>
      <c r="H186" s="662" t="s">
        <v>1211</v>
      </c>
      <c r="I186" s="662" t="s">
        <v>1212</v>
      </c>
      <c r="J186" s="662" t="s">
        <v>1213</v>
      </c>
      <c r="K186" s="662" t="s">
        <v>1214</v>
      </c>
      <c r="L186" s="664">
        <v>70.824753720718164</v>
      </c>
      <c r="M186" s="664">
        <v>12</v>
      </c>
      <c r="N186" s="665">
        <v>849.89704464861802</v>
      </c>
    </row>
    <row r="187" spans="1:14" ht="14.4" customHeight="1" x14ac:dyDescent="0.3">
      <c r="A187" s="660" t="s">
        <v>574</v>
      </c>
      <c r="B187" s="661" t="s">
        <v>1905</v>
      </c>
      <c r="C187" s="662" t="s">
        <v>584</v>
      </c>
      <c r="D187" s="663" t="s">
        <v>1907</v>
      </c>
      <c r="E187" s="662" t="s">
        <v>605</v>
      </c>
      <c r="F187" s="663" t="s">
        <v>1913</v>
      </c>
      <c r="G187" s="662" t="s">
        <v>606</v>
      </c>
      <c r="H187" s="662" t="s">
        <v>1215</v>
      </c>
      <c r="I187" s="662" t="s">
        <v>1216</v>
      </c>
      <c r="J187" s="662" t="s">
        <v>1213</v>
      </c>
      <c r="K187" s="662" t="s">
        <v>1217</v>
      </c>
      <c r="L187" s="664">
        <v>227.71000000000004</v>
      </c>
      <c r="M187" s="664">
        <v>8</v>
      </c>
      <c r="N187" s="665">
        <v>1821.6800000000003</v>
      </c>
    </row>
    <row r="188" spans="1:14" ht="14.4" customHeight="1" x14ac:dyDescent="0.3">
      <c r="A188" s="660" t="s">
        <v>574</v>
      </c>
      <c r="B188" s="661" t="s">
        <v>1905</v>
      </c>
      <c r="C188" s="662" t="s">
        <v>584</v>
      </c>
      <c r="D188" s="663" t="s">
        <v>1907</v>
      </c>
      <c r="E188" s="662" t="s">
        <v>605</v>
      </c>
      <c r="F188" s="663" t="s">
        <v>1913</v>
      </c>
      <c r="G188" s="662" t="s">
        <v>606</v>
      </c>
      <c r="H188" s="662" t="s">
        <v>1218</v>
      </c>
      <c r="I188" s="662" t="s">
        <v>1219</v>
      </c>
      <c r="J188" s="662" t="s">
        <v>1220</v>
      </c>
      <c r="K188" s="662" t="s">
        <v>1221</v>
      </c>
      <c r="L188" s="664">
        <v>77.290000000000006</v>
      </c>
      <c r="M188" s="664">
        <v>1</v>
      </c>
      <c r="N188" s="665">
        <v>77.290000000000006</v>
      </c>
    </row>
    <row r="189" spans="1:14" ht="14.4" customHeight="1" x14ac:dyDescent="0.3">
      <c r="A189" s="660" t="s">
        <v>574</v>
      </c>
      <c r="B189" s="661" t="s">
        <v>1905</v>
      </c>
      <c r="C189" s="662" t="s">
        <v>584</v>
      </c>
      <c r="D189" s="663" t="s">
        <v>1907</v>
      </c>
      <c r="E189" s="662" t="s">
        <v>605</v>
      </c>
      <c r="F189" s="663" t="s">
        <v>1913</v>
      </c>
      <c r="G189" s="662" t="s">
        <v>606</v>
      </c>
      <c r="H189" s="662" t="s">
        <v>716</v>
      </c>
      <c r="I189" s="662" t="s">
        <v>717</v>
      </c>
      <c r="J189" s="662" t="s">
        <v>718</v>
      </c>
      <c r="K189" s="662" t="s">
        <v>719</v>
      </c>
      <c r="L189" s="664">
        <v>21.577500000000001</v>
      </c>
      <c r="M189" s="664">
        <v>24</v>
      </c>
      <c r="N189" s="665">
        <v>517.86</v>
      </c>
    </row>
    <row r="190" spans="1:14" ht="14.4" customHeight="1" x14ac:dyDescent="0.3">
      <c r="A190" s="660" t="s">
        <v>574</v>
      </c>
      <c r="B190" s="661" t="s">
        <v>1905</v>
      </c>
      <c r="C190" s="662" t="s">
        <v>584</v>
      </c>
      <c r="D190" s="663" t="s">
        <v>1907</v>
      </c>
      <c r="E190" s="662" t="s">
        <v>605</v>
      </c>
      <c r="F190" s="663" t="s">
        <v>1913</v>
      </c>
      <c r="G190" s="662" t="s">
        <v>606</v>
      </c>
      <c r="H190" s="662" t="s">
        <v>720</v>
      </c>
      <c r="I190" s="662" t="s">
        <v>721</v>
      </c>
      <c r="J190" s="662" t="s">
        <v>722</v>
      </c>
      <c r="K190" s="662" t="s">
        <v>723</v>
      </c>
      <c r="L190" s="664">
        <v>62.320000000000007</v>
      </c>
      <c r="M190" s="664">
        <v>10</v>
      </c>
      <c r="N190" s="665">
        <v>623.20000000000005</v>
      </c>
    </row>
    <row r="191" spans="1:14" ht="14.4" customHeight="1" x14ac:dyDescent="0.3">
      <c r="A191" s="660" t="s">
        <v>574</v>
      </c>
      <c r="B191" s="661" t="s">
        <v>1905</v>
      </c>
      <c r="C191" s="662" t="s">
        <v>584</v>
      </c>
      <c r="D191" s="663" t="s">
        <v>1907</v>
      </c>
      <c r="E191" s="662" t="s">
        <v>605</v>
      </c>
      <c r="F191" s="663" t="s">
        <v>1913</v>
      </c>
      <c r="G191" s="662" t="s">
        <v>606</v>
      </c>
      <c r="H191" s="662" t="s">
        <v>1222</v>
      </c>
      <c r="I191" s="662" t="s">
        <v>1223</v>
      </c>
      <c r="J191" s="662" t="s">
        <v>1224</v>
      </c>
      <c r="K191" s="662" t="s">
        <v>1225</v>
      </c>
      <c r="L191" s="664">
        <v>67.749999999999943</v>
      </c>
      <c r="M191" s="664">
        <v>1</v>
      </c>
      <c r="N191" s="665">
        <v>67.749999999999943</v>
      </c>
    </row>
    <row r="192" spans="1:14" ht="14.4" customHeight="1" x14ac:dyDescent="0.3">
      <c r="A192" s="660" t="s">
        <v>574</v>
      </c>
      <c r="B192" s="661" t="s">
        <v>1905</v>
      </c>
      <c r="C192" s="662" t="s">
        <v>584</v>
      </c>
      <c r="D192" s="663" t="s">
        <v>1907</v>
      </c>
      <c r="E192" s="662" t="s">
        <v>605</v>
      </c>
      <c r="F192" s="663" t="s">
        <v>1913</v>
      </c>
      <c r="G192" s="662" t="s">
        <v>606</v>
      </c>
      <c r="H192" s="662" t="s">
        <v>728</v>
      </c>
      <c r="I192" s="662" t="s">
        <v>729</v>
      </c>
      <c r="J192" s="662" t="s">
        <v>730</v>
      </c>
      <c r="K192" s="662" t="s">
        <v>731</v>
      </c>
      <c r="L192" s="664">
        <v>154.78100000000001</v>
      </c>
      <c r="M192" s="664">
        <v>6</v>
      </c>
      <c r="N192" s="665">
        <v>928.68600000000004</v>
      </c>
    </row>
    <row r="193" spans="1:14" ht="14.4" customHeight="1" x14ac:dyDescent="0.3">
      <c r="A193" s="660" t="s">
        <v>574</v>
      </c>
      <c r="B193" s="661" t="s">
        <v>1905</v>
      </c>
      <c r="C193" s="662" t="s">
        <v>584</v>
      </c>
      <c r="D193" s="663" t="s">
        <v>1907</v>
      </c>
      <c r="E193" s="662" t="s">
        <v>605</v>
      </c>
      <c r="F193" s="663" t="s">
        <v>1913</v>
      </c>
      <c r="G193" s="662" t="s">
        <v>606</v>
      </c>
      <c r="H193" s="662" t="s">
        <v>1226</v>
      </c>
      <c r="I193" s="662" t="s">
        <v>1227</v>
      </c>
      <c r="J193" s="662" t="s">
        <v>1228</v>
      </c>
      <c r="K193" s="662" t="s">
        <v>1229</v>
      </c>
      <c r="L193" s="664">
        <v>150.79</v>
      </c>
      <c r="M193" s="664">
        <v>1</v>
      </c>
      <c r="N193" s="665">
        <v>150.79</v>
      </c>
    </row>
    <row r="194" spans="1:14" ht="14.4" customHeight="1" x14ac:dyDescent="0.3">
      <c r="A194" s="660" t="s">
        <v>574</v>
      </c>
      <c r="B194" s="661" t="s">
        <v>1905</v>
      </c>
      <c r="C194" s="662" t="s">
        <v>584</v>
      </c>
      <c r="D194" s="663" t="s">
        <v>1907</v>
      </c>
      <c r="E194" s="662" t="s">
        <v>605</v>
      </c>
      <c r="F194" s="663" t="s">
        <v>1913</v>
      </c>
      <c r="G194" s="662" t="s">
        <v>606</v>
      </c>
      <c r="H194" s="662" t="s">
        <v>1230</v>
      </c>
      <c r="I194" s="662" t="s">
        <v>1230</v>
      </c>
      <c r="J194" s="662" t="s">
        <v>1231</v>
      </c>
      <c r="K194" s="662" t="s">
        <v>1232</v>
      </c>
      <c r="L194" s="664">
        <v>123.1281353445485</v>
      </c>
      <c r="M194" s="664">
        <v>1</v>
      </c>
      <c r="N194" s="665">
        <v>123.1281353445485</v>
      </c>
    </row>
    <row r="195" spans="1:14" ht="14.4" customHeight="1" x14ac:dyDescent="0.3">
      <c r="A195" s="660" t="s">
        <v>574</v>
      </c>
      <c r="B195" s="661" t="s">
        <v>1905</v>
      </c>
      <c r="C195" s="662" t="s">
        <v>584</v>
      </c>
      <c r="D195" s="663" t="s">
        <v>1907</v>
      </c>
      <c r="E195" s="662" t="s">
        <v>605</v>
      </c>
      <c r="F195" s="663" t="s">
        <v>1913</v>
      </c>
      <c r="G195" s="662" t="s">
        <v>606</v>
      </c>
      <c r="H195" s="662" t="s">
        <v>1233</v>
      </c>
      <c r="I195" s="662" t="s">
        <v>1234</v>
      </c>
      <c r="J195" s="662" t="s">
        <v>1235</v>
      </c>
      <c r="K195" s="662" t="s">
        <v>1236</v>
      </c>
      <c r="L195" s="664">
        <v>134.63033637057259</v>
      </c>
      <c r="M195" s="664">
        <v>1</v>
      </c>
      <c r="N195" s="665">
        <v>134.63033637057259</v>
      </c>
    </row>
    <row r="196" spans="1:14" ht="14.4" customHeight="1" x14ac:dyDescent="0.3">
      <c r="A196" s="660" t="s">
        <v>574</v>
      </c>
      <c r="B196" s="661" t="s">
        <v>1905</v>
      </c>
      <c r="C196" s="662" t="s">
        <v>584</v>
      </c>
      <c r="D196" s="663" t="s">
        <v>1907</v>
      </c>
      <c r="E196" s="662" t="s">
        <v>605</v>
      </c>
      <c r="F196" s="663" t="s">
        <v>1913</v>
      </c>
      <c r="G196" s="662" t="s">
        <v>606</v>
      </c>
      <c r="H196" s="662" t="s">
        <v>756</v>
      </c>
      <c r="I196" s="662" t="s">
        <v>757</v>
      </c>
      <c r="J196" s="662" t="s">
        <v>758</v>
      </c>
      <c r="K196" s="662" t="s">
        <v>759</v>
      </c>
      <c r="L196" s="664">
        <v>116.51000000000008</v>
      </c>
      <c r="M196" s="664">
        <v>1</v>
      </c>
      <c r="N196" s="665">
        <v>116.51000000000008</v>
      </c>
    </row>
    <row r="197" spans="1:14" ht="14.4" customHeight="1" x14ac:dyDescent="0.3">
      <c r="A197" s="660" t="s">
        <v>574</v>
      </c>
      <c r="B197" s="661" t="s">
        <v>1905</v>
      </c>
      <c r="C197" s="662" t="s">
        <v>584</v>
      </c>
      <c r="D197" s="663" t="s">
        <v>1907</v>
      </c>
      <c r="E197" s="662" t="s">
        <v>605</v>
      </c>
      <c r="F197" s="663" t="s">
        <v>1913</v>
      </c>
      <c r="G197" s="662" t="s">
        <v>606</v>
      </c>
      <c r="H197" s="662" t="s">
        <v>760</v>
      </c>
      <c r="I197" s="662" t="s">
        <v>761</v>
      </c>
      <c r="J197" s="662" t="s">
        <v>762</v>
      </c>
      <c r="K197" s="662" t="s">
        <v>763</v>
      </c>
      <c r="L197" s="664">
        <v>123.21909353447366</v>
      </c>
      <c r="M197" s="664">
        <v>3</v>
      </c>
      <c r="N197" s="665">
        <v>369.65728060342099</v>
      </c>
    </row>
    <row r="198" spans="1:14" ht="14.4" customHeight="1" x14ac:dyDescent="0.3">
      <c r="A198" s="660" t="s">
        <v>574</v>
      </c>
      <c r="B198" s="661" t="s">
        <v>1905</v>
      </c>
      <c r="C198" s="662" t="s">
        <v>584</v>
      </c>
      <c r="D198" s="663" t="s">
        <v>1907</v>
      </c>
      <c r="E198" s="662" t="s">
        <v>605</v>
      </c>
      <c r="F198" s="663" t="s">
        <v>1913</v>
      </c>
      <c r="G198" s="662" t="s">
        <v>606</v>
      </c>
      <c r="H198" s="662" t="s">
        <v>783</v>
      </c>
      <c r="I198" s="662" t="s">
        <v>784</v>
      </c>
      <c r="J198" s="662" t="s">
        <v>785</v>
      </c>
      <c r="K198" s="662" t="s">
        <v>786</v>
      </c>
      <c r="L198" s="664">
        <v>40.913306051591853</v>
      </c>
      <c r="M198" s="664">
        <v>12</v>
      </c>
      <c r="N198" s="665">
        <v>490.95967261910221</v>
      </c>
    </row>
    <row r="199" spans="1:14" ht="14.4" customHeight="1" x14ac:dyDescent="0.3">
      <c r="A199" s="660" t="s">
        <v>574</v>
      </c>
      <c r="B199" s="661" t="s">
        <v>1905</v>
      </c>
      <c r="C199" s="662" t="s">
        <v>584</v>
      </c>
      <c r="D199" s="663" t="s">
        <v>1907</v>
      </c>
      <c r="E199" s="662" t="s">
        <v>605</v>
      </c>
      <c r="F199" s="663" t="s">
        <v>1913</v>
      </c>
      <c r="G199" s="662" t="s">
        <v>606</v>
      </c>
      <c r="H199" s="662" t="s">
        <v>787</v>
      </c>
      <c r="I199" s="662" t="s">
        <v>788</v>
      </c>
      <c r="J199" s="662" t="s">
        <v>785</v>
      </c>
      <c r="K199" s="662" t="s">
        <v>789</v>
      </c>
      <c r="L199" s="664">
        <v>279.85709770711821</v>
      </c>
      <c r="M199" s="664">
        <v>5</v>
      </c>
      <c r="N199" s="665">
        <v>1399.2854885355912</v>
      </c>
    </row>
    <row r="200" spans="1:14" ht="14.4" customHeight="1" x14ac:dyDescent="0.3">
      <c r="A200" s="660" t="s">
        <v>574</v>
      </c>
      <c r="B200" s="661" t="s">
        <v>1905</v>
      </c>
      <c r="C200" s="662" t="s">
        <v>584</v>
      </c>
      <c r="D200" s="663" t="s">
        <v>1907</v>
      </c>
      <c r="E200" s="662" t="s">
        <v>605</v>
      </c>
      <c r="F200" s="663" t="s">
        <v>1913</v>
      </c>
      <c r="G200" s="662" t="s">
        <v>606</v>
      </c>
      <c r="H200" s="662" t="s">
        <v>1237</v>
      </c>
      <c r="I200" s="662" t="s">
        <v>1238</v>
      </c>
      <c r="J200" s="662" t="s">
        <v>1239</v>
      </c>
      <c r="K200" s="662" t="s">
        <v>1240</v>
      </c>
      <c r="L200" s="664">
        <v>72.559696159173086</v>
      </c>
      <c r="M200" s="664">
        <v>1</v>
      </c>
      <c r="N200" s="665">
        <v>72.559696159173086</v>
      </c>
    </row>
    <row r="201" spans="1:14" ht="14.4" customHeight="1" x14ac:dyDescent="0.3">
      <c r="A201" s="660" t="s">
        <v>574</v>
      </c>
      <c r="B201" s="661" t="s">
        <v>1905</v>
      </c>
      <c r="C201" s="662" t="s">
        <v>584</v>
      </c>
      <c r="D201" s="663" t="s">
        <v>1907</v>
      </c>
      <c r="E201" s="662" t="s">
        <v>605</v>
      </c>
      <c r="F201" s="663" t="s">
        <v>1913</v>
      </c>
      <c r="G201" s="662" t="s">
        <v>606</v>
      </c>
      <c r="H201" s="662" t="s">
        <v>1241</v>
      </c>
      <c r="I201" s="662" t="s">
        <v>1242</v>
      </c>
      <c r="J201" s="662" t="s">
        <v>1243</v>
      </c>
      <c r="K201" s="662" t="s">
        <v>1244</v>
      </c>
      <c r="L201" s="664">
        <v>375.8</v>
      </c>
      <c r="M201" s="664">
        <v>3</v>
      </c>
      <c r="N201" s="665">
        <v>1127.4000000000001</v>
      </c>
    </row>
    <row r="202" spans="1:14" ht="14.4" customHeight="1" x14ac:dyDescent="0.3">
      <c r="A202" s="660" t="s">
        <v>574</v>
      </c>
      <c r="B202" s="661" t="s">
        <v>1905</v>
      </c>
      <c r="C202" s="662" t="s">
        <v>584</v>
      </c>
      <c r="D202" s="663" t="s">
        <v>1907</v>
      </c>
      <c r="E202" s="662" t="s">
        <v>605</v>
      </c>
      <c r="F202" s="663" t="s">
        <v>1913</v>
      </c>
      <c r="G202" s="662" t="s">
        <v>606</v>
      </c>
      <c r="H202" s="662" t="s">
        <v>1245</v>
      </c>
      <c r="I202" s="662" t="s">
        <v>1246</v>
      </c>
      <c r="J202" s="662" t="s">
        <v>1247</v>
      </c>
      <c r="K202" s="662" t="s">
        <v>1248</v>
      </c>
      <c r="L202" s="664">
        <v>38.799805797717134</v>
      </c>
      <c r="M202" s="664">
        <v>2</v>
      </c>
      <c r="N202" s="665">
        <v>77.599611595434268</v>
      </c>
    </row>
    <row r="203" spans="1:14" ht="14.4" customHeight="1" x14ac:dyDescent="0.3">
      <c r="A203" s="660" t="s">
        <v>574</v>
      </c>
      <c r="B203" s="661" t="s">
        <v>1905</v>
      </c>
      <c r="C203" s="662" t="s">
        <v>584</v>
      </c>
      <c r="D203" s="663" t="s">
        <v>1907</v>
      </c>
      <c r="E203" s="662" t="s">
        <v>605</v>
      </c>
      <c r="F203" s="663" t="s">
        <v>1913</v>
      </c>
      <c r="G203" s="662" t="s">
        <v>606</v>
      </c>
      <c r="H203" s="662" t="s">
        <v>1249</v>
      </c>
      <c r="I203" s="662" t="s">
        <v>1250</v>
      </c>
      <c r="J203" s="662" t="s">
        <v>1251</v>
      </c>
      <c r="K203" s="662" t="s">
        <v>1252</v>
      </c>
      <c r="L203" s="664">
        <v>112.60000000000002</v>
      </c>
      <c r="M203" s="664">
        <v>5</v>
      </c>
      <c r="N203" s="665">
        <v>563.00000000000011</v>
      </c>
    </row>
    <row r="204" spans="1:14" ht="14.4" customHeight="1" x14ac:dyDescent="0.3">
      <c r="A204" s="660" t="s">
        <v>574</v>
      </c>
      <c r="B204" s="661" t="s">
        <v>1905</v>
      </c>
      <c r="C204" s="662" t="s">
        <v>584</v>
      </c>
      <c r="D204" s="663" t="s">
        <v>1907</v>
      </c>
      <c r="E204" s="662" t="s">
        <v>605</v>
      </c>
      <c r="F204" s="663" t="s">
        <v>1913</v>
      </c>
      <c r="G204" s="662" t="s">
        <v>606</v>
      </c>
      <c r="H204" s="662" t="s">
        <v>1253</v>
      </c>
      <c r="I204" s="662" t="s">
        <v>1254</v>
      </c>
      <c r="J204" s="662" t="s">
        <v>1255</v>
      </c>
      <c r="K204" s="662" t="s">
        <v>1256</v>
      </c>
      <c r="L204" s="664">
        <v>159.84</v>
      </c>
      <c r="M204" s="664">
        <v>1</v>
      </c>
      <c r="N204" s="665">
        <v>159.84</v>
      </c>
    </row>
    <row r="205" spans="1:14" ht="14.4" customHeight="1" x14ac:dyDescent="0.3">
      <c r="A205" s="660" t="s">
        <v>574</v>
      </c>
      <c r="B205" s="661" t="s">
        <v>1905</v>
      </c>
      <c r="C205" s="662" t="s">
        <v>584</v>
      </c>
      <c r="D205" s="663" t="s">
        <v>1907</v>
      </c>
      <c r="E205" s="662" t="s">
        <v>605</v>
      </c>
      <c r="F205" s="663" t="s">
        <v>1913</v>
      </c>
      <c r="G205" s="662" t="s">
        <v>606</v>
      </c>
      <c r="H205" s="662" t="s">
        <v>1257</v>
      </c>
      <c r="I205" s="662" t="s">
        <v>1258</v>
      </c>
      <c r="J205" s="662" t="s">
        <v>1259</v>
      </c>
      <c r="K205" s="662" t="s">
        <v>1260</v>
      </c>
      <c r="L205" s="664">
        <v>26.299999999999997</v>
      </c>
      <c r="M205" s="664">
        <v>2</v>
      </c>
      <c r="N205" s="665">
        <v>52.599999999999994</v>
      </c>
    </row>
    <row r="206" spans="1:14" ht="14.4" customHeight="1" x14ac:dyDescent="0.3">
      <c r="A206" s="660" t="s">
        <v>574</v>
      </c>
      <c r="B206" s="661" t="s">
        <v>1905</v>
      </c>
      <c r="C206" s="662" t="s">
        <v>584</v>
      </c>
      <c r="D206" s="663" t="s">
        <v>1907</v>
      </c>
      <c r="E206" s="662" t="s">
        <v>605</v>
      </c>
      <c r="F206" s="663" t="s">
        <v>1913</v>
      </c>
      <c r="G206" s="662" t="s">
        <v>606</v>
      </c>
      <c r="H206" s="662" t="s">
        <v>1261</v>
      </c>
      <c r="I206" s="662" t="s">
        <v>216</v>
      </c>
      <c r="J206" s="662" t="s">
        <v>1262</v>
      </c>
      <c r="K206" s="662"/>
      <c r="L206" s="664">
        <v>100.67999649325387</v>
      </c>
      <c r="M206" s="664">
        <v>2</v>
      </c>
      <c r="N206" s="665">
        <v>201.35999298650773</v>
      </c>
    </row>
    <row r="207" spans="1:14" ht="14.4" customHeight="1" x14ac:dyDescent="0.3">
      <c r="A207" s="660" t="s">
        <v>574</v>
      </c>
      <c r="B207" s="661" t="s">
        <v>1905</v>
      </c>
      <c r="C207" s="662" t="s">
        <v>584</v>
      </c>
      <c r="D207" s="663" t="s">
        <v>1907</v>
      </c>
      <c r="E207" s="662" t="s">
        <v>605</v>
      </c>
      <c r="F207" s="663" t="s">
        <v>1913</v>
      </c>
      <c r="G207" s="662" t="s">
        <v>606</v>
      </c>
      <c r="H207" s="662" t="s">
        <v>1263</v>
      </c>
      <c r="I207" s="662" t="s">
        <v>1264</v>
      </c>
      <c r="J207" s="662" t="s">
        <v>1265</v>
      </c>
      <c r="K207" s="662" t="s">
        <v>1266</v>
      </c>
      <c r="L207" s="664">
        <v>27.120000503603308</v>
      </c>
      <c r="M207" s="664">
        <v>1</v>
      </c>
      <c r="N207" s="665">
        <v>27.120000503603308</v>
      </c>
    </row>
    <row r="208" spans="1:14" ht="14.4" customHeight="1" x14ac:dyDescent="0.3">
      <c r="A208" s="660" t="s">
        <v>574</v>
      </c>
      <c r="B208" s="661" t="s">
        <v>1905</v>
      </c>
      <c r="C208" s="662" t="s">
        <v>584</v>
      </c>
      <c r="D208" s="663" t="s">
        <v>1907</v>
      </c>
      <c r="E208" s="662" t="s">
        <v>605</v>
      </c>
      <c r="F208" s="663" t="s">
        <v>1913</v>
      </c>
      <c r="G208" s="662" t="s">
        <v>606</v>
      </c>
      <c r="H208" s="662" t="s">
        <v>800</v>
      </c>
      <c r="I208" s="662" t="s">
        <v>801</v>
      </c>
      <c r="J208" s="662" t="s">
        <v>802</v>
      </c>
      <c r="K208" s="662" t="s">
        <v>803</v>
      </c>
      <c r="L208" s="664">
        <v>62.689999999999984</v>
      </c>
      <c r="M208" s="664">
        <v>2</v>
      </c>
      <c r="N208" s="665">
        <v>125.37999999999997</v>
      </c>
    </row>
    <row r="209" spans="1:14" ht="14.4" customHeight="1" x14ac:dyDescent="0.3">
      <c r="A209" s="660" t="s">
        <v>574</v>
      </c>
      <c r="B209" s="661" t="s">
        <v>1905</v>
      </c>
      <c r="C209" s="662" t="s">
        <v>584</v>
      </c>
      <c r="D209" s="663" t="s">
        <v>1907</v>
      </c>
      <c r="E209" s="662" t="s">
        <v>605</v>
      </c>
      <c r="F209" s="663" t="s">
        <v>1913</v>
      </c>
      <c r="G209" s="662" t="s">
        <v>606</v>
      </c>
      <c r="H209" s="662" t="s">
        <v>1267</v>
      </c>
      <c r="I209" s="662" t="s">
        <v>1268</v>
      </c>
      <c r="J209" s="662" t="s">
        <v>1269</v>
      </c>
      <c r="K209" s="662" t="s">
        <v>1270</v>
      </c>
      <c r="L209" s="664">
        <v>59.289746878198798</v>
      </c>
      <c r="M209" s="664">
        <v>1</v>
      </c>
      <c r="N209" s="665">
        <v>59.289746878198798</v>
      </c>
    </row>
    <row r="210" spans="1:14" ht="14.4" customHeight="1" x14ac:dyDescent="0.3">
      <c r="A210" s="660" t="s">
        <v>574</v>
      </c>
      <c r="B210" s="661" t="s">
        <v>1905</v>
      </c>
      <c r="C210" s="662" t="s">
        <v>584</v>
      </c>
      <c r="D210" s="663" t="s">
        <v>1907</v>
      </c>
      <c r="E210" s="662" t="s">
        <v>605</v>
      </c>
      <c r="F210" s="663" t="s">
        <v>1913</v>
      </c>
      <c r="G210" s="662" t="s">
        <v>606</v>
      </c>
      <c r="H210" s="662" t="s">
        <v>1271</v>
      </c>
      <c r="I210" s="662" t="s">
        <v>1272</v>
      </c>
      <c r="J210" s="662" t="s">
        <v>1273</v>
      </c>
      <c r="K210" s="662" t="s">
        <v>1274</v>
      </c>
      <c r="L210" s="664">
        <v>34.399999060969222</v>
      </c>
      <c r="M210" s="664">
        <v>1</v>
      </c>
      <c r="N210" s="665">
        <v>34.399999060969222</v>
      </c>
    </row>
    <row r="211" spans="1:14" ht="14.4" customHeight="1" x14ac:dyDescent="0.3">
      <c r="A211" s="660" t="s">
        <v>574</v>
      </c>
      <c r="B211" s="661" t="s">
        <v>1905</v>
      </c>
      <c r="C211" s="662" t="s">
        <v>584</v>
      </c>
      <c r="D211" s="663" t="s">
        <v>1907</v>
      </c>
      <c r="E211" s="662" t="s">
        <v>605</v>
      </c>
      <c r="F211" s="663" t="s">
        <v>1913</v>
      </c>
      <c r="G211" s="662" t="s">
        <v>606</v>
      </c>
      <c r="H211" s="662" t="s">
        <v>1275</v>
      </c>
      <c r="I211" s="662" t="s">
        <v>1276</v>
      </c>
      <c r="J211" s="662" t="s">
        <v>1277</v>
      </c>
      <c r="K211" s="662" t="s">
        <v>1278</v>
      </c>
      <c r="L211" s="664">
        <v>36.372442691637168</v>
      </c>
      <c r="M211" s="664">
        <v>12</v>
      </c>
      <c r="N211" s="665">
        <v>436.46931229964605</v>
      </c>
    </row>
    <row r="212" spans="1:14" ht="14.4" customHeight="1" x14ac:dyDescent="0.3">
      <c r="A212" s="660" t="s">
        <v>574</v>
      </c>
      <c r="B212" s="661" t="s">
        <v>1905</v>
      </c>
      <c r="C212" s="662" t="s">
        <v>584</v>
      </c>
      <c r="D212" s="663" t="s">
        <v>1907</v>
      </c>
      <c r="E212" s="662" t="s">
        <v>605</v>
      </c>
      <c r="F212" s="663" t="s">
        <v>1913</v>
      </c>
      <c r="G212" s="662" t="s">
        <v>606</v>
      </c>
      <c r="H212" s="662" t="s">
        <v>804</v>
      </c>
      <c r="I212" s="662" t="s">
        <v>805</v>
      </c>
      <c r="J212" s="662" t="s">
        <v>806</v>
      </c>
      <c r="K212" s="662" t="s">
        <v>807</v>
      </c>
      <c r="L212" s="664">
        <v>40.579999999999991</v>
      </c>
      <c r="M212" s="664">
        <v>3</v>
      </c>
      <c r="N212" s="665">
        <v>121.73999999999998</v>
      </c>
    </row>
    <row r="213" spans="1:14" ht="14.4" customHeight="1" x14ac:dyDescent="0.3">
      <c r="A213" s="660" t="s">
        <v>574</v>
      </c>
      <c r="B213" s="661" t="s">
        <v>1905</v>
      </c>
      <c r="C213" s="662" t="s">
        <v>584</v>
      </c>
      <c r="D213" s="663" t="s">
        <v>1907</v>
      </c>
      <c r="E213" s="662" t="s">
        <v>605</v>
      </c>
      <c r="F213" s="663" t="s">
        <v>1913</v>
      </c>
      <c r="G213" s="662" t="s">
        <v>606</v>
      </c>
      <c r="H213" s="662" t="s">
        <v>1279</v>
      </c>
      <c r="I213" s="662" t="s">
        <v>1280</v>
      </c>
      <c r="J213" s="662" t="s">
        <v>1281</v>
      </c>
      <c r="K213" s="662" t="s">
        <v>1282</v>
      </c>
      <c r="L213" s="664">
        <v>18.439868376552898</v>
      </c>
      <c r="M213" s="664">
        <v>8</v>
      </c>
      <c r="N213" s="665">
        <v>147.51894701242318</v>
      </c>
    </row>
    <row r="214" spans="1:14" ht="14.4" customHeight="1" x14ac:dyDescent="0.3">
      <c r="A214" s="660" t="s">
        <v>574</v>
      </c>
      <c r="B214" s="661" t="s">
        <v>1905</v>
      </c>
      <c r="C214" s="662" t="s">
        <v>584</v>
      </c>
      <c r="D214" s="663" t="s">
        <v>1907</v>
      </c>
      <c r="E214" s="662" t="s">
        <v>605</v>
      </c>
      <c r="F214" s="663" t="s">
        <v>1913</v>
      </c>
      <c r="G214" s="662" t="s">
        <v>606</v>
      </c>
      <c r="H214" s="662" t="s">
        <v>816</v>
      </c>
      <c r="I214" s="662" t="s">
        <v>817</v>
      </c>
      <c r="J214" s="662" t="s">
        <v>818</v>
      </c>
      <c r="K214" s="662" t="s">
        <v>819</v>
      </c>
      <c r="L214" s="664">
        <v>34.67</v>
      </c>
      <c r="M214" s="664">
        <v>2</v>
      </c>
      <c r="N214" s="665">
        <v>69.34</v>
      </c>
    </row>
    <row r="215" spans="1:14" ht="14.4" customHeight="1" x14ac:dyDescent="0.3">
      <c r="A215" s="660" t="s">
        <v>574</v>
      </c>
      <c r="B215" s="661" t="s">
        <v>1905</v>
      </c>
      <c r="C215" s="662" t="s">
        <v>584</v>
      </c>
      <c r="D215" s="663" t="s">
        <v>1907</v>
      </c>
      <c r="E215" s="662" t="s">
        <v>605</v>
      </c>
      <c r="F215" s="663" t="s">
        <v>1913</v>
      </c>
      <c r="G215" s="662" t="s">
        <v>606</v>
      </c>
      <c r="H215" s="662" t="s">
        <v>1283</v>
      </c>
      <c r="I215" s="662" t="s">
        <v>1284</v>
      </c>
      <c r="J215" s="662" t="s">
        <v>1281</v>
      </c>
      <c r="K215" s="662" t="s">
        <v>1285</v>
      </c>
      <c r="L215" s="664">
        <v>26.88</v>
      </c>
      <c r="M215" s="664">
        <v>4</v>
      </c>
      <c r="N215" s="665">
        <v>107.52</v>
      </c>
    </row>
    <row r="216" spans="1:14" ht="14.4" customHeight="1" x14ac:dyDescent="0.3">
      <c r="A216" s="660" t="s">
        <v>574</v>
      </c>
      <c r="B216" s="661" t="s">
        <v>1905</v>
      </c>
      <c r="C216" s="662" t="s">
        <v>584</v>
      </c>
      <c r="D216" s="663" t="s">
        <v>1907</v>
      </c>
      <c r="E216" s="662" t="s">
        <v>605</v>
      </c>
      <c r="F216" s="663" t="s">
        <v>1913</v>
      </c>
      <c r="G216" s="662" t="s">
        <v>606</v>
      </c>
      <c r="H216" s="662" t="s">
        <v>1286</v>
      </c>
      <c r="I216" s="662" t="s">
        <v>1287</v>
      </c>
      <c r="J216" s="662" t="s">
        <v>1288</v>
      </c>
      <c r="K216" s="662" t="s">
        <v>1289</v>
      </c>
      <c r="L216" s="664">
        <v>265.47500000000002</v>
      </c>
      <c r="M216" s="664">
        <v>1</v>
      </c>
      <c r="N216" s="665">
        <v>265.47500000000002</v>
      </c>
    </row>
    <row r="217" spans="1:14" ht="14.4" customHeight="1" x14ac:dyDescent="0.3">
      <c r="A217" s="660" t="s">
        <v>574</v>
      </c>
      <c r="B217" s="661" t="s">
        <v>1905</v>
      </c>
      <c r="C217" s="662" t="s">
        <v>584</v>
      </c>
      <c r="D217" s="663" t="s">
        <v>1907</v>
      </c>
      <c r="E217" s="662" t="s">
        <v>605</v>
      </c>
      <c r="F217" s="663" t="s">
        <v>1913</v>
      </c>
      <c r="G217" s="662" t="s">
        <v>606</v>
      </c>
      <c r="H217" s="662" t="s">
        <v>824</v>
      </c>
      <c r="I217" s="662" t="s">
        <v>216</v>
      </c>
      <c r="J217" s="662" t="s">
        <v>825</v>
      </c>
      <c r="K217" s="662"/>
      <c r="L217" s="664">
        <v>191.1306619498344</v>
      </c>
      <c r="M217" s="664">
        <v>11</v>
      </c>
      <c r="N217" s="665">
        <v>2102.4372814481785</v>
      </c>
    </row>
    <row r="218" spans="1:14" ht="14.4" customHeight="1" x14ac:dyDescent="0.3">
      <c r="A218" s="660" t="s">
        <v>574</v>
      </c>
      <c r="B218" s="661" t="s">
        <v>1905</v>
      </c>
      <c r="C218" s="662" t="s">
        <v>584</v>
      </c>
      <c r="D218" s="663" t="s">
        <v>1907</v>
      </c>
      <c r="E218" s="662" t="s">
        <v>605</v>
      </c>
      <c r="F218" s="663" t="s">
        <v>1913</v>
      </c>
      <c r="G218" s="662" t="s">
        <v>606</v>
      </c>
      <c r="H218" s="662" t="s">
        <v>828</v>
      </c>
      <c r="I218" s="662" t="s">
        <v>829</v>
      </c>
      <c r="J218" s="662" t="s">
        <v>830</v>
      </c>
      <c r="K218" s="662" t="s">
        <v>831</v>
      </c>
      <c r="L218" s="664">
        <v>42.209257619324582</v>
      </c>
      <c r="M218" s="664">
        <v>16</v>
      </c>
      <c r="N218" s="665">
        <v>675.34812190919331</v>
      </c>
    </row>
    <row r="219" spans="1:14" ht="14.4" customHeight="1" x14ac:dyDescent="0.3">
      <c r="A219" s="660" t="s">
        <v>574</v>
      </c>
      <c r="B219" s="661" t="s">
        <v>1905</v>
      </c>
      <c r="C219" s="662" t="s">
        <v>584</v>
      </c>
      <c r="D219" s="663" t="s">
        <v>1907</v>
      </c>
      <c r="E219" s="662" t="s">
        <v>605</v>
      </c>
      <c r="F219" s="663" t="s">
        <v>1913</v>
      </c>
      <c r="G219" s="662" t="s">
        <v>606</v>
      </c>
      <c r="H219" s="662" t="s">
        <v>832</v>
      </c>
      <c r="I219" s="662" t="s">
        <v>833</v>
      </c>
      <c r="J219" s="662" t="s">
        <v>834</v>
      </c>
      <c r="K219" s="662" t="s">
        <v>835</v>
      </c>
      <c r="L219" s="664">
        <v>62.146666666666661</v>
      </c>
      <c r="M219" s="664">
        <v>9</v>
      </c>
      <c r="N219" s="665">
        <v>559.31999999999994</v>
      </c>
    </row>
    <row r="220" spans="1:14" ht="14.4" customHeight="1" x14ac:dyDescent="0.3">
      <c r="A220" s="660" t="s">
        <v>574</v>
      </c>
      <c r="B220" s="661" t="s">
        <v>1905</v>
      </c>
      <c r="C220" s="662" t="s">
        <v>584</v>
      </c>
      <c r="D220" s="663" t="s">
        <v>1907</v>
      </c>
      <c r="E220" s="662" t="s">
        <v>605</v>
      </c>
      <c r="F220" s="663" t="s">
        <v>1913</v>
      </c>
      <c r="G220" s="662" t="s">
        <v>606</v>
      </c>
      <c r="H220" s="662" t="s">
        <v>1290</v>
      </c>
      <c r="I220" s="662" t="s">
        <v>1291</v>
      </c>
      <c r="J220" s="662" t="s">
        <v>1292</v>
      </c>
      <c r="K220" s="662" t="s">
        <v>1293</v>
      </c>
      <c r="L220" s="664">
        <v>261.14028071367113</v>
      </c>
      <c r="M220" s="664">
        <v>1</v>
      </c>
      <c r="N220" s="665">
        <v>261.14028071367113</v>
      </c>
    </row>
    <row r="221" spans="1:14" ht="14.4" customHeight="1" x14ac:dyDescent="0.3">
      <c r="A221" s="660" t="s">
        <v>574</v>
      </c>
      <c r="B221" s="661" t="s">
        <v>1905</v>
      </c>
      <c r="C221" s="662" t="s">
        <v>584</v>
      </c>
      <c r="D221" s="663" t="s">
        <v>1907</v>
      </c>
      <c r="E221" s="662" t="s">
        <v>605</v>
      </c>
      <c r="F221" s="663" t="s">
        <v>1913</v>
      </c>
      <c r="G221" s="662" t="s">
        <v>606</v>
      </c>
      <c r="H221" s="662" t="s">
        <v>1294</v>
      </c>
      <c r="I221" s="662" t="s">
        <v>1295</v>
      </c>
      <c r="J221" s="662" t="s">
        <v>1296</v>
      </c>
      <c r="K221" s="662" t="s">
        <v>1297</v>
      </c>
      <c r="L221" s="664">
        <v>1713.5</v>
      </c>
      <c r="M221" s="664">
        <v>1</v>
      </c>
      <c r="N221" s="665">
        <v>1713.5</v>
      </c>
    </row>
    <row r="222" spans="1:14" ht="14.4" customHeight="1" x14ac:dyDescent="0.3">
      <c r="A222" s="660" t="s">
        <v>574</v>
      </c>
      <c r="B222" s="661" t="s">
        <v>1905</v>
      </c>
      <c r="C222" s="662" t="s">
        <v>584</v>
      </c>
      <c r="D222" s="663" t="s">
        <v>1907</v>
      </c>
      <c r="E222" s="662" t="s">
        <v>605</v>
      </c>
      <c r="F222" s="663" t="s">
        <v>1913</v>
      </c>
      <c r="G222" s="662" t="s">
        <v>606</v>
      </c>
      <c r="H222" s="662" t="s">
        <v>848</v>
      </c>
      <c r="I222" s="662" t="s">
        <v>849</v>
      </c>
      <c r="J222" s="662" t="s">
        <v>718</v>
      </c>
      <c r="K222" s="662" t="s">
        <v>850</v>
      </c>
      <c r="L222" s="664">
        <v>57.729576872224165</v>
      </c>
      <c r="M222" s="664">
        <v>71</v>
      </c>
      <c r="N222" s="665">
        <v>4098.7999579279158</v>
      </c>
    </row>
    <row r="223" spans="1:14" ht="14.4" customHeight="1" x14ac:dyDescent="0.3">
      <c r="A223" s="660" t="s">
        <v>574</v>
      </c>
      <c r="B223" s="661" t="s">
        <v>1905</v>
      </c>
      <c r="C223" s="662" t="s">
        <v>584</v>
      </c>
      <c r="D223" s="663" t="s">
        <v>1907</v>
      </c>
      <c r="E223" s="662" t="s">
        <v>605</v>
      </c>
      <c r="F223" s="663" t="s">
        <v>1913</v>
      </c>
      <c r="G223" s="662" t="s">
        <v>606</v>
      </c>
      <c r="H223" s="662" t="s">
        <v>1298</v>
      </c>
      <c r="I223" s="662" t="s">
        <v>1299</v>
      </c>
      <c r="J223" s="662" t="s">
        <v>1300</v>
      </c>
      <c r="K223" s="662" t="s">
        <v>1301</v>
      </c>
      <c r="L223" s="664">
        <v>69.933333333333323</v>
      </c>
      <c r="M223" s="664">
        <v>3</v>
      </c>
      <c r="N223" s="665">
        <v>209.79999999999995</v>
      </c>
    </row>
    <row r="224" spans="1:14" ht="14.4" customHeight="1" x14ac:dyDescent="0.3">
      <c r="A224" s="660" t="s">
        <v>574</v>
      </c>
      <c r="B224" s="661" t="s">
        <v>1905</v>
      </c>
      <c r="C224" s="662" t="s">
        <v>584</v>
      </c>
      <c r="D224" s="663" t="s">
        <v>1907</v>
      </c>
      <c r="E224" s="662" t="s">
        <v>605</v>
      </c>
      <c r="F224" s="663" t="s">
        <v>1913</v>
      </c>
      <c r="G224" s="662" t="s">
        <v>606</v>
      </c>
      <c r="H224" s="662" t="s">
        <v>862</v>
      </c>
      <c r="I224" s="662" t="s">
        <v>863</v>
      </c>
      <c r="J224" s="662" t="s">
        <v>864</v>
      </c>
      <c r="K224" s="662" t="s">
        <v>865</v>
      </c>
      <c r="L224" s="664">
        <v>43.481428913557302</v>
      </c>
      <c r="M224" s="664">
        <v>7</v>
      </c>
      <c r="N224" s="665">
        <v>304.37000239490112</v>
      </c>
    </row>
    <row r="225" spans="1:14" ht="14.4" customHeight="1" x14ac:dyDescent="0.3">
      <c r="A225" s="660" t="s">
        <v>574</v>
      </c>
      <c r="B225" s="661" t="s">
        <v>1905</v>
      </c>
      <c r="C225" s="662" t="s">
        <v>584</v>
      </c>
      <c r="D225" s="663" t="s">
        <v>1907</v>
      </c>
      <c r="E225" s="662" t="s">
        <v>605</v>
      </c>
      <c r="F225" s="663" t="s">
        <v>1913</v>
      </c>
      <c r="G225" s="662" t="s">
        <v>606</v>
      </c>
      <c r="H225" s="662" t="s">
        <v>866</v>
      </c>
      <c r="I225" s="662" t="s">
        <v>867</v>
      </c>
      <c r="J225" s="662" t="s">
        <v>868</v>
      </c>
      <c r="K225" s="662" t="s">
        <v>869</v>
      </c>
      <c r="L225" s="664">
        <v>65.789999999999992</v>
      </c>
      <c r="M225" s="664">
        <v>1</v>
      </c>
      <c r="N225" s="665">
        <v>65.789999999999992</v>
      </c>
    </row>
    <row r="226" spans="1:14" ht="14.4" customHeight="1" x14ac:dyDescent="0.3">
      <c r="A226" s="660" t="s">
        <v>574</v>
      </c>
      <c r="B226" s="661" t="s">
        <v>1905</v>
      </c>
      <c r="C226" s="662" t="s">
        <v>584</v>
      </c>
      <c r="D226" s="663" t="s">
        <v>1907</v>
      </c>
      <c r="E226" s="662" t="s">
        <v>605</v>
      </c>
      <c r="F226" s="663" t="s">
        <v>1913</v>
      </c>
      <c r="G226" s="662" t="s">
        <v>606</v>
      </c>
      <c r="H226" s="662" t="s">
        <v>870</v>
      </c>
      <c r="I226" s="662" t="s">
        <v>871</v>
      </c>
      <c r="J226" s="662" t="s">
        <v>872</v>
      </c>
      <c r="K226" s="662" t="s">
        <v>873</v>
      </c>
      <c r="L226" s="664">
        <v>52.169999999999995</v>
      </c>
      <c r="M226" s="664">
        <v>3</v>
      </c>
      <c r="N226" s="665">
        <v>156.51</v>
      </c>
    </row>
    <row r="227" spans="1:14" ht="14.4" customHeight="1" x14ac:dyDescent="0.3">
      <c r="A227" s="660" t="s">
        <v>574</v>
      </c>
      <c r="B227" s="661" t="s">
        <v>1905</v>
      </c>
      <c r="C227" s="662" t="s">
        <v>584</v>
      </c>
      <c r="D227" s="663" t="s">
        <v>1907</v>
      </c>
      <c r="E227" s="662" t="s">
        <v>605</v>
      </c>
      <c r="F227" s="663" t="s">
        <v>1913</v>
      </c>
      <c r="G227" s="662" t="s">
        <v>606</v>
      </c>
      <c r="H227" s="662" t="s">
        <v>874</v>
      </c>
      <c r="I227" s="662" t="s">
        <v>875</v>
      </c>
      <c r="J227" s="662" t="s">
        <v>876</v>
      </c>
      <c r="K227" s="662" t="s">
        <v>877</v>
      </c>
      <c r="L227" s="664">
        <v>164.84</v>
      </c>
      <c r="M227" s="664">
        <v>1</v>
      </c>
      <c r="N227" s="665">
        <v>164.84</v>
      </c>
    </row>
    <row r="228" spans="1:14" ht="14.4" customHeight="1" x14ac:dyDescent="0.3">
      <c r="A228" s="660" t="s">
        <v>574</v>
      </c>
      <c r="B228" s="661" t="s">
        <v>1905</v>
      </c>
      <c r="C228" s="662" t="s">
        <v>584</v>
      </c>
      <c r="D228" s="663" t="s">
        <v>1907</v>
      </c>
      <c r="E228" s="662" t="s">
        <v>605</v>
      </c>
      <c r="F228" s="663" t="s">
        <v>1913</v>
      </c>
      <c r="G228" s="662" t="s">
        <v>606</v>
      </c>
      <c r="H228" s="662" t="s">
        <v>1302</v>
      </c>
      <c r="I228" s="662" t="s">
        <v>1303</v>
      </c>
      <c r="J228" s="662" t="s">
        <v>1304</v>
      </c>
      <c r="K228" s="662" t="s">
        <v>1305</v>
      </c>
      <c r="L228" s="664">
        <v>47.609999999999992</v>
      </c>
      <c r="M228" s="664">
        <v>3</v>
      </c>
      <c r="N228" s="665">
        <v>142.82999999999998</v>
      </c>
    </row>
    <row r="229" spans="1:14" ht="14.4" customHeight="1" x14ac:dyDescent="0.3">
      <c r="A229" s="660" t="s">
        <v>574</v>
      </c>
      <c r="B229" s="661" t="s">
        <v>1905</v>
      </c>
      <c r="C229" s="662" t="s">
        <v>584</v>
      </c>
      <c r="D229" s="663" t="s">
        <v>1907</v>
      </c>
      <c r="E229" s="662" t="s">
        <v>605</v>
      </c>
      <c r="F229" s="663" t="s">
        <v>1913</v>
      </c>
      <c r="G229" s="662" t="s">
        <v>606</v>
      </c>
      <c r="H229" s="662" t="s">
        <v>1306</v>
      </c>
      <c r="I229" s="662" t="s">
        <v>1307</v>
      </c>
      <c r="J229" s="662" t="s">
        <v>1308</v>
      </c>
      <c r="K229" s="662" t="s">
        <v>1309</v>
      </c>
      <c r="L229" s="664">
        <v>372.36000000000007</v>
      </c>
      <c r="M229" s="664">
        <v>2</v>
      </c>
      <c r="N229" s="665">
        <v>744.72000000000014</v>
      </c>
    </row>
    <row r="230" spans="1:14" ht="14.4" customHeight="1" x14ac:dyDescent="0.3">
      <c r="A230" s="660" t="s">
        <v>574</v>
      </c>
      <c r="B230" s="661" t="s">
        <v>1905</v>
      </c>
      <c r="C230" s="662" t="s">
        <v>584</v>
      </c>
      <c r="D230" s="663" t="s">
        <v>1907</v>
      </c>
      <c r="E230" s="662" t="s">
        <v>605</v>
      </c>
      <c r="F230" s="663" t="s">
        <v>1913</v>
      </c>
      <c r="G230" s="662" t="s">
        <v>606</v>
      </c>
      <c r="H230" s="662" t="s">
        <v>1310</v>
      </c>
      <c r="I230" s="662" t="s">
        <v>1311</v>
      </c>
      <c r="J230" s="662" t="s">
        <v>864</v>
      </c>
      <c r="K230" s="662" t="s">
        <v>1312</v>
      </c>
      <c r="L230" s="664">
        <v>85.749650848842933</v>
      </c>
      <c r="M230" s="664">
        <v>6</v>
      </c>
      <c r="N230" s="665">
        <v>514.49790509305762</v>
      </c>
    </row>
    <row r="231" spans="1:14" ht="14.4" customHeight="1" x14ac:dyDescent="0.3">
      <c r="A231" s="660" t="s">
        <v>574</v>
      </c>
      <c r="B231" s="661" t="s">
        <v>1905</v>
      </c>
      <c r="C231" s="662" t="s">
        <v>584</v>
      </c>
      <c r="D231" s="663" t="s">
        <v>1907</v>
      </c>
      <c r="E231" s="662" t="s">
        <v>605</v>
      </c>
      <c r="F231" s="663" t="s">
        <v>1913</v>
      </c>
      <c r="G231" s="662" t="s">
        <v>606</v>
      </c>
      <c r="H231" s="662" t="s">
        <v>1313</v>
      </c>
      <c r="I231" s="662" t="s">
        <v>1314</v>
      </c>
      <c r="J231" s="662" t="s">
        <v>864</v>
      </c>
      <c r="K231" s="662" t="s">
        <v>1315</v>
      </c>
      <c r="L231" s="664">
        <v>67.44</v>
      </c>
      <c r="M231" s="664">
        <v>1</v>
      </c>
      <c r="N231" s="665">
        <v>67.44</v>
      </c>
    </row>
    <row r="232" spans="1:14" ht="14.4" customHeight="1" x14ac:dyDescent="0.3">
      <c r="A232" s="660" t="s">
        <v>574</v>
      </c>
      <c r="B232" s="661" t="s">
        <v>1905</v>
      </c>
      <c r="C232" s="662" t="s">
        <v>584</v>
      </c>
      <c r="D232" s="663" t="s">
        <v>1907</v>
      </c>
      <c r="E232" s="662" t="s">
        <v>605</v>
      </c>
      <c r="F232" s="663" t="s">
        <v>1913</v>
      </c>
      <c r="G232" s="662" t="s">
        <v>606</v>
      </c>
      <c r="H232" s="662" t="s">
        <v>901</v>
      </c>
      <c r="I232" s="662" t="s">
        <v>902</v>
      </c>
      <c r="J232" s="662" t="s">
        <v>903</v>
      </c>
      <c r="K232" s="662" t="s">
        <v>904</v>
      </c>
      <c r="L232" s="664">
        <v>28.817007747696543</v>
      </c>
      <c r="M232" s="664">
        <v>10</v>
      </c>
      <c r="N232" s="665">
        <v>288.17007747696545</v>
      </c>
    </row>
    <row r="233" spans="1:14" ht="14.4" customHeight="1" x14ac:dyDescent="0.3">
      <c r="A233" s="660" t="s">
        <v>574</v>
      </c>
      <c r="B233" s="661" t="s">
        <v>1905</v>
      </c>
      <c r="C233" s="662" t="s">
        <v>584</v>
      </c>
      <c r="D233" s="663" t="s">
        <v>1907</v>
      </c>
      <c r="E233" s="662" t="s">
        <v>605</v>
      </c>
      <c r="F233" s="663" t="s">
        <v>1913</v>
      </c>
      <c r="G233" s="662" t="s">
        <v>606</v>
      </c>
      <c r="H233" s="662" t="s">
        <v>1316</v>
      </c>
      <c r="I233" s="662" t="s">
        <v>1317</v>
      </c>
      <c r="J233" s="662" t="s">
        <v>1318</v>
      </c>
      <c r="K233" s="662" t="s">
        <v>627</v>
      </c>
      <c r="L233" s="664">
        <v>79.550037102264199</v>
      </c>
      <c r="M233" s="664">
        <v>1</v>
      </c>
      <c r="N233" s="665">
        <v>79.550037102264199</v>
      </c>
    </row>
    <row r="234" spans="1:14" ht="14.4" customHeight="1" x14ac:dyDescent="0.3">
      <c r="A234" s="660" t="s">
        <v>574</v>
      </c>
      <c r="B234" s="661" t="s">
        <v>1905</v>
      </c>
      <c r="C234" s="662" t="s">
        <v>584</v>
      </c>
      <c r="D234" s="663" t="s">
        <v>1907</v>
      </c>
      <c r="E234" s="662" t="s">
        <v>605</v>
      </c>
      <c r="F234" s="663" t="s">
        <v>1913</v>
      </c>
      <c r="G234" s="662" t="s">
        <v>606</v>
      </c>
      <c r="H234" s="662" t="s">
        <v>1319</v>
      </c>
      <c r="I234" s="662" t="s">
        <v>1320</v>
      </c>
      <c r="J234" s="662" t="s">
        <v>1321</v>
      </c>
      <c r="K234" s="662" t="s">
        <v>1322</v>
      </c>
      <c r="L234" s="664">
        <v>296.8533333333333</v>
      </c>
      <c r="M234" s="664">
        <v>6</v>
      </c>
      <c r="N234" s="665">
        <v>1781.12</v>
      </c>
    </row>
    <row r="235" spans="1:14" ht="14.4" customHeight="1" x14ac:dyDescent="0.3">
      <c r="A235" s="660" t="s">
        <v>574</v>
      </c>
      <c r="B235" s="661" t="s">
        <v>1905</v>
      </c>
      <c r="C235" s="662" t="s">
        <v>584</v>
      </c>
      <c r="D235" s="663" t="s">
        <v>1907</v>
      </c>
      <c r="E235" s="662" t="s">
        <v>605</v>
      </c>
      <c r="F235" s="663" t="s">
        <v>1913</v>
      </c>
      <c r="G235" s="662" t="s">
        <v>606</v>
      </c>
      <c r="H235" s="662" t="s">
        <v>1323</v>
      </c>
      <c r="I235" s="662" t="s">
        <v>1324</v>
      </c>
      <c r="J235" s="662" t="s">
        <v>1325</v>
      </c>
      <c r="K235" s="662" t="s">
        <v>1326</v>
      </c>
      <c r="L235" s="664">
        <v>103.17443571367085</v>
      </c>
      <c r="M235" s="664">
        <v>8</v>
      </c>
      <c r="N235" s="665">
        <v>825.39548570936677</v>
      </c>
    </row>
    <row r="236" spans="1:14" ht="14.4" customHeight="1" x14ac:dyDescent="0.3">
      <c r="A236" s="660" t="s">
        <v>574</v>
      </c>
      <c r="B236" s="661" t="s">
        <v>1905</v>
      </c>
      <c r="C236" s="662" t="s">
        <v>584</v>
      </c>
      <c r="D236" s="663" t="s">
        <v>1907</v>
      </c>
      <c r="E236" s="662" t="s">
        <v>605</v>
      </c>
      <c r="F236" s="663" t="s">
        <v>1913</v>
      </c>
      <c r="G236" s="662" t="s">
        <v>606</v>
      </c>
      <c r="H236" s="662" t="s">
        <v>1327</v>
      </c>
      <c r="I236" s="662" t="s">
        <v>1327</v>
      </c>
      <c r="J236" s="662" t="s">
        <v>1328</v>
      </c>
      <c r="K236" s="662" t="s">
        <v>847</v>
      </c>
      <c r="L236" s="664">
        <v>1034.47</v>
      </c>
      <c r="M236" s="664">
        <v>1</v>
      </c>
      <c r="N236" s="665">
        <v>1034.47</v>
      </c>
    </row>
    <row r="237" spans="1:14" ht="14.4" customHeight="1" x14ac:dyDescent="0.3">
      <c r="A237" s="660" t="s">
        <v>574</v>
      </c>
      <c r="B237" s="661" t="s">
        <v>1905</v>
      </c>
      <c r="C237" s="662" t="s">
        <v>584</v>
      </c>
      <c r="D237" s="663" t="s">
        <v>1907</v>
      </c>
      <c r="E237" s="662" t="s">
        <v>605</v>
      </c>
      <c r="F237" s="663" t="s">
        <v>1913</v>
      </c>
      <c r="G237" s="662" t="s">
        <v>606</v>
      </c>
      <c r="H237" s="662" t="s">
        <v>1329</v>
      </c>
      <c r="I237" s="662" t="s">
        <v>1330</v>
      </c>
      <c r="J237" s="662" t="s">
        <v>1331</v>
      </c>
      <c r="K237" s="662" t="s">
        <v>1332</v>
      </c>
      <c r="L237" s="664">
        <v>106.73</v>
      </c>
      <c r="M237" s="664">
        <v>12</v>
      </c>
      <c r="N237" s="665">
        <v>1280.76</v>
      </c>
    </row>
    <row r="238" spans="1:14" ht="14.4" customHeight="1" x14ac:dyDescent="0.3">
      <c r="A238" s="660" t="s">
        <v>574</v>
      </c>
      <c r="B238" s="661" t="s">
        <v>1905</v>
      </c>
      <c r="C238" s="662" t="s">
        <v>584</v>
      </c>
      <c r="D238" s="663" t="s">
        <v>1907</v>
      </c>
      <c r="E238" s="662" t="s">
        <v>605</v>
      </c>
      <c r="F238" s="663" t="s">
        <v>1913</v>
      </c>
      <c r="G238" s="662" t="s">
        <v>606</v>
      </c>
      <c r="H238" s="662" t="s">
        <v>1333</v>
      </c>
      <c r="I238" s="662" t="s">
        <v>1334</v>
      </c>
      <c r="J238" s="662" t="s">
        <v>1335</v>
      </c>
      <c r="K238" s="662" t="s">
        <v>1336</v>
      </c>
      <c r="L238" s="664">
        <v>693.09242374405619</v>
      </c>
      <c r="M238" s="664">
        <v>1</v>
      </c>
      <c r="N238" s="665">
        <v>693.09242374405619</v>
      </c>
    </row>
    <row r="239" spans="1:14" ht="14.4" customHeight="1" x14ac:dyDescent="0.3">
      <c r="A239" s="660" t="s">
        <v>574</v>
      </c>
      <c r="B239" s="661" t="s">
        <v>1905</v>
      </c>
      <c r="C239" s="662" t="s">
        <v>584</v>
      </c>
      <c r="D239" s="663" t="s">
        <v>1907</v>
      </c>
      <c r="E239" s="662" t="s">
        <v>605</v>
      </c>
      <c r="F239" s="663" t="s">
        <v>1913</v>
      </c>
      <c r="G239" s="662" t="s">
        <v>606</v>
      </c>
      <c r="H239" s="662" t="s">
        <v>913</v>
      </c>
      <c r="I239" s="662" t="s">
        <v>914</v>
      </c>
      <c r="J239" s="662" t="s">
        <v>915</v>
      </c>
      <c r="K239" s="662" t="s">
        <v>916</v>
      </c>
      <c r="L239" s="664">
        <v>113.38783940664743</v>
      </c>
      <c r="M239" s="664">
        <v>40</v>
      </c>
      <c r="N239" s="665">
        <v>4535.5135762658974</v>
      </c>
    </row>
    <row r="240" spans="1:14" ht="14.4" customHeight="1" x14ac:dyDescent="0.3">
      <c r="A240" s="660" t="s">
        <v>574</v>
      </c>
      <c r="B240" s="661" t="s">
        <v>1905</v>
      </c>
      <c r="C240" s="662" t="s">
        <v>584</v>
      </c>
      <c r="D240" s="663" t="s">
        <v>1907</v>
      </c>
      <c r="E240" s="662" t="s">
        <v>605</v>
      </c>
      <c r="F240" s="663" t="s">
        <v>1913</v>
      </c>
      <c r="G240" s="662" t="s">
        <v>606</v>
      </c>
      <c r="H240" s="662" t="s">
        <v>1337</v>
      </c>
      <c r="I240" s="662" t="s">
        <v>1338</v>
      </c>
      <c r="J240" s="662" t="s">
        <v>1339</v>
      </c>
      <c r="K240" s="662" t="s">
        <v>1340</v>
      </c>
      <c r="L240" s="664">
        <v>121.77926854506325</v>
      </c>
      <c r="M240" s="664">
        <v>3</v>
      </c>
      <c r="N240" s="665">
        <v>365.33780563518974</v>
      </c>
    </row>
    <row r="241" spans="1:14" ht="14.4" customHeight="1" x14ac:dyDescent="0.3">
      <c r="A241" s="660" t="s">
        <v>574</v>
      </c>
      <c r="B241" s="661" t="s">
        <v>1905</v>
      </c>
      <c r="C241" s="662" t="s">
        <v>584</v>
      </c>
      <c r="D241" s="663" t="s">
        <v>1907</v>
      </c>
      <c r="E241" s="662" t="s">
        <v>605</v>
      </c>
      <c r="F241" s="663" t="s">
        <v>1913</v>
      </c>
      <c r="G241" s="662" t="s">
        <v>606</v>
      </c>
      <c r="H241" s="662" t="s">
        <v>1341</v>
      </c>
      <c r="I241" s="662" t="s">
        <v>1341</v>
      </c>
      <c r="J241" s="662" t="s">
        <v>1342</v>
      </c>
      <c r="K241" s="662" t="s">
        <v>1343</v>
      </c>
      <c r="L241" s="664">
        <v>1339.0906245540034</v>
      </c>
      <c r="M241" s="664">
        <v>1</v>
      </c>
      <c r="N241" s="665">
        <v>1339.0906245540034</v>
      </c>
    </row>
    <row r="242" spans="1:14" ht="14.4" customHeight="1" x14ac:dyDescent="0.3">
      <c r="A242" s="660" t="s">
        <v>574</v>
      </c>
      <c r="B242" s="661" t="s">
        <v>1905</v>
      </c>
      <c r="C242" s="662" t="s">
        <v>584</v>
      </c>
      <c r="D242" s="663" t="s">
        <v>1907</v>
      </c>
      <c r="E242" s="662" t="s">
        <v>605</v>
      </c>
      <c r="F242" s="663" t="s">
        <v>1913</v>
      </c>
      <c r="G242" s="662" t="s">
        <v>606</v>
      </c>
      <c r="H242" s="662" t="s">
        <v>1344</v>
      </c>
      <c r="I242" s="662" t="s">
        <v>216</v>
      </c>
      <c r="J242" s="662" t="s">
        <v>1345</v>
      </c>
      <c r="K242" s="662"/>
      <c r="L242" s="664">
        <v>68.105800107155488</v>
      </c>
      <c r="M242" s="664">
        <v>3</v>
      </c>
      <c r="N242" s="665">
        <v>204.31740032146647</v>
      </c>
    </row>
    <row r="243" spans="1:14" ht="14.4" customHeight="1" x14ac:dyDescent="0.3">
      <c r="A243" s="660" t="s">
        <v>574</v>
      </c>
      <c r="B243" s="661" t="s">
        <v>1905</v>
      </c>
      <c r="C243" s="662" t="s">
        <v>584</v>
      </c>
      <c r="D243" s="663" t="s">
        <v>1907</v>
      </c>
      <c r="E243" s="662" t="s">
        <v>605</v>
      </c>
      <c r="F243" s="663" t="s">
        <v>1913</v>
      </c>
      <c r="G243" s="662" t="s">
        <v>606</v>
      </c>
      <c r="H243" s="662" t="s">
        <v>1346</v>
      </c>
      <c r="I243" s="662" t="s">
        <v>216</v>
      </c>
      <c r="J243" s="662" t="s">
        <v>1347</v>
      </c>
      <c r="K243" s="662" t="s">
        <v>1348</v>
      </c>
      <c r="L243" s="664">
        <v>145.24707336030153</v>
      </c>
      <c r="M243" s="664">
        <v>2</v>
      </c>
      <c r="N243" s="665">
        <v>290.49414672060306</v>
      </c>
    </row>
    <row r="244" spans="1:14" ht="14.4" customHeight="1" x14ac:dyDescent="0.3">
      <c r="A244" s="660" t="s">
        <v>574</v>
      </c>
      <c r="B244" s="661" t="s">
        <v>1905</v>
      </c>
      <c r="C244" s="662" t="s">
        <v>584</v>
      </c>
      <c r="D244" s="663" t="s">
        <v>1907</v>
      </c>
      <c r="E244" s="662" t="s">
        <v>605</v>
      </c>
      <c r="F244" s="663" t="s">
        <v>1913</v>
      </c>
      <c r="G244" s="662" t="s">
        <v>606</v>
      </c>
      <c r="H244" s="662" t="s">
        <v>925</v>
      </c>
      <c r="I244" s="662" t="s">
        <v>216</v>
      </c>
      <c r="J244" s="662" t="s">
        <v>926</v>
      </c>
      <c r="K244" s="662"/>
      <c r="L244" s="664">
        <v>280.48500000000001</v>
      </c>
      <c r="M244" s="664">
        <v>1</v>
      </c>
      <c r="N244" s="665">
        <v>280.48500000000001</v>
      </c>
    </row>
    <row r="245" spans="1:14" ht="14.4" customHeight="1" x14ac:dyDescent="0.3">
      <c r="A245" s="660" t="s">
        <v>574</v>
      </c>
      <c r="B245" s="661" t="s">
        <v>1905</v>
      </c>
      <c r="C245" s="662" t="s">
        <v>584</v>
      </c>
      <c r="D245" s="663" t="s">
        <v>1907</v>
      </c>
      <c r="E245" s="662" t="s">
        <v>605</v>
      </c>
      <c r="F245" s="663" t="s">
        <v>1913</v>
      </c>
      <c r="G245" s="662" t="s">
        <v>606</v>
      </c>
      <c r="H245" s="662" t="s">
        <v>1349</v>
      </c>
      <c r="I245" s="662" t="s">
        <v>1350</v>
      </c>
      <c r="J245" s="662" t="s">
        <v>1351</v>
      </c>
      <c r="K245" s="662" t="s">
        <v>1352</v>
      </c>
      <c r="L245" s="664">
        <v>145.27000000000004</v>
      </c>
      <c r="M245" s="664">
        <v>1</v>
      </c>
      <c r="N245" s="665">
        <v>145.27000000000004</v>
      </c>
    </row>
    <row r="246" spans="1:14" ht="14.4" customHeight="1" x14ac:dyDescent="0.3">
      <c r="A246" s="660" t="s">
        <v>574</v>
      </c>
      <c r="B246" s="661" t="s">
        <v>1905</v>
      </c>
      <c r="C246" s="662" t="s">
        <v>584</v>
      </c>
      <c r="D246" s="663" t="s">
        <v>1907</v>
      </c>
      <c r="E246" s="662" t="s">
        <v>605</v>
      </c>
      <c r="F246" s="663" t="s">
        <v>1913</v>
      </c>
      <c r="G246" s="662" t="s">
        <v>606</v>
      </c>
      <c r="H246" s="662" t="s">
        <v>1353</v>
      </c>
      <c r="I246" s="662" t="s">
        <v>1354</v>
      </c>
      <c r="J246" s="662" t="s">
        <v>1339</v>
      </c>
      <c r="K246" s="662" t="s">
        <v>1355</v>
      </c>
      <c r="L246" s="664">
        <v>50.980000000000011</v>
      </c>
      <c r="M246" s="664">
        <v>1</v>
      </c>
      <c r="N246" s="665">
        <v>50.980000000000011</v>
      </c>
    </row>
    <row r="247" spans="1:14" ht="14.4" customHeight="1" x14ac:dyDescent="0.3">
      <c r="A247" s="660" t="s">
        <v>574</v>
      </c>
      <c r="B247" s="661" t="s">
        <v>1905</v>
      </c>
      <c r="C247" s="662" t="s">
        <v>584</v>
      </c>
      <c r="D247" s="663" t="s">
        <v>1907</v>
      </c>
      <c r="E247" s="662" t="s">
        <v>605</v>
      </c>
      <c r="F247" s="663" t="s">
        <v>1913</v>
      </c>
      <c r="G247" s="662" t="s">
        <v>606</v>
      </c>
      <c r="H247" s="662" t="s">
        <v>1356</v>
      </c>
      <c r="I247" s="662" t="s">
        <v>1357</v>
      </c>
      <c r="J247" s="662" t="s">
        <v>1358</v>
      </c>
      <c r="K247" s="662" t="s">
        <v>865</v>
      </c>
      <c r="L247" s="664">
        <v>50.890000000000008</v>
      </c>
      <c r="M247" s="664">
        <v>3</v>
      </c>
      <c r="N247" s="665">
        <v>152.67000000000002</v>
      </c>
    </row>
    <row r="248" spans="1:14" ht="14.4" customHeight="1" x14ac:dyDescent="0.3">
      <c r="A248" s="660" t="s">
        <v>574</v>
      </c>
      <c r="B248" s="661" t="s">
        <v>1905</v>
      </c>
      <c r="C248" s="662" t="s">
        <v>584</v>
      </c>
      <c r="D248" s="663" t="s">
        <v>1907</v>
      </c>
      <c r="E248" s="662" t="s">
        <v>605</v>
      </c>
      <c r="F248" s="663" t="s">
        <v>1913</v>
      </c>
      <c r="G248" s="662" t="s">
        <v>606</v>
      </c>
      <c r="H248" s="662" t="s">
        <v>937</v>
      </c>
      <c r="I248" s="662" t="s">
        <v>938</v>
      </c>
      <c r="J248" s="662" t="s">
        <v>939</v>
      </c>
      <c r="K248" s="662" t="s">
        <v>940</v>
      </c>
      <c r="L248" s="664">
        <v>325.15999999999997</v>
      </c>
      <c r="M248" s="664">
        <v>2</v>
      </c>
      <c r="N248" s="665">
        <v>650.31999999999994</v>
      </c>
    </row>
    <row r="249" spans="1:14" ht="14.4" customHeight="1" x14ac:dyDescent="0.3">
      <c r="A249" s="660" t="s">
        <v>574</v>
      </c>
      <c r="B249" s="661" t="s">
        <v>1905</v>
      </c>
      <c r="C249" s="662" t="s">
        <v>584</v>
      </c>
      <c r="D249" s="663" t="s">
        <v>1907</v>
      </c>
      <c r="E249" s="662" t="s">
        <v>605</v>
      </c>
      <c r="F249" s="663" t="s">
        <v>1913</v>
      </c>
      <c r="G249" s="662" t="s">
        <v>606</v>
      </c>
      <c r="H249" s="662" t="s">
        <v>1359</v>
      </c>
      <c r="I249" s="662" t="s">
        <v>216</v>
      </c>
      <c r="J249" s="662" t="s">
        <v>1360</v>
      </c>
      <c r="K249" s="662"/>
      <c r="L249" s="664">
        <v>51.818677135138344</v>
      </c>
      <c r="M249" s="664">
        <v>1</v>
      </c>
      <c r="N249" s="665">
        <v>51.818677135138344</v>
      </c>
    </row>
    <row r="250" spans="1:14" ht="14.4" customHeight="1" x14ac:dyDescent="0.3">
      <c r="A250" s="660" t="s">
        <v>574</v>
      </c>
      <c r="B250" s="661" t="s">
        <v>1905</v>
      </c>
      <c r="C250" s="662" t="s">
        <v>584</v>
      </c>
      <c r="D250" s="663" t="s">
        <v>1907</v>
      </c>
      <c r="E250" s="662" t="s">
        <v>605</v>
      </c>
      <c r="F250" s="663" t="s">
        <v>1913</v>
      </c>
      <c r="G250" s="662" t="s">
        <v>606</v>
      </c>
      <c r="H250" s="662" t="s">
        <v>1361</v>
      </c>
      <c r="I250" s="662" t="s">
        <v>1361</v>
      </c>
      <c r="J250" s="662" t="s">
        <v>1362</v>
      </c>
      <c r="K250" s="662" t="s">
        <v>1363</v>
      </c>
      <c r="L250" s="664">
        <v>108.89</v>
      </c>
      <c r="M250" s="664">
        <v>1</v>
      </c>
      <c r="N250" s="665">
        <v>108.89</v>
      </c>
    </row>
    <row r="251" spans="1:14" ht="14.4" customHeight="1" x14ac:dyDescent="0.3">
      <c r="A251" s="660" t="s">
        <v>574</v>
      </c>
      <c r="B251" s="661" t="s">
        <v>1905</v>
      </c>
      <c r="C251" s="662" t="s">
        <v>584</v>
      </c>
      <c r="D251" s="663" t="s">
        <v>1907</v>
      </c>
      <c r="E251" s="662" t="s">
        <v>605</v>
      </c>
      <c r="F251" s="663" t="s">
        <v>1913</v>
      </c>
      <c r="G251" s="662" t="s">
        <v>606</v>
      </c>
      <c r="H251" s="662" t="s">
        <v>1364</v>
      </c>
      <c r="I251" s="662" t="s">
        <v>216</v>
      </c>
      <c r="J251" s="662" t="s">
        <v>1365</v>
      </c>
      <c r="K251" s="662"/>
      <c r="L251" s="664">
        <v>70.876500784405806</v>
      </c>
      <c r="M251" s="664">
        <v>1</v>
      </c>
      <c r="N251" s="665">
        <v>70.876500784405806</v>
      </c>
    </row>
    <row r="252" spans="1:14" ht="14.4" customHeight="1" x14ac:dyDescent="0.3">
      <c r="A252" s="660" t="s">
        <v>574</v>
      </c>
      <c r="B252" s="661" t="s">
        <v>1905</v>
      </c>
      <c r="C252" s="662" t="s">
        <v>584</v>
      </c>
      <c r="D252" s="663" t="s">
        <v>1907</v>
      </c>
      <c r="E252" s="662" t="s">
        <v>605</v>
      </c>
      <c r="F252" s="663" t="s">
        <v>1913</v>
      </c>
      <c r="G252" s="662" t="s">
        <v>606</v>
      </c>
      <c r="H252" s="662" t="s">
        <v>1366</v>
      </c>
      <c r="I252" s="662" t="s">
        <v>216</v>
      </c>
      <c r="J252" s="662" t="s">
        <v>1367</v>
      </c>
      <c r="K252" s="662"/>
      <c r="L252" s="664">
        <v>210.07869330771649</v>
      </c>
      <c r="M252" s="664">
        <v>1</v>
      </c>
      <c r="N252" s="665">
        <v>210.07869330771649</v>
      </c>
    </row>
    <row r="253" spans="1:14" ht="14.4" customHeight="1" x14ac:dyDescent="0.3">
      <c r="A253" s="660" t="s">
        <v>574</v>
      </c>
      <c r="B253" s="661" t="s">
        <v>1905</v>
      </c>
      <c r="C253" s="662" t="s">
        <v>584</v>
      </c>
      <c r="D253" s="663" t="s">
        <v>1907</v>
      </c>
      <c r="E253" s="662" t="s">
        <v>605</v>
      </c>
      <c r="F253" s="663" t="s">
        <v>1913</v>
      </c>
      <c r="G253" s="662" t="s">
        <v>606</v>
      </c>
      <c r="H253" s="662" t="s">
        <v>1368</v>
      </c>
      <c r="I253" s="662" t="s">
        <v>216</v>
      </c>
      <c r="J253" s="662" t="s">
        <v>1369</v>
      </c>
      <c r="K253" s="662"/>
      <c r="L253" s="664">
        <v>84.530601673769027</v>
      </c>
      <c r="M253" s="664">
        <v>1</v>
      </c>
      <c r="N253" s="665">
        <v>84.530601673769027</v>
      </c>
    </row>
    <row r="254" spans="1:14" ht="14.4" customHeight="1" x14ac:dyDescent="0.3">
      <c r="A254" s="660" t="s">
        <v>574</v>
      </c>
      <c r="B254" s="661" t="s">
        <v>1905</v>
      </c>
      <c r="C254" s="662" t="s">
        <v>584</v>
      </c>
      <c r="D254" s="663" t="s">
        <v>1907</v>
      </c>
      <c r="E254" s="662" t="s">
        <v>605</v>
      </c>
      <c r="F254" s="663" t="s">
        <v>1913</v>
      </c>
      <c r="G254" s="662" t="s">
        <v>606</v>
      </c>
      <c r="H254" s="662" t="s">
        <v>1370</v>
      </c>
      <c r="I254" s="662" t="s">
        <v>1371</v>
      </c>
      <c r="J254" s="662" t="s">
        <v>1372</v>
      </c>
      <c r="K254" s="662" t="s">
        <v>1373</v>
      </c>
      <c r="L254" s="664">
        <v>105.61999999999998</v>
      </c>
      <c r="M254" s="664">
        <v>1</v>
      </c>
      <c r="N254" s="665">
        <v>105.61999999999998</v>
      </c>
    </row>
    <row r="255" spans="1:14" ht="14.4" customHeight="1" x14ac:dyDescent="0.3">
      <c r="A255" s="660" t="s">
        <v>574</v>
      </c>
      <c r="B255" s="661" t="s">
        <v>1905</v>
      </c>
      <c r="C255" s="662" t="s">
        <v>584</v>
      </c>
      <c r="D255" s="663" t="s">
        <v>1907</v>
      </c>
      <c r="E255" s="662" t="s">
        <v>605</v>
      </c>
      <c r="F255" s="663" t="s">
        <v>1913</v>
      </c>
      <c r="G255" s="662" t="s">
        <v>606</v>
      </c>
      <c r="H255" s="662" t="s">
        <v>1374</v>
      </c>
      <c r="I255" s="662" t="s">
        <v>216</v>
      </c>
      <c r="J255" s="662" t="s">
        <v>1375</v>
      </c>
      <c r="K255" s="662"/>
      <c r="L255" s="664">
        <v>100.97003946333345</v>
      </c>
      <c r="M255" s="664">
        <v>1</v>
      </c>
      <c r="N255" s="665">
        <v>100.97003946333345</v>
      </c>
    </row>
    <row r="256" spans="1:14" ht="14.4" customHeight="1" x14ac:dyDescent="0.3">
      <c r="A256" s="660" t="s">
        <v>574</v>
      </c>
      <c r="B256" s="661" t="s">
        <v>1905</v>
      </c>
      <c r="C256" s="662" t="s">
        <v>584</v>
      </c>
      <c r="D256" s="663" t="s">
        <v>1907</v>
      </c>
      <c r="E256" s="662" t="s">
        <v>605</v>
      </c>
      <c r="F256" s="663" t="s">
        <v>1913</v>
      </c>
      <c r="G256" s="662" t="s">
        <v>606</v>
      </c>
      <c r="H256" s="662" t="s">
        <v>952</v>
      </c>
      <c r="I256" s="662" t="s">
        <v>953</v>
      </c>
      <c r="J256" s="662" t="s">
        <v>954</v>
      </c>
      <c r="K256" s="662" t="s">
        <v>955</v>
      </c>
      <c r="L256" s="664">
        <v>125.8595298545425</v>
      </c>
      <c r="M256" s="664">
        <v>2</v>
      </c>
      <c r="N256" s="665">
        <v>251.719059709085</v>
      </c>
    </row>
    <row r="257" spans="1:14" ht="14.4" customHeight="1" x14ac:dyDescent="0.3">
      <c r="A257" s="660" t="s">
        <v>574</v>
      </c>
      <c r="B257" s="661" t="s">
        <v>1905</v>
      </c>
      <c r="C257" s="662" t="s">
        <v>584</v>
      </c>
      <c r="D257" s="663" t="s">
        <v>1907</v>
      </c>
      <c r="E257" s="662" t="s">
        <v>605</v>
      </c>
      <c r="F257" s="663" t="s">
        <v>1913</v>
      </c>
      <c r="G257" s="662" t="s">
        <v>606</v>
      </c>
      <c r="H257" s="662" t="s">
        <v>1376</v>
      </c>
      <c r="I257" s="662" t="s">
        <v>1376</v>
      </c>
      <c r="J257" s="662" t="s">
        <v>1377</v>
      </c>
      <c r="K257" s="662" t="s">
        <v>1378</v>
      </c>
      <c r="L257" s="664">
        <v>79.230164653838372</v>
      </c>
      <c r="M257" s="664">
        <v>3</v>
      </c>
      <c r="N257" s="665">
        <v>237.6904939615151</v>
      </c>
    </row>
    <row r="258" spans="1:14" ht="14.4" customHeight="1" x14ac:dyDescent="0.3">
      <c r="A258" s="660" t="s">
        <v>574</v>
      </c>
      <c r="B258" s="661" t="s">
        <v>1905</v>
      </c>
      <c r="C258" s="662" t="s">
        <v>584</v>
      </c>
      <c r="D258" s="663" t="s">
        <v>1907</v>
      </c>
      <c r="E258" s="662" t="s">
        <v>605</v>
      </c>
      <c r="F258" s="663" t="s">
        <v>1913</v>
      </c>
      <c r="G258" s="662" t="s">
        <v>606</v>
      </c>
      <c r="H258" s="662" t="s">
        <v>1379</v>
      </c>
      <c r="I258" s="662" t="s">
        <v>1380</v>
      </c>
      <c r="J258" s="662" t="s">
        <v>1381</v>
      </c>
      <c r="K258" s="662" t="s">
        <v>1382</v>
      </c>
      <c r="L258" s="664">
        <v>111.85925131951252</v>
      </c>
      <c r="M258" s="664">
        <v>3</v>
      </c>
      <c r="N258" s="665">
        <v>335.57775395853758</v>
      </c>
    </row>
    <row r="259" spans="1:14" ht="14.4" customHeight="1" x14ac:dyDescent="0.3">
      <c r="A259" s="660" t="s">
        <v>574</v>
      </c>
      <c r="B259" s="661" t="s">
        <v>1905</v>
      </c>
      <c r="C259" s="662" t="s">
        <v>584</v>
      </c>
      <c r="D259" s="663" t="s">
        <v>1907</v>
      </c>
      <c r="E259" s="662" t="s">
        <v>605</v>
      </c>
      <c r="F259" s="663" t="s">
        <v>1913</v>
      </c>
      <c r="G259" s="662" t="s">
        <v>606</v>
      </c>
      <c r="H259" s="662" t="s">
        <v>1383</v>
      </c>
      <c r="I259" s="662" t="s">
        <v>216</v>
      </c>
      <c r="J259" s="662" t="s">
        <v>1384</v>
      </c>
      <c r="K259" s="662"/>
      <c r="L259" s="664">
        <v>175.04980331318603</v>
      </c>
      <c r="M259" s="664">
        <v>1</v>
      </c>
      <c r="N259" s="665">
        <v>175.04980331318603</v>
      </c>
    </row>
    <row r="260" spans="1:14" ht="14.4" customHeight="1" x14ac:dyDescent="0.3">
      <c r="A260" s="660" t="s">
        <v>574</v>
      </c>
      <c r="B260" s="661" t="s">
        <v>1905</v>
      </c>
      <c r="C260" s="662" t="s">
        <v>584</v>
      </c>
      <c r="D260" s="663" t="s">
        <v>1907</v>
      </c>
      <c r="E260" s="662" t="s">
        <v>605</v>
      </c>
      <c r="F260" s="663" t="s">
        <v>1913</v>
      </c>
      <c r="G260" s="662" t="s">
        <v>606</v>
      </c>
      <c r="H260" s="662" t="s">
        <v>1385</v>
      </c>
      <c r="I260" s="662" t="s">
        <v>1386</v>
      </c>
      <c r="J260" s="662" t="s">
        <v>1247</v>
      </c>
      <c r="K260" s="662" t="s">
        <v>1387</v>
      </c>
      <c r="L260" s="664">
        <v>67.669999999999945</v>
      </c>
      <c r="M260" s="664">
        <v>1</v>
      </c>
      <c r="N260" s="665">
        <v>67.669999999999945</v>
      </c>
    </row>
    <row r="261" spans="1:14" ht="14.4" customHeight="1" x14ac:dyDescent="0.3">
      <c r="A261" s="660" t="s">
        <v>574</v>
      </c>
      <c r="B261" s="661" t="s">
        <v>1905</v>
      </c>
      <c r="C261" s="662" t="s">
        <v>584</v>
      </c>
      <c r="D261" s="663" t="s">
        <v>1907</v>
      </c>
      <c r="E261" s="662" t="s">
        <v>605</v>
      </c>
      <c r="F261" s="663" t="s">
        <v>1913</v>
      </c>
      <c r="G261" s="662" t="s">
        <v>606</v>
      </c>
      <c r="H261" s="662" t="s">
        <v>1388</v>
      </c>
      <c r="I261" s="662" t="s">
        <v>1388</v>
      </c>
      <c r="J261" s="662" t="s">
        <v>1389</v>
      </c>
      <c r="K261" s="662" t="s">
        <v>1390</v>
      </c>
      <c r="L261" s="664">
        <v>147.31</v>
      </c>
      <c r="M261" s="664">
        <v>1</v>
      </c>
      <c r="N261" s="665">
        <v>147.31</v>
      </c>
    </row>
    <row r="262" spans="1:14" ht="14.4" customHeight="1" x14ac:dyDescent="0.3">
      <c r="A262" s="660" t="s">
        <v>574</v>
      </c>
      <c r="B262" s="661" t="s">
        <v>1905</v>
      </c>
      <c r="C262" s="662" t="s">
        <v>584</v>
      </c>
      <c r="D262" s="663" t="s">
        <v>1907</v>
      </c>
      <c r="E262" s="662" t="s">
        <v>605</v>
      </c>
      <c r="F262" s="663" t="s">
        <v>1913</v>
      </c>
      <c r="G262" s="662" t="s">
        <v>606</v>
      </c>
      <c r="H262" s="662" t="s">
        <v>1391</v>
      </c>
      <c r="I262" s="662" t="s">
        <v>216</v>
      </c>
      <c r="J262" s="662" t="s">
        <v>1392</v>
      </c>
      <c r="K262" s="662"/>
      <c r="L262" s="664">
        <v>36.57</v>
      </c>
      <c r="M262" s="664">
        <v>3</v>
      </c>
      <c r="N262" s="665">
        <v>109.71000000000001</v>
      </c>
    </row>
    <row r="263" spans="1:14" ht="14.4" customHeight="1" x14ac:dyDescent="0.3">
      <c r="A263" s="660" t="s">
        <v>574</v>
      </c>
      <c r="B263" s="661" t="s">
        <v>1905</v>
      </c>
      <c r="C263" s="662" t="s">
        <v>584</v>
      </c>
      <c r="D263" s="663" t="s">
        <v>1907</v>
      </c>
      <c r="E263" s="662" t="s">
        <v>605</v>
      </c>
      <c r="F263" s="663" t="s">
        <v>1913</v>
      </c>
      <c r="G263" s="662" t="s">
        <v>606</v>
      </c>
      <c r="H263" s="662" t="s">
        <v>1393</v>
      </c>
      <c r="I263" s="662" t="s">
        <v>216</v>
      </c>
      <c r="J263" s="662" t="s">
        <v>1394</v>
      </c>
      <c r="K263" s="662"/>
      <c r="L263" s="664">
        <v>108.63</v>
      </c>
      <c r="M263" s="664">
        <v>3</v>
      </c>
      <c r="N263" s="665">
        <v>325.89</v>
      </c>
    </row>
    <row r="264" spans="1:14" ht="14.4" customHeight="1" x14ac:dyDescent="0.3">
      <c r="A264" s="660" t="s">
        <v>574</v>
      </c>
      <c r="B264" s="661" t="s">
        <v>1905</v>
      </c>
      <c r="C264" s="662" t="s">
        <v>584</v>
      </c>
      <c r="D264" s="663" t="s">
        <v>1907</v>
      </c>
      <c r="E264" s="662" t="s">
        <v>605</v>
      </c>
      <c r="F264" s="663" t="s">
        <v>1913</v>
      </c>
      <c r="G264" s="662" t="s">
        <v>606</v>
      </c>
      <c r="H264" s="662" t="s">
        <v>1395</v>
      </c>
      <c r="I264" s="662" t="s">
        <v>1396</v>
      </c>
      <c r="J264" s="662" t="s">
        <v>1397</v>
      </c>
      <c r="K264" s="662" t="s">
        <v>1398</v>
      </c>
      <c r="L264" s="664">
        <v>61.94</v>
      </c>
      <c r="M264" s="664">
        <v>1</v>
      </c>
      <c r="N264" s="665">
        <v>61.94</v>
      </c>
    </row>
    <row r="265" spans="1:14" ht="14.4" customHeight="1" x14ac:dyDescent="0.3">
      <c r="A265" s="660" t="s">
        <v>574</v>
      </c>
      <c r="B265" s="661" t="s">
        <v>1905</v>
      </c>
      <c r="C265" s="662" t="s">
        <v>584</v>
      </c>
      <c r="D265" s="663" t="s">
        <v>1907</v>
      </c>
      <c r="E265" s="662" t="s">
        <v>605</v>
      </c>
      <c r="F265" s="663" t="s">
        <v>1913</v>
      </c>
      <c r="G265" s="662" t="s">
        <v>606</v>
      </c>
      <c r="H265" s="662" t="s">
        <v>1399</v>
      </c>
      <c r="I265" s="662" t="s">
        <v>1399</v>
      </c>
      <c r="J265" s="662" t="s">
        <v>1400</v>
      </c>
      <c r="K265" s="662" t="s">
        <v>1401</v>
      </c>
      <c r="L265" s="664">
        <v>96.09936567515517</v>
      </c>
      <c r="M265" s="664">
        <v>1</v>
      </c>
      <c r="N265" s="665">
        <v>96.09936567515517</v>
      </c>
    </row>
    <row r="266" spans="1:14" ht="14.4" customHeight="1" x14ac:dyDescent="0.3">
      <c r="A266" s="660" t="s">
        <v>574</v>
      </c>
      <c r="B266" s="661" t="s">
        <v>1905</v>
      </c>
      <c r="C266" s="662" t="s">
        <v>584</v>
      </c>
      <c r="D266" s="663" t="s">
        <v>1907</v>
      </c>
      <c r="E266" s="662" t="s">
        <v>605</v>
      </c>
      <c r="F266" s="663" t="s">
        <v>1913</v>
      </c>
      <c r="G266" s="662" t="s">
        <v>606</v>
      </c>
      <c r="H266" s="662" t="s">
        <v>1402</v>
      </c>
      <c r="I266" s="662" t="s">
        <v>216</v>
      </c>
      <c r="J266" s="662" t="s">
        <v>1403</v>
      </c>
      <c r="K266" s="662"/>
      <c r="L266" s="664">
        <v>37.524833222516243</v>
      </c>
      <c r="M266" s="664">
        <v>12</v>
      </c>
      <c r="N266" s="665">
        <v>450.29799867019494</v>
      </c>
    </row>
    <row r="267" spans="1:14" ht="14.4" customHeight="1" x14ac:dyDescent="0.3">
      <c r="A267" s="660" t="s">
        <v>574</v>
      </c>
      <c r="B267" s="661" t="s">
        <v>1905</v>
      </c>
      <c r="C267" s="662" t="s">
        <v>584</v>
      </c>
      <c r="D267" s="663" t="s">
        <v>1907</v>
      </c>
      <c r="E267" s="662" t="s">
        <v>605</v>
      </c>
      <c r="F267" s="663" t="s">
        <v>1913</v>
      </c>
      <c r="G267" s="662" t="s">
        <v>606</v>
      </c>
      <c r="H267" s="662" t="s">
        <v>1404</v>
      </c>
      <c r="I267" s="662" t="s">
        <v>216</v>
      </c>
      <c r="J267" s="662" t="s">
        <v>1405</v>
      </c>
      <c r="K267" s="662" t="s">
        <v>1406</v>
      </c>
      <c r="L267" s="664">
        <v>82.763779855867512</v>
      </c>
      <c r="M267" s="664">
        <v>1</v>
      </c>
      <c r="N267" s="665">
        <v>82.763779855867512</v>
      </c>
    </row>
    <row r="268" spans="1:14" ht="14.4" customHeight="1" x14ac:dyDescent="0.3">
      <c r="A268" s="660" t="s">
        <v>574</v>
      </c>
      <c r="B268" s="661" t="s">
        <v>1905</v>
      </c>
      <c r="C268" s="662" t="s">
        <v>584</v>
      </c>
      <c r="D268" s="663" t="s">
        <v>1907</v>
      </c>
      <c r="E268" s="662" t="s">
        <v>605</v>
      </c>
      <c r="F268" s="663" t="s">
        <v>1913</v>
      </c>
      <c r="G268" s="662" t="s">
        <v>606</v>
      </c>
      <c r="H268" s="662" t="s">
        <v>1407</v>
      </c>
      <c r="I268" s="662" t="s">
        <v>1407</v>
      </c>
      <c r="J268" s="662" t="s">
        <v>965</v>
      </c>
      <c r="K268" s="662" t="s">
        <v>1408</v>
      </c>
      <c r="L268" s="664">
        <v>43.999819630255175</v>
      </c>
      <c r="M268" s="664">
        <v>7</v>
      </c>
      <c r="N268" s="665">
        <v>307.99873741178624</v>
      </c>
    </row>
    <row r="269" spans="1:14" ht="14.4" customHeight="1" x14ac:dyDescent="0.3">
      <c r="A269" s="660" t="s">
        <v>574</v>
      </c>
      <c r="B269" s="661" t="s">
        <v>1905</v>
      </c>
      <c r="C269" s="662" t="s">
        <v>584</v>
      </c>
      <c r="D269" s="663" t="s">
        <v>1907</v>
      </c>
      <c r="E269" s="662" t="s">
        <v>605</v>
      </c>
      <c r="F269" s="663" t="s">
        <v>1913</v>
      </c>
      <c r="G269" s="662" t="s">
        <v>606</v>
      </c>
      <c r="H269" s="662" t="s">
        <v>1409</v>
      </c>
      <c r="I269" s="662" t="s">
        <v>1409</v>
      </c>
      <c r="J269" s="662" t="s">
        <v>1410</v>
      </c>
      <c r="K269" s="662" t="s">
        <v>1411</v>
      </c>
      <c r="L269" s="664">
        <v>117.47999999999999</v>
      </c>
      <c r="M269" s="664">
        <v>1</v>
      </c>
      <c r="N269" s="665">
        <v>117.47999999999999</v>
      </c>
    </row>
    <row r="270" spans="1:14" ht="14.4" customHeight="1" x14ac:dyDescent="0.3">
      <c r="A270" s="660" t="s">
        <v>574</v>
      </c>
      <c r="B270" s="661" t="s">
        <v>1905</v>
      </c>
      <c r="C270" s="662" t="s">
        <v>584</v>
      </c>
      <c r="D270" s="663" t="s">
        <v>1907</v>
      </c>
      <c r="E270" s="662" t="s">
        <v>605</v>
      </c>
      <c r="F270" s="663" t="s">
        <v>1913</v>
      </c>
      <c r="G270" s="662" t="s">
        <v>606</v>
      </c>
      <c r="H270" s="662" t="s">
        <v>1412</v>
      </c>
      <c r="I270" s="662" t="s">
        <v>1413</v>
      </c>
      <c r="J270" s="662" t="s">
        <v>1414</v>
      </c>
      <c r="K270" s="662" t="s">
        <v>1415</v>
      </c>
      <c r="L270" s="664">
        <v>45.19</v>
      </c>
      <c r="M270" s="664">
        <v>1</v>
      </c>
      <c r="N270" s="665">
        <v>45.19</v>
      </c>
    </row>
    <row r="271" spans="1:14" ht="14.4" customHeight="1" x14ac:dyDescent="0.3">
      <c r="A271" s="660" t="s">
        <v>574</v>
      </c>
      <c r="B271" s="661" t="s">
        <v>1905</v>
      </c>
      <c r="C271" s="662" t="s">
        <v>584</v>
      </c>
      <c r="D271" s="663" t="s">
        <v>1907</v>
      </c>
      <c r="E271" s="662" t="s">
        <v>605</v>
      </c>
      <c r="F271" s="663" t="s">
        <v>1913</v>
      </c>
      <c r="G271" s="662" t="s">
        <v>969</v>
      </c>
      <c r="H271" s="662" t="s">
        <v>970</v>
      </c>
      <c r="I271" s="662" t="s">
        <v>970</v>
      </c>
      <c r="J271" s="662" t="s">
        <v>971</v>
      </c>
      <c r="K271" s="662" t="s">
        <v>972</v>
      </c>
      <c r="L271" s="664">
        <v>122.44000000000001</v>
      </c>
      <c r="M271" s="664">
        <v>1</v>
      </c>
      <c r="N271" s="665">
        <v>122.44000000000001</v>
      </c>
    </row>
    <row r="272" spans="1:14" ht="14.4" customHeight="1" x14ac:dyDescent="0.3">
      <c r="A272" s="660" t="s">
        <v>574</v>
      </c>
      <c r="B272" s="661" t="s">
        <v>1905</v>
      </c>
      <c r="C272" s="662" t="s">
        <v>584</v>
      </c>
      <c r="D272" s="663" t="s">
        <v>1907</v>
      </c>
      <c r="E272" s="662" t="s">
        <v>605</v>
      </c>
      <c r="F272" s="663" t="s">
        <v>1913</v>
      </c>
      <c r="G272" s="662" t="s">
        <v>969</v>
      </c>
      <c r="H272" s="662" t="s">
        <v>976</v>
      </c>
      <c r="I272" s="662" t="s">
        <v>977</v>
      </c>
      <c r="J272" s="662" t="s">
        <v>978</v>
      </c>
      <c r="K272" s="662" t="s">
        <v>979</v>
      </c>
      <c r="L272" s="664">
        <v>34.75</v>
      </c>
      <c r="M272" s="664">
        <v>10</v>
      </c>
      <c r="N272" s="665">
        <v>347.5</v>
      </c>
    </row>
    <row r="273" spans="1:14" ht="14.4" customHeight="1" x14ac:dyDescent="0.3">
      <c r="A273" s="660" t="s">
        <v>574</v>
      </c>
      <c r="B273" s="661" t="s">
        <v>1905</v>
      </c>
      <c r="C273" s="662" t="s">
        <v>584</v>
      </c>
      <c r="D273" s="663" t="s">
        <v>1907</v>
      </c>
      <c r="E273" s="662" t="s">
        <v>605</v>
      </c>
      <c r="F273" s="663" t="s">
        <v>1913</v>
      </c>
      <c r="G273" s="662" t="s">
        <v>969</v>
      </c>
      <c r="H273" s="662" t="s">
        <v>1416</v>
      </c>
      <c r="I273" s="662" t="s">
        <v>1417</v>
      </c>
      <c r="J273" s="662" t="s">
        <v>1418</v>
      </c>
      <c r="K273" s="662" t="s">
        <v>1419</v>
      </c>
      <c r="L273" s="664">
        <v>38.599310563761911</v>
      </c>
      <c r="M273" s="664">
        <v>1</v>
      </c>
      <c r="N273" s="665">
        <v>38.599310563761911</v>
      </c>
    </row>
    <row r="274" spans="1:14" ht="14.4" customHeight="1" x14ac:dyDescent="0.3">
      <c r="A274" s="660" t="s">
        <v>574</v>
      </c>
      <c r="B274" s="661" t="s">
        <v>1905</v>
      </c>
      <c r="C274" s="662" t="s">
        <v>584</v>
      </c>
      <c r="D274" s="663" t="s">
        <v>1907</v>
      </c>
      <c r="E274" s="662" t="s">
        <v>605</v>
      </c>
      <c r="F274" s="663" t="s">
        <v>1913</v>
      </c>
      <c r="G274" s="662" t="s">
        <v>969</v>
      </c>
      <c r="H274" s="662" t="s">
        <v>1420</v>
      </c>
      <c r="I274" s="662" t="s">
        <v>1421</v>
      </c>
      <c r="J274" s="662" t="s">
        <v>1422</v>
      </c>
      <c r="K274" s="662" t="s">
        <v>1423</v>
      </c>
      <c r="L274" s="664">
        <v>59.358981802060462</v>
      </c>
      <c r="M274" s="664">
        <v>2</v>
      </c>
      <c r="N274" s="665">
        <v>118.71796360412092</v>
      </c>
    </row>
    <row r="275" spans="1:14" ht="14.4" customHeight="1" x14ac:dyDescent="0.3">
      <c r="A275" s="660" t="s">
        <v>574</v>
      </c>
      <c r="B275" s="661" t="s">
        <v>1905</v>
      </c>
      <c r="C275" s="662" t="s">
        <v>584</v>
      </c>
      <c r="D275" s="663" t="s">
        <v>1907</v>
      </c>
      <c r="E275" s="662" t="s">
        <v>605</v>
      </c>
      <c r="F275" s="663" t="s">
        <v>1913</v>
      </c>
      <c r="G275" s="662" t="s">
        <v>969</v>
      </c>
      <c r="H275" s="662" t="s">
        <v>980</v>
      </c>
      <c r="I275" s="662" t="s">
        <v>981</v>
      </c>
      <c r="J275" s="662" t="s">
        <v>982</v>
      </c>
      <c r="K275" s="662" t="s">
        <v>847</v>
      </c>
      <c r="L275" s="664">
        <v>43.65939455278302</v>
      </c>
      <c r="M275" s="664">
        <v>4</v>
      </c>
      <c r="N275" s="665">
        <v>174.63757821113208</v>
      </c>
    </row>
    <row r="276" spans="1:14" ht="14.4" customHeight="1" x14ac:dyDescent="0.3">
      <c r="A276" s="660" t="s">
        <v>574</v>
      </c>
      <c r="B276" s="661" t="s">
        <v>1905</v>
      </c>
      <c r="C276" s="662" t="s">
        <v>584</v>
      </c>
      <c r="D276" s="663" t="s">
        <v>1907</v>
      </c>
      <c r="E276" s="662" t="s">
        <v>605</v>
      </c>
      <c r="F276" s="663" t="s">
        <v>1913</v>
      </c>
      <c r="G276" s="662" t="s">
        <v>969</v>
      </c>
      <c r="H276" s="662" t="s">
        <v>987</v>
      </c>
      <c r="I276" s="662" t="s">
        <v>988</v>
      </c>
      <c r="J276" s="662" t="s">
        <v>989</v>
      </c>
      <c r="K276" s="662" t="s">
        <v>990</v>
      </c>
      <c r="L276" s="664">
        <v>3342.850414494535</v>
      </c>
      <c r="M276" s="664">
        <v>7</v>
      </c>
      <c r="N276" s="665">
        <v>23399.952901461744</v>
      </c>
    </row>
    <row r="277" spans="1:14" ht="14.4" customHeight="1" x14ac:dyDescent="0.3">
      <c r="A277" s="660" t="s">
        <v>574</v>
      </c>
      <c r="B277" s="661" t="s">
        <v>1905</v>
      </c>
      <c r="C277" s="662" t="s">
        <v>584</v>
      </c>
      <c r="D277" s="663" t="s">
        <v>1907</v>
      </c>
      <c r="E277" s="662" t="s">
        <v>605</v>
      </c>
      <c r="F277" s="663" t="s">
        <v>1913</v>
      </c>
      <c r="G277" s="662" t="s">
        <v>969</v>
      </c>
      <c r="H277" s="662" t="s">
        <v>1424</v>
      </c>
      <c r="I277" s="662" t="s">
        <v>1425</v>
      </c>
      <c r="J277" s="662" t="s">
        <v>1426</v>
      </c>
      <c r="K277" s="662" t="s">
        <v>1427</v>
      </c>
      <c r="L277" s="664">
        <v>91.410000000000011</v>
      </c>
      <c r="M277" s="664">
        <v>1</v>
      </c>
      <c r="N277" s="665">
        <v>91.410000000000011</v>
      </c>
    </row>
    <row r="278" spans="1:14" ht="14.4" customHeight="1" x14ac:dyDescent="0.3">
      <c r="A278" s="660" t="s">
        <v>574</v>
      </c>
      <c r="B278" s="661" t="s">
        <v>1905</v>
      </c>
      <c r="C278" s="662" t="s">
        <v>584</v>
      </c>
      <c r="D278" s="663" t="s">
        <v>1907</v>
      </c>
      <c r="E278" s="662" t="s">
        <v>605</v>
      </c>
      <c r="F278" s="663" t="s">
        <v>1913</v>
      </c>
      <c r="G278" s="662" t="s">
        <v>969</v>
      </c>
      <c r="H278" s="662" t="s">
        <v>1003</v>
      </c>
      <c r="I278" s="662" t="s">
        <v>1004</v>
      </c>
      <c r="J278" s="662" t="s">
        <v>1005</v>
      </c>
      <c r="K278" s="662" t="s">
        <v>1006</v>
      </c>
      <c r="L278" s="664">
        <v>99.543289926458613</v>
      </c>
      <c r="M278" s="664">
        <v>2</v>
      </c>
      <c r="N278" s="665">
        <v>199.08657985291723</v>
      </c>
    </row>
    <row r="279" spans="1:14" ht="14.4" customHeight="1" x14ac:dyDescent="0.3">
      <c r="A279" s="660" t="s">
        <v>574</v>
      </c>
      <c r="B279" s="661" t="s">
        <v>1905</v>
      </c>
      <c r="C279" s="662" t="s">
        <v>584</v>
      </c>
      <c r="D279" s="663" t="s">
        <v>1907</v>
      </c>
      <c r="E279" s="662" t="s">
        <v>605</v>
      </c>
      <c r="F279" s="663" t="s">
        <v>1913</v>
      </c>
      <c r="G279" s="662" t="s">
        <v>969</v>
      </c>
      <c r="H279" s="662" t="s">
        <v>1428</v>
      </c>
      <c r="I279" s="662" t="s">
        <v>1429</v>
      </c>
      <c r="J279" s="662" t="s">
        <v>1430</v>
      </c>
      <c r="K279" s="662" t="s">
        <v>1431</v>
      </c>
      <c r="L279" s="664">
        <v>46.989999999999995</v>
      </c>
      <c r="M279" s="664">
        <v>2</v>
      </c>
      <c r="N279" s="665">
        <v>93.97999999999999</v>
      </c>
    </row>
    <row r="280" spans="1:14" ht="14.4" customHeight="1" x14ac:dyDescent="0.3">
      <c r="A280" s="660" t="s">
        <v>574</v>
      </c>
      <c r="B280" s="661" t="s">
        <v>1905</v>
      </c>
      <c r="C280" s="662" t="s">
        <v>584</v>
      </c>
      <c r="D280" s="663" t="s">
        <v>1907</v>
      </c>
      <c r="E280" s="662" t="s">
        <v>605</v>
      </c>
      <c r="F280" s="663" t="s">
        <v>1913</v>
      </c>
      <c r="G280" s="662" t="s">
        <v>969</v>
      </c>
      <c r="H280" s="662" t="s">
        <v>1432</v>
      </c>
      <c r="I280" s="662" t="s">
        <v>1433</v>
      </c>
      <c r="J280" s="662" t="s">
        <v>1434</v>
      </c>
      <c r="K280" s="662" t="s">
        <v>948</v>
      </c>
      <c r="L280" s="664">
        <v>70.346700461164929</v>
      </c>
      <c r="M280" s="664">
        <v>9</v>
      </c>
      <c r="N280" s="665">
        <v>633.12030415048434</v>
      </c>
    </row>
    <row r="281" spans="1:14" ht="14.4" customHeight="1" x14ac:dyDescent="0.3">
      <c r="A281" s="660" t="s">
        <v>574</v>
      </c>
      <c r="B281" s="661" t="s">
        <v>1905</v>
      </c>
      <c r="C281" s="662" t="s">
        <v>584</v>
      </c>
      <c r="D281" s="663" t="s">
        <v>1907</v>
      </c>
      <c r="E281" s="662" t="s">
        <v>605</v>
      </c>
      <c r="F281" s="663" t="s">
        <v>1913</v>
      </c>
      <c r="G281" s="662" t="s">
        <v>969</v>
      </c>
      <c r="H281" s="662" t="s">
        <v>1007</v>
      </c>
      <c r="I281" s="662" t="s">
        <v>1008</v>
      </c>
      <c r="J281" s="662" t="s">
        <v>1009</v>
      </c>
      <c r="K281" s="662" t="s">
        <v>1010</v>
      </c>
      <c r="L281" s="664">
        <v>138.77000000000001</v>
      </c>
      <c r="M281" s="664">
        <v>1</v>
      </c>
      <c r="N281" s="665">
        <v>138.77000000000001</v>
      </c>
    </row>
    <row r="282" spans="1:14" ht="14.4" customHeight="1" x14ac:dyDescent="0.3">
      <c r="A282" s="660" t="s">
        <v>574</v>
      </c>
      <c r="B282" s="661" t="s">
        <v>1905</v>
      </c>
      <c r="C282" s="662" t="s">
        <v>584</v>
      </c>
      <c r="D282" s="663" t="s">
        <v>1907</v>
      </c>
      <c r="E282" s="662" t="s">
        <v>605</v>
      </c>
      <c r="F282" s="663" t="s">
        <v>1913</v>
      </c>
      <c r="G282" s="662" t="s">
        <v>969</v>
      </c>
      <c r="H282" s="662" t="s">
        <v>1435</v>
      </c>
      <c r="I282" s="662" t="s">
        <v>1436</v>
      </c>
      <c r="J282" s="662" t="s">
        <v>1437</v>
      </c>
      <c r="K282" s="662" t="s">
        <v>847</v>
      </c>
      <c r="L282" s="664">
        <v>84.44</v>
      </c>
      <c r="M282" s="664">
        <v>1</v>
      </c>
      <c r="N282" s="665">
        <v>84.44</v>
      </c>
    </row>
    <row r="283" spans="1:14" ht="14.4" customHeight="1" x14ac:dyDescent="0.3">
      <c r="A283" s="660" t="s">
        <v>574</v>
      </c>
      <c r="B283" s="661" t="s">
        <v>1905</v>
      </c>
      <c r="C283" s="662" t="s">
        <v>584</v>
      </c>
      <c r="D283" s="663" t="s">
        <v>1907</v>
      </c>
      <c r="E283" s="662" t="s">
        <v>605</v>
      </c>
      <c r="F283" s="663" t="s">
        <v>1913</v>
      </c>
      <c r="G283" s="662" t="s">
        <v>969</v>
      </c>
      <c r="H283" s="662" t="s">
        <v>1438</v>
      </c>
      <c r="I283" s="662" t="s">
        <v>1439</v>
      </c>
      <c r="J283" s="662" t="s">
        <v>1440</v>
      </c>
      <c r="K283" s="662" t="s">
        <v>1441</v>
      </c>
      <c r="L283" s="664">
        <v>46.220000000000006</v>
      </c>
      <c r="M283" s="664">
        <v>1</v>
      </c>
      <c r="N283" s="665">
        <v>46.220000000000006</v>
      </c>
    </row>
    <row r="284" spans="1:14" ht="14.4" customHeight="1" x14ac:dyDescent="0.3">
      <c r="A284" s="660" t="s">
        <v>574</v>
      </c>
      <c r="B284" s="661" t="s">
        <v>1905</v>
      </c>
      <c r="C284" s="662" t="s">
        <v>584</v>
      </c>
      <c r="D284" s="663" t="s">
        <v>1907</v>
      </c>
      <c r="E284" s="662" t="s">
        <v>605</v>
      </c>
      <c r="F284" s="663" t="s">
        <v>1913</v>
      </c>
      <c r="G284" s="662" t="s">
        <v>969</v>
      </c>
      <c r="H284" s="662" t="s">
        <v>1442</v>
      </c>
      <c r="I284" s="662" t="s">
        <v>1443</v>
      </c>
      <c r="J284" s="662" t="s">
        <v>1444</v>
      </c>
      <c r="K284" s="662" t="s">
        <v>1445</v>
      </c>
      <c r="L284" s="664">
        <v>49.559999999999995</v>
      </c>
      <c r="M284" s="664">
        <v>2</v>
      </c>
      <c r="N284" s="665">
        <v>99.11999999999999</v>
      </c>
    </row>
    <row r="285" spans="1:14" ht="14.4" customHeight="1" x14ac:dyDescent="0.3">
      <c r="A285" s="660" t="s">
        <v>574</v>
      </c>
      <c r="B285" s="661" t="s">
        <v>1905</v>
      </c>
      <c r="C285" s="662" t="s">
        <v>584</v>
      </c>
      <c r="D285" s="663" t="s">
        <v>1907</v>
      </c>
      <c r="E285" s="662" t="s">
        <v>605</v>
      </c>
      <c r="F285" s="663" t="s">
        <v>1913</v>
      </c>
      <c r="G285" s="662" t="s">
        <v>969</v>
      </c>
      <c r="H285" s="662" t="s">
        <v>1446</v>
      </c>
      <c r="I285" s="662" t="s">
        <v>1447</v>
      </c>
      <c r="J285" s="662" t="s">
        <v>1448</v>
      </c>
      <c r="K285" s="662" t="s">
        <v>1449</v>
      </c>
      <c r="L285" s="664">
        <v>72.592529792218798</v>
      </c>
      <c r="M285" s="664">
        <v>8</v>
      </c>
      <c r="N285" s="665">
        <v>580.74023833775038</v>
      </c>
    </row>
    <row r="286" spans="1:14" ht="14.4" customHeight="1" x14ac:dyDescent="0.3">
      <c r="A286" s="660" t="s">
        <v>574</v>
      </c>
      <c r="B286" s="661" t="s">
        <v>1905</v>
      </c>
      <c r="C286" s="662" t="s">
        <v>584</v>
      </c>
      <c r="D286" s="663" t="s">
        <v>1907</v>
      </c>
      <c r="E286" s="662" t="s">
        <v>605</v>
      </c>
      <c r="F286" s="663" t="s">
        <v>1913</v>
      </c>
      <c r="G286" s="662" t="s">
        <v>969</v>
      </c>
      <c r="H286" s="662" t="s">
        <v>1035</v>
      </c>
      <c r="I286" s="662" t="s">
        <v>1036</v>
      </c>
      <c r="J286" s="662" t="s">
        <v>1037</v>
      </c>
      <c r="K286" s="662" t="s">
        <v>1038</v>
      </c>
      <c r="L286" s="664">
        <v>67.865930892313727</v>
      </c>
      <c r="M286" s="664">
        <v>90</v>
      </c>
      <c r="N286" s="665">
        <v>6107.9337803082353</v>
      </c>
    </row>
    <row r="287" spans="1:14" ht="14.4" customHeight="1" x14ac:dyDescent="0.3">
      <c r="A287" s="660" t="s">
        <v>574</v>
      </c>
      <c r="B287" s="661" t="s">
        <v>1905</v>
      </c>
      <c r="C287" s="662" t="s">
        <v>584</v>
      </c>
      <c r="D287" s="663" t="s">
        <v>1907</v>
      </c>
      <c r="E287" s="662" t="s">
        <v>605</v>
      </c>
      <c r="F287" s="663" t="s">
        <v>1913</v>
      </c>
      <c r="G287" s="662" t="s">
        <v>969</v>
      </c>
      <c r="H287" s="662" t="s">
        <v>1450</v>
      </c>
      <c r="I287" s="662" t="s">
        <v>882</v>
      </c>
      <c r="J287" s="662" t="s">
        <v>1451</v>
      </c>
      <c r="K287" s="662" t="s">
        <v>1452</v>
      </c>
      <c r="L287" s="664">
        <v>77.808821661328011</v>
      </c>
      <c r="M287" s="664">
        <v>1</v>
      </c>
      <c r="N287" s="665">
        <v>77.808821661328011</v>
      </c>
    </row>
    <row r="288" spans="1:14" ht="14.4" customHeight="1" x14ac:dyDescent="0.3">
      <c r="A288" s="660" t="s">
        <v>574</v>
      </c>
      <c r="B288" s="661" t="s">
        <v>1905</v>
      </c>
      <c r="C288" s="662" t="s">
        <v>584</v>
      </c>
      <c r="D288" s="663" t="s">
        <v>1907</v>
      </c>
      <c r="E288" s="662" t="s">
        <v>605</v>
      </c>
      <c r="F288" s="663" t="s">
        <v>1913</v>
      </c>
      <c r="G288" s="662" t="s">
        <v>969</v>
      </c>
      <c r="H288" s="662" t="s">
        <v>1453</v>
      </c>
      <c r="I288" s="662" t="s">
        <v>1454</v>
      </c>
      <c r="J288" s="662" t="s">
        <v>1455</v>
      </c>
      <c r="K288" s="662" t="s">
        <v>1018</v>
      </c>
      <c r="L288" s="664">
        <v>115.5</v>
      </c>
      <c r="M288" s="664">
        <v>1</v>
      </c>
      <c r="N288" s="665">
        <v>115.5</v>
      </c>
    </row>
    <row r="289" spans="1:14" ht="14.4" customHeight="1" x14ac:dyDescent="0.3">
      <c r="A289" s="660" t="s">
        <v>574</v>
      </c>
      <c r="B289" s="661" t="s">
        <v>1905</v>
      </c>
      <c r="C289" s="662" t="s">
        <v>584</v>
      </c>
      <c r="D289" s="663" t="s">
        <v>1907</v>
      </c>
      <c r="E289" s="662" t="s">
        <v>605</v>
      </c>
      <c r="F289" s="663" t="s">
        <v>1913</v>
      </c>
      <c r="G289" s="662" t="s">
        <v>969</v>
      </c>
      <c r="H289" s="662" t="s">
        <v>1456</v>
      </c>
      <c r="I289" s="662" t="s">
        <v>1457</v>
      </c>
      <c r="J289" s="662" t="s">
        <v>1458</v>
      </c>
      <c r="K289" s="662" t="s">
        <v>1459</v>
      </c>
      <c r="L289" s="664">
        <v>363.98000000000013</v>
      </c>
      <c r="M289" s="664">
        <v>5</v>
      </c>
      <c r="N289" s="665">
        <v>1819.9000000000005</v>
      </c>
    </row>
    <row r="290" spans="1:14" ht="14.4" customHeight="1" x14ac:dyDescent="0.3">
      <c r="A290" s="660" t="s">
        <v>574</v>
      </c>
      <c r="B290" s="661" t="s">
        <v>1905</v>
      </c>
      <c r="C290" s="662" t="s">
        <v>584</v>
      </c>
      <c r="D290" s="663" t="s">
        <v>1907</v>
      </c>
      <c r="E290" s="662" t="s">
        <v>605</v>
      </c>
      <c r="F290" s="663" t="s">
        <v>1913</v>
      </c>
      <c r="G290" s="662" t="s">
        <v>969</v>
      </c>
      <c r="H290" s="662" t="s">
        <v>1047</v>
      </c>
      <c r="I290" s="662" t="s">
        <v>1047</v>
      </c>
      <c r="J290" s="662" t="s">
        <v>1048</v>
      </c>
      <c r="K290" s="662" t="s">
        <v>1049</v>
      </c>
      <c r="L290" s="664">
        <v>123.88</v>
      </c>
      <c r="M290" s="664">
        <v>2</v>
      </c>
      <c r="N290" s="665">
        <v>247.76</v>
      </c>
    </row>
    <row r="291" spans="1:14" ht="14.4" customHeight="1" x14ac:dyDescent="0.3">
      <c r="A291" s="660" t="s">
        <v>574</v>
      </c>
      <c r="B291" s="661" t="s">
        <v>1905</v>
      </c>
      <c r="C291" s="662" t="s">
        <v>584</v>
      </c>
      <c r="D291" s="663" t="s">
        <v>1907</v>
      </c>
      <c r="E291" s="662" t="s">
        <v>605</v>
      </c>
      <c r="F291" s="663" t="s">
        <v>1913</v>
      </c>
      <c r="G291" s="662" t="s">
        <v>969</v>
      </c>
      <c r="H291" s="662" t="s">
        <v>1460</v>
      </c>
      <c r="I291" s="662" t="s">
        <v>1461</v>
      </c>
      <c r="J291" s="662" t="s">
        <v>1462</v>
      </c>
      <c r="K291" s="662" t="s">
        <v>1463</v>
      </c>
      <c r="L291" s="664">
        <v>1403.875</v>
      </c>
      <c r="M291" s="664">
        <v>2</v>
      </c>
      <c r="N291" s="665">
        <v>2807.75</v>
      </c>
    </row>
    <row r="292" spans="1:14" ht="14.4" customHeight="1" x14ac:dyDescent="0.3">
      <c r="A292" s="660" t="s">
        <v>574</v>
      </c>
      <c r="B292" s="661" t="s">
        <v>1905</v>
      </c>
      <c r="C292" s="662" t="s">
        <v>584</v>
      </c>
      <c r="D292" s="663" t="s">
        <v>1907</v>
      </c>
      <c r="E292" s="662" t="s">
        <v>605</v>
      </c>
      <c r="F292" s="663" t="s">
        <v>1913</v>
      </c>
      <c r="G292" s="662" t="s">
        <v>969</v>
      </c>
      <c r="H292" s="662" t="s">
        <v>1464</v>
      </c>
      <c r="I292" s="662" t="s">
        <v>1465</v>
      </c>
      <c r="J292" s="662" t="s">
        <v>1466</v>
      </c>
      <c r="K292" s="662" t="s">
        <v>803</v>
      </c>
      <c r="L292" s="664">
        <v>88.43</v>
      </c>
      <c r="M292" s="664">
        <v>1</v>
      </c>
      <c r="N292" s="665">
        <v>88.43</v>
      </c>
    </row>
    <row r="293" spans="1:14" ht="14.4" customHeight="1" x14ac:dyDescent="0.3">
      <c r="A293" s="660" t="s">
        <v>574</v>
      </c>
      <c r="B293" s="661" t="s">
        <v>1905</v>
      </c>
      <c r="C293" s="662" t="s">
        <v>584</v>
      </c>
      <c r="D293" s="663" t="s">
        <v>1907</v>
      </c>
      <c r="E293" s="662" t="s">
        <v>1050</v>
      </c>
      <c r="F293" s="663" t="s">
        <v>1914</v>
      </c>
      <c r="G293" s="662" t="s">
        <v>606</v>
      </c>
      <c r="H293" s="662" t="s">
        <v>1051</v>
      </c>
      <c r="I293" s="662" t="s">
        <v>1052</v>
      </c>
      <c r="J293" s="662" t="s">
        <v>1053</v>
      </c>
      <c r="K293" s="662" t="s">
        <v>1054</v>
      </c>
      <c r="L293" s="664">
        <v>2296.5793333333336</v>
      </c>
      <c r="M293" s="664">
        <v>6</v>
      </c>
      <c r="N293" s="665">
        <v>13779.476000000002</v>
      </c>
    </row>
    <row r="294" spans="1:14" ht="14.4" customHeight="1" x14ac:dyDescent="0.3">
      <c r="A294" s="660" t="s">
        <v>574</v>
      </c>
      <c r="B294" s="661" t="s">
        <v>1905</v>
      </c>
      <c r="C294" s="662" t="s">
        <v>584</v>
      </c>
      <c r="D294" s="663" t="s">
        <v>1907</v>
      </c>
      <c r="E294" s="662" t="s">
        <v>1050</v>
      </c>
      <c r="F294" s="663" t="s">
        <v>1914</v>
      </c>
      <c r="G294" s="662" t="s">
        <v>606</v>
      </c>
      <c r="H294" s="662" t="s">
        <v>1055</v>
      </c>
      <c r="I294" s="662" t="s">
        <v>1056</v>
      </c>
      <c r="J294" s="662" t="s">
        <v>1057</v>
      </c>
      <c r="K294" s="662" t="s">
        <v>1054</v>
      </c>
      <c r="L294" s="664">
        <v>1950</v>
      </c>
      <c r="M294" s="664">
        <v>2</v>
      </c>
      <c r="N294" s="665">
        <v>3900</v>
      </c>
    </row>
    <row r="295" spans="1:14" ht="14.4" customHeight="1" x14ac:dyDescent="0.3">
      <c r="A295" s="660" t="s">
        <v>574</v>
      </c>
      <c r="B295" s="661" t="s">
        <v>1905</v>
      </c>
      <c r="C295" s="662" t="s">
        <v>584</v>
      </c>
      <c r="D295" s="663" t="s">
        <v>1907</v>
      </c>
      <c r="E295" s="662" t="s">
        <v>1050</v>
      </c>
      <c r="F295" s="663" t="s">
        <v>1914</v>
      </c>
      <c r="G295" s="662" t="s">
        <v>606</v>
      </c>
      <c r="H295" s="662" t="s">
        <v>1058</v>
      </c>
      <c r="I295" s="662" t="s">
        <v>1059</v>
      </c>
      <c r="J295" s="662" t="s">
        <v>1060</v>
      </c>
      <c r="K295" s="662" t="s">
        <v>1054</v>
      </c>
      <c r="L295" s="664">
        <v>2556.5300000000002</v>
      </c>
      <c r="M295" s="664">
        <v>1</v>
      </c>
      <c r="N295" s="665">
        <v>2556.5300000000002</v>
      </c>
    </row>
    <row r="296" spans="1:14" ht="14.4" customHeight="1" x14ac:dyDescent="0.3">
      <c r="A296" s="660" t="s">
        <v>574</v>
      </c>
      <c r="B296" s="661" t="s">
        <v>1905</v>
      </c>
      <c r="C296" s="662" t="s">
        <v>584</v>
      </c>
      <c r="D296" s="663" t="s">
        <v>1907</v>
      </c>
      <c r="E296" s="662" t="s">
        <v>1050</v>
      </c>
      <c r="F296" s="663" t="s">
        <v>1914</v>
      </c>
      <c r="G296" s="662" t="s">
        <v>606</v>
      </c>
      <c r="H296" s="662" t="s">
        <v>1467</v>
      </c>
      <c r="I296" s="662" t="s">
        <v>1468</v>
      </c>
      <c r="J296" s="662" t="s">
        <v>1469</v>
      </c>
      <c r="K296" s="662" t="s">
        <v>1470</v>
      </c>
      <c r="L296" s="664">
        <v>2206.31</v>
      </c>
      <c r="M296" s="664">
        <v>1</v>
      </c>
      <c r="N296" s="665">
        <v>2206.31</v>
      </c>
    </row>
    <row r="297" spans="1:14" ht="14.4" customHeight="1" x14ac:dyDescent="0.3">
      <c r="A297" s="660" t="s">
        <v>574</v>
      </c>
      <c r="B297" s="661" t="s">
        <v>1905</v>
      </c>
      <c r="C297" s="662" t="s">
        <v>584</v>
      </c>
      <c r="D297" s="663" t="s">
        <v>1907</v>
      </c>
      <c r="E297" s="662" t="s">
        <v>1050</v>
      </c>
      <c r="F297" s="663" t="s">
        <v>1914</v>
      </c>
      <c r="G297" s="662" t="s">
        <v>969</v>
      </c>
      <c r="H297" s="662" t="s">
        <v>1079</v>
      </c>
      <c r="I297" s="662" t="s">
        <v>1079</v>
      </c>
      <c r="J297" s="662" t="s">
        <v>1080</v>
      </c>
      <c r="K297" s="662" t="s">
        <v>1081</v>
      </c>
      <c r="L297" s="664">
        <v>183.37</v>
      </c>
      <c r="M297" s="664">
        <v>8</v>
      </c>
      <c r="N297" s="665">
        <v>1466.96</v>
      </c>
    </row>
    <row r="298" spans="1:14" ht="14.4" customHeight="1" x14ac:dyDescent="0.3">
      <c r="A298" s="660" t="s">
        <v>574</v>
      </c>
      <c r="B298" s="661" t="s">
        <v>1905</v>
      </c>
      <c r="C298" s="662" t="s">
        <v>584</v>
      </c>
      <c r="D298" s="663" t="s">
        <v>1907</v>
      </c>
      <c r="E298" s="662" t="s">
        <v>1082</v>
      </c>
      <c r="F298" s="663" t="s">
        <v>1915</v>
      </c>
      <c r="G298" s="662"/>
      <c r="H298" s="662" t="s">
        <v>1087</v>
      </c>
      <c r="I298" s="662" t="s">
        <v>1088</v>
      </c>
      <c r="J298" s="662" t="s">
        <v>1089</v>
      </c>
      <c r="K298" s="662" t="s">
        <v>1090</v>
      </c>
      <c r="L298" s="664">
        <v>410.09100000000001</v>
      </c>
      <c r="M298" s="664">
        <v>2</v>
      </c>
      <c r="N298" s="665">
        <v>820.18200000000002</v>
      </c>
    </row>
    <row r="299" spans="1:14" ht="14.4" customHeight="1" x14ac:dyDescent="0.3">
      <c r="A299" s="660" t="s">
        <v>574</v>
      </c>
      <c r="B299" s="661" t="s">
        <v>1905</v>
      </c>
      <c r="C299" s="662" t="s">
        <v>584</v>
      </c>
      <c r="D299" s="663" t="s">
        <v>1907</v>
      </c>
      <c r="E299" s="662" t="s">
        <v>1082</v>
      </c>
      <c r="F299" s="663" t="s">
        <v>1915</v>
      </c>
      <c r="G299" s="662"/>
      <c r="H299" s="662" t="s">
        <v>1091</v>
      </c>
      <c r="I299" s="662" t="s">
        <v>1092</v>
      </c>
      <c r="J299" s="662" t="s">
        <v>1093</v>
      </c>
      <c r="K299" s="662" t="s">
        <v>1094</v>
      </c>
      <c r="L299" s="664">
        <v>592.59717283950624</v>
      </c>
      <c r="M299" s="664">
        <v>1.3499999999999999</v>
      </c>
      <c r="N299" s="665">
        <v>800.00618333333341</v>
      </c>
    </row>
    <row r="300" spans="1:14" ht="14.4" customHeight="1" x14ac:dyDescent="0.3">
      <c r="A300" s="660" t="s">
        <v>574</v>
      </c>
      <c r="B300" s="661" t="s">
        <v>1905</v>
      </c>
      <c r="C300" s="662" t="s">
        <v>584</v>
      </c>
      <c r="D300" s="663" t="s">
        <v>1907</v>
      </c>
      <c r="E300" s="662" t="s">
        <v>1082</v>
      </c>
      <c r="F300" s="663" t="s">
        <v>1915</v>
      </c>
      <c r="G300" s="662"/>
      <c r="H300" s="662" t="s">
        <v>1098</v>
      </c>
      <c r="I300" s="662" t="s">
        <v>1098</v>
      </c>
      <c r="J300" s="662" t="s">
        <v>1099</v>
      </c>
      <c r="K300" s="662" t="s">
        <v>1100</v>
      </c>
      <c r="L300" s="664">
        <v>1780.6035294117644</v>
      </c>
      <c r="M300" s="664">
        <v>6.8000000000000007</v>
      </c>
      <c r="N300" s="665">
        <v>12108.103999999999</v>
      </c>
    </row>
    <row r="301" spans="1:14" ht="14.4" customHeight="1" x14ac:dyDescent="0.3">
      <c r="A301" s="660" t="s">
        <v>574</v>
      </c>
      <c r="B301" s="661" t="s">
        <v>1905</v>
      </c>
      <c r="C301" s="662" t="s">
        <v>584</v>
      </c>
      <c r="D301" s="663" t="s">
        <v>1907</v>
      </c>
      <c r="E301" s="662" t="s">
        <v>1082</v>
      </c>
      <c r="F301" s="663" t="s">
        <v>1915</v>
      </c>
      <c r="G301" s="662" t="s">
        <v>606</v>
      </c>
      <c r="H301" s="662" t="s">
        <v>1471</v>
      </c>
      <c r="I301" s="662" t="s">
        <v>1472</v>
      </c>
      <c r="J301" s="662" t="s">
        <v>1473</v>
      </c>
      <c r="K301" s="662" t="s">
        <v>1474</v>
      </c>
      <c r="L301" s="664">
        <v>40.330000000000005</v>
      </c>
      <c r="M301" s="664">
        <v>6</v>
      </c>
      <c r="N301" s="665">
        <v>241.98000000000002</v>
      </c>
    </row>
    <row r="302" spans="1:14" ht="14.4" customHeight="1" x14ac:dyDescent="0.3">
      <c r="A302" s="660" t="s">
        <v>574</v>
      </c>
      <c r="B302" s="661" t="s">
        <v>1905</v>
      </c>
      <c r="C302" s="662" t="s">
        <v>584</v>
      </c>
      <c r="D302" s="663" t="s">
        <v>1907</v>
      </c>
      <c r="E302" s="662" t="s">
        <v>1082</v>
      </c>
      <c r="F302" s="663" t="s">
        <v>1915</v>
      </c>
      <c r="G302" s="662" t="s">
        <v>606</v>
      </c>
      <c r="H302" s="662" t="s">
        <v>1475</v>
      </c>
      <c r="I302" s="662" t="s">
        <v>1476</v>
      </c>
      <c r="J302" s="662" t="s">
        <v>1477</v>
      </c>
      <c r="K302" s="662" t="s">
        <v>1478</v>
      </c>
      <c r="L302" s="664">
        <v>67.942647130227769</v>
      </c>
      <c r="M302" s="664">
        <v>10</v>
      </c>
      <c r="N302" s="665">
        <v>679.42647130227772</v>
      </c>
    </row>
    <row r="303" spans="1:14" ht="14.4" customHeight="1" x14ac:dyDescent="0.3">
      <c r="A303" s="660" t="s">
        <v>574</v>
      </c>
      <c r="B303" s="661" t="s">
        <v>1905</v>
      </c>
      <c r="C303" s="662" t="s">
        <v>584</v>
      </c>
      <c r="D303" s="663" t="s">
        <v>1907</v>
      </c>
      <c r="E303" s="662" t="s">
        <v>1082</v>
      </c>
      <c r="F303" s="663" t="s">
        <v>1915</v>
      </c>
      <c r="G303" s="662" t="s">
        <v>606</v>
      </c>
      <c r="H303" s="662" t="s">
        <v>1479</v>
      </c>
      <c r="I303" s="662" t="s">
        <v>1480</v>
      </c>
      <c r="J303" s="662" t="s">
        <v>1481</v>
      </c>
      <c r="K303" s="662" t="s">
        <v>1482</v>
      </c>
      <c r="L303" s="664">
        <v>128.0699334033595</v>
      </c>
      <c r="M303" s="664">
        <v>6</v>
      </c>
      <c r="N303" s="665">
        <v>768.41960042015705</v>
      </c>
    </row>
    <row r="304" spans="1:14" ht="14.4" customHeight="1" x14ac:dyDescent="0.3">
      <c r="A304" s="660" t="s">
        <v>574</v>
      </c>
      <c r="B304" s="661" t="s">
        <v>1905</v>
      </c>
      <c r="C304" s="662" t="s">
        <v>584</v>
      </c>
      <c r="D304" s="663" t="s">
        <v>1907</v>
      </c>
      <c r="E304" s="662" t="s">
        <v>1082</v>
      </c>
      <c r="F304" s="663" t="s">
        <v>1915</v>
      </c>
      <c r="G304" s="662" t="s">
        <v>606</v>
      </c>
      <c r="H304" s="662" t="s">
        <v>1483</v>
      </c>
      <c r="I304" s="662" t="s">
        <v>1484</v>
      </c>
      <c r="J304" s="662" t="s">
        <v>1485</v>
      </c>
      <c r="K304" s="662" t="s">
        <v>1486</v>
      </c>
      <c r="L304" s="664">
        <v>276.62907026978451</v>
      </c>
      <c r="M304" s="664">
        <v>1</v>
      </c>
      <c r="N304" s="665">
        <v>276.62907026978451</v>
      </c>
    </row>
    <row r="305" spans="1:14" ht="14.4" customHeight="1" x14ac:dyDescent="0.3">
      <c r="A305" s="660" t="s">
        <v>574</v>
      </c>
      <c r="B305" s="661" t="s">
        <v>1905</v>
      </c>
      <c r="C305" s="662" t="s">
        <v>584</v>
      </c>
      <c r="D305" s="663" t="s">
        <v>1907</v>
      </c>
      <c r="E305" s="662" t="s">
        <v>1082</v>
      </c>
      <c r="F305" s="663" t="s">
        <v>1915</v>
      </c>
      <c r="G305" s="662" t="s">
        <v>606</v>
      </c>
      <c r="H305" s="662" t="s">
        <v>1113</v>
      </c>
      <c r="I305" s="662" t="s">
        <v>1113</v>
      </c>
      <c r="J305" s="662" t="s">
        <v>1114</v>
      </c>
      <c r="K305" s="662" t="s">
        <v>1115</v>
      </c>
      <c r="L305" s="664">
        <v>495</v>
      </c>
      <c r="M305" s="664">
        <v>1</v>
      </c>
      <c r="N305" s="665">
        <v>495</v>
      </c>
    </row>
    <row r="306" spans="1:14" ht="14.4" customHeight="1" x14ac:dyDescent="0.3">
      <c r="A306" s="660" t="s">
        <v>574</v>
      </c>
      <c r="B306" s="661" t="s">
        <v>1905</v>
      </c>
      <c r="C306" s="662" t="s">
        <v>584</v>
      </c>
      <c r="D306" s="663" t="s">
        <v>1907</v>
      </c>
      <c r="E306" s="662" t="s">
        <v>1082</v>
      </c>
      <c r="F306" s="663" t="s">
        <v>1915</v>
      </c>
      <c r="G306" s="662" t="s">
        <v>969</v>
      </c>
      <c r="H306" s="662" t="s">
        <v>1116</v>
      </c>
      <c r="I306" s="662" t="s">
        <v>1117</v>
      </c>
      <c r="J306" s="662" t="s">
        <v>1118</v>
      </c>
      <c r="K306" s="662" t="s">
        <v>1119</v>
      </c>
      <c r="L306" s="664">
        <v>114.45714375229615</v>
      </c>
      <c r="M306" s="664">
        <v>7</v>
      </c>
      <c r="N306" s="665">
        <v>801.20000626607305</v>
      </c>
    </row>
    <row r="307" spans="1:14" ht="14.4" customHeight="1" x14ac:dyDescent="0.3">
      <c r="A307" s="660" t="s">
        <v>574</v>
      </c>
      <c r="B307" s="661" t="s">
        <v>1905</v>
      </c>
      <c r="C307" s="662" t="s">
        <v>584</v>
      </c>
      <c r="D307" s="663" t="s">
        <v>1907</v>
      </c>
      <c r="E307" s="662" t="s">
        <v>1082</v>
      </c>
      <c r="F307" s="663" t="s">
        <v>1915</v>
      </c>
      <c r="G307" s="662" t="s">
        <v>969</v>
      </c>
      <c r="H307" s="662" t="s">
        <v>1120</v>
      </c>
      <c r="I307" s="662" t="s">
        <v>1121</v>
      </c>
      <c r="J307" s="662" t="s">
        <v>1122</v>
      </c>
      <c r="K307" s="662" t="s">
        <v>1123</v>
      </c>
      <c r="L307" s="664">
        <v>25.01793023255814</v>
      </c>
      <c r="M307" s="664">
        <v>43</v>
      </c>
      <c r="N307" s="665">
        <v>1075.771</v>
      </c>
    </row>
    <row r="308" spans="1:14" ht="14.4" customHeight="1" x14ac:dyDescent="0.3">
      <c r="A308" s="660" t="s">
        <v>574</v>
      </c>
      <c r="B308" s="661" t="s">
        <v>1905</v>
      </c>
      <c r="C308" s="662" t="s">
        <v>584</v>
      </c>
      <c r="D308" s="663" t="s">
        <v>1907</v>
      </c>
      <c r="E308" s="662" t="s">
        <v>1082</v>
      </c>
      <c r="F308" s="663" t="s">
        <v>1915</v>
      </c>
      <c r="G308" s="662" t="s">
        <v>969</v>
      </c>
      <c r="H308" s="662" t="s">
        <v>1128</v>
      </c>
      <c r="I308" s="662" t="s">
        <v>1129</v>
      </c>
      <c r="J308" s="662" t="s">
        <v>1130</v>
      </c>
      <c r="K308" s="662" t="s">
        <v>1131</v>
      </c>
      <c r="L308" s="664">
        <v>142.92005526704787</v>
      </c>
      <c r="M308" s="664">
        <v>23.800000000000011</v>
      </c>
      <c r="N308" s="665">
        <v>3401.4973153557412</v>
      </c>
    </row>
    <row r="309" spans="1:14" ht="14.4" customHeight="1" x14ac:dyDescent="0.3">
      <c r="A309" s="660" t="s">
        <v>574</v>
      </c>
      <c r="B309" s="661" t="s">
        <v>1905</v>
      </c>
      <c r="C309" s="662" t="s">
        <v>584</v>
      </c>
      <c r="D309" s="663" t="s">
        <v>1907</v>
      </c>
      <c r="E309" s="662" t="s">
        <v>1082</v>
      </c>
      <c r="F309" s="663" t="s">
        <v>1915</v>
      </c>
      <c r="G309" s="662" t="s">
        <v>969</v>
      </c>
      <c r="H309" s="662" t="s">
        <v>1132</v>
      </c>
      <c r="I309" s="662" t="s">
        <v>1133</v>
      </c>
      <c r="J309" s="662" t="s">
        <v>1134</v>
      </c>
      <c r="K309" s="662" t="s">
        <v>1135</v>
      </c>
      <c r="L309" s="664">
        <v>76.645821082646421</v>
      </c>
      <c r="M309" s="664">
        <v>72.000000000000014</v>
      </c>
      <c r="N309" s="665">
        <v>5518.4991179505432</v>
      </c>
    </row>
    <row r="310" spans="1:14" ht="14.4" customHeight="1" x14ac:dyDescent="0.3">
      <c r="A310" s="660" t="s">
        <v>574</v>
      </c>
      <c r="B310" s="661" t="s">
        <v>1905</v>
      </c>
      <c r="C310" s="662" t="s">
        <v>584</v>
      </c>
      <c r="D310" s="663" t="s">
        <v>1907</v>
      </c>
      <c r="E310" s="662" t="s">
        <v>1082</v>
      </c>
      <c r="F310" s="663" t="s">
        <v>1915</v>
      </c>
      <c r="G310" s="662" t="s">
        <v>969</v>
      </c>
      <c r="H310" s="662" t="s">
        <v>1487</v>
      </c>
      <c r="I310" s="662" t="s">
        <v>1488</v>
      </c>
      <c r="J310" s="662" t="s">
        <v>1489</v>
      </c>
      <c r="K310" s="662" t="s">
        <v>1490</v>
      </c>
      <c r="L310" s="664">
        <v>111.28972794162149</v>
      </c>
      <c r="M310" s="664">
        <v>4</v>
      </c>
      <c r="N310" s="665">
        <v>445.15891176648597</v>
      </c>
    </row>
    <row r="311" spans="1:14" ht="14.4" customHeight="1" x14ac:dyDescent="0.3">
      <c r="A311" s="660" t="s">
        <v>574</v>
      </c>
      <c r="B311" s="661" t="s">
        <v>1905</v>
      </c>
      <c r="C311" s="662" t="s">
        <v>584</v>
      </c>
      <c r="D311" s="663" t="s">
        <v>1907</v>
      </c>
      <c r="E311" s="662" t="s">
        <v>1082</v>
      </c>
      <c r="F311" s="663" t="s">
        <v>1915</v>
      </c>
      <c r="G311" s="662" t="s">
        <v>969</v>
      </c>
      <c r="H311" s="662" t="s">
        <v>1136</v>
      </c>
      <c r="I311" s="662" t="s">
        <v>1137</v>
      </c>
      <c r="J311" s="662" t="s">
        <v>1138</v>
      </c>
      <c r="K311" s="662" t="s">
        <v>1139</v>
      </c>
      <c r="L311" s="664">
        <v>650.19981841027584</v>
      </c>
      <c r="M311" s="664">
        <v>2.6999999999999997</v>
      </c>
      <c r="N311" s="665">
        <v>1755.5395097077446</v>
      </c>
    </row>
    <row r="312" spans="1:14" ht="14.4" customHeight="1" x14ac:dyDescent="0.3">
      <c r="A312" s="660" t="s">
        <v>574</v>
      </c>
      <c r="B312" s="661" t="s">
        <v>1905</v>
      </c>
      <c r="C312" s="662" t="s">
        <v>584</v>
      </c>
      <c r="D312" s="663" t="s">
        <v>1907</v>
      </c>
      <c r="E312" s="662" t="s">
        <v>1082</v>
      </c>
      <c r="F312" s="663" t="s">
        <v>1915</v>
      </c>
      <c r="G312" s="662" t="s">
        <v>969</v>
      </c>
      <c r="H312" s="662" t="s">
        <v>1491</v>
      </c>
      <c r="I312" s="662" t="s">
        <v>1492</v>
      </c>
      <c r="J312" s="662" t="s">
        <v>1493</v>
      </c>
      <c r="K312" s="662" t="s">
        <v>1494</v>
      </c>
      <c r="L312" s="664">
        <v>41.269999999999996</v>
      </c>
      <c r="M312" s="664">
        <v>10</v>
      </c>
      <c r="N312" s="665">
        <v>412.69999999999993</v>
      </c>
    </row>
    <row r="313" spans="1:14" ht="14.4" customHeight="1" x14ac:dyDescent="0.3">
      <c r="A313" s="660" t="s">
        <v>574</v>
      </c>
      <c r="B313" s="661" t="s">
        <v>1905</v>
      </c>
      <c r="C313" s="662" t="s">
        <v>584</v>
      </c>
      <c r="D313" s="663" t="s">
        <v>1907</v>
      </c>
      <c r="E313" s="662" t="s">
        <v>1082</v>
      </c>
      <c r="F313" s="663" t="s">
        <v>1915</v>
      </c>
      <c r="G313" s="662" t="s">
        <v>969</v>
      </c>
      <c r="H313" s="662" t="s">
        <v>1150</v>
      </c>
      <c r="I313" s="662" t="s">
        <v>1151</v>
      </c>
      <c r="J313" s="662" t="s">
        <v>1152</v>
      </c>
      <c r="K313" s="662" t="s">
        <v>1153</v>
      </c>
      <c r="L313" s="664">
        <v>77.260000000000005</v>
      </c>
      <c r="M313" s="664">
        <v>10</v>
      </c>
      <c r="N313" s="665">
        <v>772.6</v>
      </c>
    </row>
    <row r="314" spans="1:14" ht="14.4" customHeight="1" x14ac:dyDescent="0.3">
      <c r="A314" s="660" t="s">
        <v>574</v>
      </c>
      <c r="B314" s="661" t="s">
        <v>1905</v>
      </c>
      <c r="C314" s="662" t="s">
        <v>584</v>
      </c>
      <c r="D314" s="663" t="s">
        <v>1907</v>
      </c>
      <c r="E314" s="662" t="s">
        <v>1082</v>
      </c>
      <c r="F314" s="663" t="s">
        <v>1915</v>
      </c>
      <c r="G314" s="662" t="s">
        <v>969</v>
      </c>
      <c r="H314" s="662" t="s">
        <v>1154</v>
      </c>
      <c r="I314" s="662" t="s">
        <v>1155</v>
      </c>
      <c r="J314" s="662" t="s">
        <v>1156</v>
      </c>
      <c r="K314" s="662" t="s">
        <v>1157</v>
      </c>
      <c r="L314" s="664">
        <v>787.56712500000003</v>
      </c>
      <c r="M314" s="664">
        <v>8</v>
      </c>
      <c r="N314" s="665">
        <v>6300.5370000000003</v>
      </c>
    </row>
    <row r="315" spans="1:14" ht="14.4" customHeight="1" x14ac:dyDescent="0.3">
      <c r="A315" s="660" t="s">
        <v>574</v>
      </c>
      <c r="B315" s="661" t="s">
        <v>1905</v>
      </c>
      <c r="C315" s="662" t="s">
        <v>584</v>
      </c>
      <c r="D315" s="663" t="s">
        <v>1907</v>
      </c>
      <c r="E315" s="662" t="s">
        <v>1082</v>
      </c>
      <c r="F315" s="663" t="s">
        <v>1915</v>
      </c>
      <c r="G315" s="662" t="s">
        <v>969</v>
      </c>
      <c r="H315" s="662" t="s">
        <v>1158</v>
      </c>
      <c r="I315" s="662" t="s">
        <v>1158</v>
      </c>
      <c r="J315" s="662" t="s">
        <v>1159</v>
      </c>
      <c r="K315" s="662" t="s">
        <v>1160</v>
      </c>
      <c r="L315" s="664">
        <v>880</v>
      </c>
      <c r="M315" s="664">
        <v>1.1999999999999993</v>
      </c>
      <c r="N315" s="665">
        <v>1055.9999999999993</v>
      </c>
    </row>
    <row r="316" spans="1:14" ht="14.4" customHeight="1" x14ac:dyDescent="0.3">
      <c r="A316" s="660" t="s">
        <v>574</v>
      </c>
      <c r="B316" s="661" t="s">
        <v>1905</v>
      </c>
      <c r="C316" s="662" t="s">
        <v>584</v>
      </c>
      <c r="D316" s="663" t="s">
        <v>1907</v>
      </c>
      <c r="E316" s="662" t="s">
        <v>1082</v>
      </c>
      <c r="F316" s="663" t="s">
        <v>1915</v>
      </c>
      <c r="G316" s="662" t="s">
        <v>969</v>
      </c>
      <c r="H316" s="662" t="s">
        <v>1167</v>
      </c>
      <c r="I316" s="662" t="s">
        <v>1167</v>
      </c>
      <c r="J316" s="662" t="s">
        <v>1168</v>
      </c>
      <c r="K316" s="662" t="s">
        <v>1169</v>
      </c>
      <c r="L316" s="664">
        <v>391.57732835229518</v>
      </c>
      <c r="M316" s="664">
        <v>1.5</v>
      </c>
      <c r="N316" s="665">
        <v>587.3659925284428</v>
      </c>
    </row>
    <row r="317" spans="1:14" ht="14.4" customHeight="1" x14ac:dyDescent="0.3">
      <c r="A317" s="660" t="s">
        <v>574</v>
      </c>
      <c r="B317" s="661" t="s">
        <v>1905</v>
      </c>
      <c r="C317" s="662" t="s">
        <v>584</v>
      </c>
      <c r="D317" s="663" t="s">
        <v>1907</v>
      </c>
      <c r="E317" s="662" t="s">
        <v>1082</v>
      </c>
      <c r="F317" s="663" t="s">
        <v>1915</v>
      </c>
      <c r="G317" s="662" t="s">
        <v>969</v>
      </c>
      <c r="H317" s="662" t="s">
        <v>1495</v>
      </c>
      <c r="I317" s="662" t="s">
        <v>1496</v>
      </c>
      <c r="J317" s="662" t="s">
        <v>1497</v>
      </c>
      <c r="K317" s="662"/>
      <c r="L317" s="664">
        <v>629.65839031005805</v>
      </c>
      <c r="M317" s="664">
        <v>1</v>
      </c>
      <c r="N317" s="665">
        <v>629.65839031005805</v>
      </c>
    </row>
    <row r="318" spans="1:14" ht="14.4" customHeight="1" x14ac:dyDescent="0.3">
      <c r="A318" s="660" t="s">
        <v>574</v>
      </c>
      <c r="B318" s="661" t="s">
        <v>1905</v>
      </c>
      <c r="C318" s="662" t="s">
        <v>584</v>
      </c>
      <c r="D318" s="663" t="s">
        <v>1907</v>
      </c>
      <c r="E318" s="662" t="s">
        <v>1172</v>
      </c>
      <c r="F318" s="663" t="s">
        <v>1916</v>
      </c>
      <c r="G318" s="662"/>
      <c r="H318" s="662" t="s">
        <v>1173</v>
      </c>
      <c r="I318" s="662" t="s">
        <v>1174</v>
      </c>
      <c r="J318" s="662" t="s">
        <v>1175</v>
      </c>
      <c r="K318" s="662"/>
      <c r="L318" s="664">
        <v>30.219567202242889</v>
      </c>
      <c r="M318" s="664">
        <v>17</v>
      </c>
      <c r="N318" s="665">
        <v>513.73264243812912</v>
      </c>
    </row>
    <row r="319" spans="1:14" ht="14.4" customHeight="1" x14ac:dyDescent="0.3">
      <c r="A319" s="660" t="s">
        <v>574</v>
      </c>
      <c r="B319" s="661" t="s">
        <v>1905</v>
      </c>
      <c r="C319" s="662" t="s">
        <v>584</v>
      </c>
      <c r="D319" s="663" t="s">
        <v>1907</v>
      </c>
      <c r="E319" s="662" t="s">
        <v>1172</v>
      </c>
      <c r="F319" s="663" t="s">
        <v>1916</v>
      </c>
      <c r="G319" s="662" t="s">
        <v>969</v>
      </c>
      <c r="H319" s="662" t="s">
        <v>1184</v>
      </c>
      <c r="I319" s="662" t="s">
        <v>1184</v>
      </c>
      <c r="J319" s="662" t="s">
        <v>1185</v>
      </c>
      <c r="K319" s="662" t="s">
        <v>1186</v>
      </c>
      <c r="L319" s="664">
        <v>159.5</v>
      </c>
      <c r="M319" s="664">
        <v>2</v>
      </c>
      <c r="N319" s="665">
        <v>319</v>
      </c>
    </row>
    <row r="320" spans="1:14" ht="14.4" customHeight="1" x14ac:dyDescent="0.3">
      <c r="A320" s="660" t="s">
        <v>574</v>
      </c>
      <c r="B320" s="661" t="s">
        <v>1905</v>
      </c>
      <c r="C320" s="662" t="s">
        <v>587</v>
      </c>
      <c r="D320" s="663" t="s">
        <v>1908</v>
      </c>
      <c r="E320" s="662" t="s">
        <v>605</v>
      </c>
      <c r="F320" s="663" t="s">
        <v>1913</v>
      </c>
      <c r="G320" s="662"/>
      <c r="H320" s="662" t="s">
        <v>1498</v>
      </c>
      <c r="I320" s="662" t="s">
        <v>1498</v>
      </c>
      <c r="J320" s="662" t="s">
        <v>1499</v>
      </c>
      <c r="K320" s="662" t="s">
        <v>1500</v>
      </c>
      <c r="L320" s="664">
        <v>553.99000000000012</v>
      </c>
      <c r="M320" s="664">
        <v>0.2</v>
      </c>
      <c r="N320" s="665">
        <v>110.79800000000003</v>
      </c>
    </row>
    <row r="321" spans="1:14" ht="14.4" customHeight="1" x14ac:dyDescent="0.3">
      <c r="A321" s="660" t="s">
        <v>574</v>
      </c>
      <c r="B321" s="661" t="s">
        <v>1905</v>
      </c>
      <c r="C321" s="662" t="s">
        <v>587</v>
      </c>
      <c r="D321" s="663" t="s">
        <v>1908</v>
      </c>
      <c r="E321" s="662" t="s">
        <v>605</v>
      </c>
      <c r="F321" s="663" t="s">
        <v>1913</v>
      </c>
      <c r="G321" s="662" t="s">
        <v>606</v>
      </c>
      <c r="H321" s="662" t="s">
        <v>607</v>
      </c>
      <c r="I321" s="662" t="s">
        <v>607</v>
      </c>
      <c r="J321" s="662" t="s">
        <v>608</v>
      </c>
      <c r="K321" s="662" t="s">
        <v>609</v>
      </c>
      <c r="L321" s="664">
        <v>171.6</v>
      </c>
      <c r="M321" s="664">
        <v>46</v>
      </c>
      <c r="N321" s="665">
        <v>7893.6</v>
      </c>
    </row>
    <row r="322" spans="1:14" ht="14.4" customHeight="1" x14ac:dyDescent="0.3">
      <c r="A322" s="660" t="s">
        <v>574</v>
      </c>
      <c r="B322" s="661" t="s">
        <v>1905</v>
      </c>
      <c r="C322" s="662" t="s">
        <v>587</v>
      </c>
      <c r="D322" s="663" t="s">
        <v>1908</v>
      </c>
      <c r="E322" s="662" t="s">
        <v>605</v>
      </c>
      <c r="F322" s="663" t="s">
        <v>1913</v>
      </c>
      <c r="G322" s="662" t="s">
        <v>606</v>
      </c>
      <c r="H322" s="662" t="s">
        <v>610</v>
      </c>
      <c r="I322" s="662" t="s">
        <v>610</v>
      </c>
      <c r="J322" s="662" t="s">
        <v>611</v>
      </c>
      <c r="K322" s="662" t="s">
        <v>612</v>
      </c>
      <c r="L322" s="664">
        <v>173.69</v>
      </c>
      <c r="M322" s="664">
        <v>33</v>
      </c>
      <c r="N322" s="665">
        <v>5731.7699999999995</v>
      </c>
    </row>
    <row r="323" spans="1:14" ht="14.4" customHeight="1" x14ac:dyDescent="0.3">
      <c r="A323" s="660" t="s">
        <v>574</v>
      </c>
      <c r="B323" s="661" t="s">
        <v>1905</v>
      </c>
      <c r="C323" s="662" t="s">
        <v>587</v>
      </c>
      <c r="D323" s="663" t="s">
        <v>1908</v>
      </c>
      <c r="E323" s="662" t="s">
        <v>605</v>
      </c>
      <c r="F323" s="663" t="s">
        <v>1913</v>
      </c>
      <c r="G323" s="662" t="s">
        <v>606</v>
      </c>
      <c r="H323" s="662" t="s">
        <v>613</v>
      </c>
      <c r="I323" s="662" t="s">
        <v>613</v>
      </c>
      <c r="J323" s="662" t="s">
        <v>614</v>
      </c>
      <c r="K323" s="662" t="s">
        <v>615</v>
      </c>
      <c r="L323" s="664">
        <v>126.5</v>
      </c>
      <c r="M323" s="664">
        <v>3</v>
      </c>
      <c r="N323" s="665">
        <v>379.5</v>
      </c>
    </row>
    <row r="324" spans="1:14" ht="14.4" customHeight="1" x14ac:dyDescent="0.3">
      <c r="A324" s="660" t="s">
        <v>574</v>
      </c>
      <c r="B324" s="661" t="s">
        <v>1905</v>
      </c>
      <c r="C324" s="662" t="s">
        <v>587</v>
      </c>
      <c r="D324" s="663" t="s">
        <v>1908</v>
      </c>
      <c r="E324" s="662" t="s">
        <v>605</v>
      </c>
      <c r="F324" s="663" t="s">
        <v>1913</v>
      </c>
      <c r="G324" s="662" t="s">
        <v>606</v>
      </c>
      <c r="H324" s="662" t="s">
        <v>616</v>
      </c>
      <c r="I324" s="662" t="s">
        <v>616</v>
      </c>
      <c r="J324" s="662" t="s">
        <v>608</v>
      </c>
      <c r="K324" s="662" t="s">
        <v>617</v>
      </c>
      <c r="L324" s="664">
        <v>93.526818181818186</v>
      </c>
      <c r="M324" s="664">
        <v>22</v>
      </c>
      <c r="N324" s="665">
        <v>2057.59</v>
      </c>
    </row>
    <row r="325" spans="1:14" ht="14.4" customHeight="1" x14ac:dyDescent="0.3">
      <c r="A325" s="660" t="s">
        <v>574</v>
      </c>
      <c r="B325" s="661" t="s">
        <v>1905</v>
      </c>
      <c r="C325" s="662" t="s">
        <v>587</v>
      </c>
      <c r="D325" s="663" t="s">
        <v>1908</v>
      </c>
      <c r="E325" s="662" t="s">
        <v>605</v>
      </c>
      <c r="F325" s="663" t="s">
        <v>1913</v>
      </c>
      <c r="G325" s="662" t="s">
        <v>606</v>
      </c>
      <c r="H325" s="662" t="s">
        <v>628</v>
      </c>
      <c r="I325" s="662" t="s">
        <v>629</v>
      </c>
      <c r="J325" s="662" t="s">
        <v>630</v>
      </c>
      <c r="K325" s="662" t="s">
        <v>631</v>
      </c>
      <c r="L325" s="664">
        <v>87.029748852809519</v>
      </c>
      <c r="M325" s="664">
        <v>6</v>
      </c>
      <c r="N325" s="665">
        <v>522.17849311685711</v>
      </c>
    </row>
    <row r="326" spans="1:14" ht="14.4" customHeight="1" x14ac:dyDescent="0.3">
      <c r="A326" s="660" t="s">
        <v>574</v>
      </c>
      <c r="B326" s="661" t="s">
        <v>1905</v>
      </c>
      <c r="C326" s="662" t="s">
        <v>587</v>
      </c>
      <c r="D326" s="663" t="s">
        <v>1908</v>
      </c>
      <c r="E326" s="662" t="s">
        <v>605</v>
      </c>
      <c r="F326" s="663" t="s">
        <v>1913</v>
      </c>
      <c r="G326" s="662" t="s">
        <v>606</v>
      </c>
      <c r="H326" s="662" t="s">
        <v>632</v>
      </c>
      <c r="I326" s="662" t="s">
        <v>633</v>
      </c>
      <c r="J326" s="662" t="s">
        <v>634</v>
      </c>
      <c r="K326" s="662" t="s">
        <v>635</v>
      </c>
      <c r="L326" s="664">
        <v>101.22000000000003</v>
      </c>
      <c r="M326" s="664">
        <v>8</v>
      </c>
      <c r="N326" s="665">
        <v>809.76000000000022</v>
      </c>
    </row>
    <row r="327" spans="1:14" ht="14.4" customHeight="1" x14ac:dyDescent="0.3">
      <c r="A327" s="660" t="s">
        <v>574</v>
      </c>
      <c r="B327" s="661" t="s">
        <v>1905</v>
      </c>
      <c r="C327" s="662" t="s">
        <v>587</v>
      </c>
      <c r="D327" s="663" t="s">
        <v>1908</v>
      </c>
      <c r="E327" s="662" t="s">
        <v>605</v>
      </c>
      <c r="F327" s="663" t="s">
        <v>1913</v>
      </c>
      <c r="G327" s="662" t="s">
        <v>606</v>
      </c>
      <c r="H327" s="662" t="s">
        <v>639</v>
      </c>
      <c r="I327" s="662" t="s">
        <v>640</v>
      </c>
      <c r="J327" s="662" t="s">
        <v>641</v>
      </c>
      <c r="K327" s="662" t="s">
        <v>642</v>
      </c>
      <c r="L327" s="664">
        <v>170.11999999999986</v>
      </c>
      <c r="M327" s="664">
        <v>3</v>
      </c>
      <c r="N327" s="665">
        <v>510.35999999999956</v>
      </c>
    </row>
    <row r="328" spans="1:14" ht="14.4" customHeight="1" x14ac:dyDescent="0.3">
      <c r="A328" s="660" t="s">
        <v>574</v>
      </c>
      <c r="B328" s="661" t="s">
        <v>1905</v>
      </c>
      <c r="C328" s="662" t="s">
        <v>587</v>
      </c>
      <c r="D328" s="663" t="s">
        <v>1908</v>
      </c>
      <c r="E328" s="662" t="s">
        <v>605</v>
      </c>
      <c r="F328" s="663" t="s">
        <v>1913</v>
      </c>
      <c r="G328" s="662" t="s">
        <v>606</v>
      </c>
      <c r="H328" s="662" t="s">
        <v>1501</v>
      </c>
      <c r="I328" s="662" t="s">
        <v>1502</v>
      </c>
      <c r="J328" s="662" t="s">
        <v>1503</v>
      </c>
      <c r="K328" s="662" t="s">
        <v>672</v>
      </c>
      <c r="L328" s="664">
        <v>30.209924421276515</v>
      </c>
      <c r="M328" s="664">
        <v>6</v>
      </c>
      <c r="N328" s="665">
        <v>181.2595465276591</v>
      </c>
    </row>
    <row r="329" spans="1:14" ht="14.4" customHeight="1" x14ac:dyDescent="0.3">
      <c r="A329" s="660" t="s">
        <v>574</v>
      </c>
      <c r="B329" s="661" t="s">
        <v>1905</v>
      </c>
      <c r="C329" s="662" t="s">
        <v>587</v>
      </c>
      <c r="D329" s="663" t="s">
        <v>1908</v>
      </c>
      <c r="E329" s="662" t="s">
        <v>605</v>
      </c>
      <c r="F329" s="663" t="s">
        <v>1913</v>
      </c>
      <c r="G329" s="662" t="s">
        <v>606</v>
      </c>
      <c r="H329" s="662" t="s">
        <v>647</v>
      </c>
      <c r="I329" s="662" t="s">
        <v>648</v>
      </c>
      <c r="J329" s="662" t="s">
        <v>649</v>
      </c>
      <c r="K329" s="662" t="s">
        <v>650</v>
      </c>
      <c r="L329" s="664">
        <v>81.200000000000017</v>
      </c>
      <c r="M329" s="664">
        <v>2</v>
      </c>
      <c r="N329" s="665">
        <v>162.40000000000003</v>
      </c>
    </row>
    <row r="330" spans="1:14" ht="14.4" customHeight="1" x14ac:dyDescent="0.3">
      <c r="A330" s="660" t="s">
        <v>574</v>
      </c>
      <c r="B330" s="661" t="s">
        <v>1905</v>
      </c>
      <c r="C330" s="662" t="s">
        <v>587</v>
      </c>
      <c r="D330" s="663" t="s">
        <v>1908</v>
      </c>
      <c r="E330" s="662" t="s">
        <v>605</v>
      </c>
      <c r="F330" s="663" t="s">
        <v>1913</v>
      </c>
      <c r="G330" s="662" t="s">
        <v>606</v>
      </c>
      <c r="H330" s="662" t="s">
        <v>1504</v>
      </c>
      <c r="I330" s="662" t="s">
        <v>1505</v>
      </c>
      <c r="J330" s="662" t="s">
        <v>1292</v>
      </c>
      <c r="K330" s="662" t="s">
        <v>1506</v>
      </c>
      <c r="L330" s="664">
        <v>131.00930643074255</v>
      </c>
      <c r="M330" s="664">
        <v>1</v>
      </c>
      <c r="N330" s="665">
        <v>131.00930643074255</v>
      </c>
    </row>
    <row r="331" spans="1:14" ht="14.4" customHeight="1" x14ac:dyDescent="0.3">
      <c r="A331" s="660" t="s">
        <v>574</v>
      </c>
      <c r="B331" s="661" t="s">
        <v>1905</v>
      </c>
      <c r="C331" s="662" t="s">
        <v>587</v>
      </c>
      <c r="D331" s="663" t="s">
        <v>1908</v>
      </c>
      <c r="E331" s="662" t="s">
        <v>605</v>
      </c>
      <c r="F331" s="663" t="s">
        <v>1913</v>
      </c>
      <c r="G331" s="662" t="s">
        <v>606</v>
      </c>
      <c r="H331" s="662" t="s">
        <v>1195</v>
      </c>
      <c r="I331" s="662" t="s">
        <v>1196</v>
      </c>
      <c r="J331" s="662" t="s">
        <v>1197</v>
      </c>
      <c r="K331" s="662" t="s">
        <v>1198</v>
      </c>
      <c r="L331" s="664">
        <v>93.8</v>
      </c>
      <c r="M331" s="664">
        <v>1</v>
      </c>
      <c r="N331" s="665">
        <v>93.8</v>
      </c>
    </row>
    <row r="332" spans="1:14" ht="14.4" customHeight="1" x14ac:dyDescent="0.3">
      <c r="A332" s="660" t="s">
        <v>574</v>
      </c>
      <c r="B332" s="661" t="s">
        <v>1905</v>
      </c>
      <c r="C332" s="662" t="s">
        <v>587</v>
      </c>
      <c r="D332" s="663" t="s">
        <v>1908</v>
      </c>
      <c r="E332" s="662" t="s">
        <v>605</v>
      </c>
      <c r="F332" s="663" t="s">
        <v>1913</v>
      </c>
      <c r="G332" s="662" t="s">
        <v>606</v>
      </c>
      <c r="H332" s="662" t="s">
        <v>658</v>
      </c>
      <c r="I332" s="662" t="s">
        <v>659</v>
      </c>
      <c r="J332" s="662" t="s">
        <v>657</v>
      </c>
      <c r="K332" s="662" t="s">
        <v>660</v>
      </c>
      <c r="L332" s="664">
        <v>81.129999999999939</v>
      </c>
      <c r="M332" s="664">
        <v>8</v>
      </c>
      <c r="N332" s="665">
        <v>649.03999999999951</v>
      </c>
    </row>
    <row r="333" spans="1:14" ht="14.4" customHeight="1" x14ac:dyDescent="0.3">
      <c r="A333" s="660" t="s">
        <v>574</v>
      </c>
      <c r="B333" s="661" t="s">
        <v>1905</v>
      </c>
      <c r="C333" s="662" t="s">
        <v>587</v>
      </c>
      <c r="D333" s="663" t="s">
        <v>1908</v>
      </c>
      <c r="E333" s="662" t="s">
        <v>605</v>
      </c>
      <c r="F333" s="663" t="s">
        <v>1913</v>
      </c>
      <c r="G333" s="662" t="s">
        <v>606</v>
      </c>
      <c r="H333" s="662" t="s">
        <v>1507</v>
      </c>
      <c r="I333" s="662" t="s">
        <v>1508</v>
      </c>
      <c r="J333" s="662" t="s">
        <v>1509</v>
      </c>
      <c r="K333" s="662" t="s">
        <v>1510</v>
      </c>
      <c r="L333" s="664">
        <v>50.640000000000015</v>
      </c>
      <c r="M333" s="664">
        <v>2</v>
      </c>
      <c r="N333" s="665">
        <v>101.28000000000003</v>
      </c>
    </row>
    <row r="334" spans="1:14" ht="14.4" customHeight="1" x14ac:dyDescent="0.3">
      <c r="A334" s="660" t="s">
        <v>574</v>
      </c>
      <c r="B334" s="661" t="s">
        <v>1905</v>
      </c>
      <c r="C334" s="662" t="s">
        <v>587</v>
      </c>
      <c r="D334" s="663" t="s">
        <v>1908</v>
      </c>
      <c r="E334" s="662" t="s">
        <v>605</v>
      </c>
      <c r="F334" s="663" t="s">
        <v>1913</v>
      </c>
      <c r="G334" s="662" t="s">
        <v>606</v>
      </c>
      <c r="H334" s="662" t="s">
        <v>669</v>
      </c>
      <c r="I334" s="662" t="s">
        <v>670</v>
      </c>
      <c r="J334" s="662" t="s">
        <v>671</v>
      </c>
      <c r="K334" s="662" t="s">
        <v>672</v>
      </c>
      <c r="L334" s="664">
        <v>66.719527178219849</v>
      </c>
      <c r="M334" s="664">
        <v>20</v>
      </c>
      <c r="N334" s="665">
        <v>1334.3905435643969</v>
      </c>
    </row>
    <row r="335" spans="1:14" ht="14.4" customHeight="1" x14ac:dyDescent="0.3">
      <c r="A335" s="660" t="s">
        <v>574</v>
      </c>
      <c r="B335" s="661" t="s">
        <v>1905</v>
      </c>
      <c r="C335" s="662" t="s">
        <v>587</v>
      </c>
      <c r="D335" s="663" t="s">
        <v>1908</v>
      </c>
      <c r="E335" s="662" t="s">
        <v>605</v>
      </c>
      <c r="F335" s="663" t="s">
        <v>1913</v>
      </c>
      <c r="G335" s="662" t="s">
        <v>606</v>
      </c>
      <c r="H335" s="662" t="s">
        <v>1203</v>
      </c>
      <c r="I335" s="662" t="s">
        <v>1204</v>
      </c>
      <c r="J335" s="662" t="s">
        <v>1205</v>
      </c>
      <c r="K335" s="662" t="s">
        <v>1206</v>
      </c>
      <c r="L335" s="664">
        <v>58.319751019338071</v>
      </c>
      <c r="M335" s="664">
        <v>3</v>
      </c>
      <c r="N335" s="665">
        <v>174.95925305801421</v>
      </c>
    </row>
    <row r="336" spans="1:14" ht="14.4" customHeight="1" x14ac:dyDescent="0.3">
      <c r="A336" s="660" t="s">
        <v>574</v>
      </c>
      <c r="B336" s="661" t="s">
        <v>1905</v>
      </c>
      <c r="C336" s="662" t="s">
        <v>587</v>
      </c>
      <c r="D336" s="663" t="s">
        <v>1908</v>
      </c>
      <c r="E336" s="662" t="s">
        <v>605</v>
      </c>
      <c r="F336" s="663" t="s">
        <v>1913</v>
      </c>
      <c r="G336" s="662" t="s">
        <v>606</v>
      </c>
      <c r="H336" s="662" t="s">
        <v>685</v>
      </c>
      <c r="I336" s="662" t="s">
        <v>686</v>
      </c>
      <c r="J336" s="662" t="s">
        <v>687</v>
      </c>
      <c r="K336" s="662" t="s">
        <v>688</v>
      </c>
      <c r="L336" s="664">
        <v>248.7</v>
      </c>
      <c r="M336" s="664">
        <v>37</v>
      </c>
      <c r="N336" s="665">
        <v>9201.9</v>
      </c>
    </row>
    <row r="337" spans="1:14" ht="14.4" customHeight="1" x14ac:dyDescent="0.3">
      <c r="A337" s="660" t="s">
        <v>574</v>
      </c>
      <c r="B337" s="661" t="s">
        <v>1905</v>
      </c>
      <c r="C337" s="662" t="s">
        <v>587</v>
      </c>
      <c r="D337" s="663" t="s">
        <v>1908</v>
      </c>
      <c r="E337" s="662" t="s">
        <v>605</v>
      </c>
      <c r="F337" s="663" t="s">
        <v>1913</v>
      </c>
      <c r="G337" s="662" t="s">
        <v>606</v>
      </c>
      <c r="H337" s="662" t="s">
        <v>693</v>
      </c>
      <c r="I337" s="662" t="s">
        <v>693</v>
      </c>
      <c r="J337" s="662" t="s">
        <v>694</v>
      </c>
      <c r="K337" s="662" t="s">
        <v>695</v>
      </c>
      <c r="L337" s="664">
        <v>38.269999999999996</v>
      </c>
      <c r="M337" s="664">
        <v>10</v>
      </c>
      <c r="N337" s="665">
        <v>382.69999999999993</v>
      </c>
    </row>
    <row r="338" spans="1:14" ht="14.4" customHeight="1" x14ac:dyDescent="0.3">
      <c r="A338" s="660" t="s">
        <v>574</v>
      </c>
      <c r="B338" s="661" t="s">
        <v>1905</v>
      </c>
      <c r="C338" s="662" t="s">
        <v>587</v>
      </c>
      <c r="D338" s="663" t="s">
        <v>1908</v>
      </c>
      <c r="E338" s="662" t="s">
        <v>605</v>
      </c>
      <c r="F338" s="663" t="s">
        <v>1913</v>
      </c>
      <c r="G338" s="662" t="s">
        <v>606</v>
      </c>
      <c r="H338" s="662" t="s">
        <v>1215</v>
      </c>
      <c r="I338" s="662" t="s">
        <v>1216</v>
      </c>
      <c r="J338" s="662" t="s">
        <v>1213</v>
      </c>
      <c r="K338" s="662" t="s">
        <v>1217</v>
      </c>
      <c r="L338" s="664">
        <v>227.49000000000009</v>
      </c>
      <c r="M338" s="664">
        <v>6</v>
      </c>
      <c r="N338" s="665">
        <v>1364.9400000000005</v>
      </c>
    </row>
    <row r="339" spans="1:14" ht="14.4" customHeight="1" x14ac:dyDescent="0.3">
      <c r="A339" s="660" t="s">
        <v>574</v>
      </c>
      <c r="B339" s="661" t="s">
        <v>1905</v>
      </c>
      <c r="C339" s="662" t="s">
        <v>587</v>
      </c>
      <c r="D339" s="663" t="s">
        <v>1908</v>
      </c>
      <c r="E339" s="662" t="s">
        <v>605</v>
      </c>
      <c r="F339" s="663" t="s">
        <v>1913</v>
      </c>
      <c r="G339" s="662" t="s">
        <v>606</v>
      </c>
      <c r="H339" s="662" t="s">
        <v>696</v>
      </c>
      <c r="I339" s="662" t="s">
        <v>697</v>
      </c>
      <c r="J339" s="662" t="s">
        <v>698</v>
      </c>
      <c r="K339" s="662" t="s">
        <v>699</v>
      </c>
      <c r="L339" s="664">
        <v>52.95</v>
      </c>
      <c r="M339" s="664">
        <v>1</v>
      </c>
      <c r="N339" s="665">
        <v>52.95</v>
      </c>
    </row>
    <row r="340" spans="1:14" ht="14.4" customHeight="1" x14ac:dyDescent="0.3">
      <c r="A340" s="660" t="s">
        <v>574</v>
      </c>
      <c r="B340" s="661" t="s">
        <v>1905</v>
      </c>
      <c r="C340" s="662" t="s">
        <v>587</v>
      </c>
      <c r="D340" s="663" t="s">
        <v>1908</v>
      </c>
      <c r="E340" s="662" t="s">
        <v>605</v>
      </c>
      <c r="F340" s="663" t="s">
        <v>1913</v>
      </c>
      <c r="G340" s="662" t="s">
        <v>606</v>
      </c>
      <c r="H340" s="662" t="s">
        <v>716</v>
      </c>
      <c r="I340" s="662" t="s">
        <v>717</v>
      </c>
      <c r="J340" s="662" t="s">
        <v>718</v>
      </c>
      <c r="K340" s="662" t="s">
        <v>719</v>
      </c>
      <c r="L340" s="664">
        <v>21.50941562455758</v>
      </c>
      <c r="M340" s="664">
        <v>60</v>
      </c>
      <c r="N340" s="665">
        <v>1290.5649374734548</v>
      </c>
    </row>
    <row r="341" spans="1:14" ht="14.4" customHeight="1" x14ac:dyDescent="0.3">
      <c r="A341" s="660" t="s">
        <v>574</v>
      </c>
      <c r="B341" s="661" t="s">
        <v>1905</v>
      </c>
      <c r="C341" s="662" t="s">
        <v>587</v>
      </c>
      <c r="D341" s="663" t="s">
        <v>1908</v>
      </c>
      <c r="E341" s="662" t="s">
        <v>605</v>
      </c>
      <c r="F341" s="663" t="s">
        <v>1913</v>
      </c>
      <c r="G341" s="662" t="s">
        <v>606</v>
      </c>
      <c r="H341" s="662" t="s">
        <v>720</v>
      </c>
      <c r="I341" s="662" t="s">
        <v>721</v>
      </c>
      <c r="J341" s="662" t="s">
        <v>722</v>
      </c>
      <c r="K341" s="662" t="s">
        <v>723</v>
      </c>
      <c r="L341" s="664">
        <v>61.999936888129071</v>
      </c>
      <c r="M341" s="664">
        <v>8</v>
      </c>
      <c r="N341" s="665">
        <v>495.99949510503257</v>
      </c>
    </row>
    <row r="342" spans="1:14" ht="14.4" customHeight="1" x14ac:dyDescent="0.3">
      <c r="A342" s="660" t="s">
        <v>574</v>
      </c>
      <c r="B342" s="661" t="s">
        <v>1905</v>
      </c>
      <c r="C342" s="662" t="s">
        <v>587</v>
      </c>
      <c r="D342" s="663" t="s">
        <v>1908</v>
      </c>
      <c r="E342" s="662" t="s">
        <v>605</v>
      </c>
      <c r="F342" s="663" t="s">
        <v>1913</v>
      </c>
      <c r="G342" s="662" t="s">
        <v>606</v>
      </c>
      <c r="H342" s="662" t="s">
        <v>728</v>
      </c>
      <c r="I342" s="662" t="s">
        <v>729</v>
      </c>
      <c r="J342" s="662" t="s">
        <v>730</v>
      </c>
      <c r="K342" s="662" t="s">
        <v>731</v>
      </c>
      <c r="L342" s="664">
        <v>172.53250212139872</v>
      </c>
      <c r="M342" s="664">
        <v>48</v>
      </c>
      <c r="N342" s="665">
        <v>8281.5601018271391</v>
      </c>
    </row>
    <row r="343" spans="1:14" ht="14.4" customHeight="1" x14ac:dyDescent="0.3">
      <c r="A343" s="660" t="s">
        <v>574</v>
      </c>
      <c r="B343" s="661" t="s">
        <v>1905</v>
      </c>
      <c r="C343" s="662" t="s">
        <v>587</v>
      </c>
      <c r="D343" s="663" t="s">
        <v>1908</v>
      </c>
      <c r="E343" s="662" t="s">
        <v>605</v>
      </c>
      <c r="F343" s="663" t="s">
        <v>1913</v>
      </c>
      <c r="G343" s="662" t="s">
        <v>606</v>
      </c>
      <c r="H343" s="662" t="s">
        <v>1511</v>
      </c>
      <c r="I343" s="662" t="s">
        <v>1512</v>
      </c>
      <c r="J343" s="662" t="s">
        <v>1513</v>
      </c>
      <c r="K343" s="662" t="s">
        <v>1514</v>
      </c>
      <c r="L343" s="664">
        <v>71.430000000000007</v>
      </c>
      <c r="M343" s="664">
        <v>1</v>
      </c>
      <c r="N343" s="665">
        <v>71.430000000000007</v>
      </c>
    </row>
    <row r="344" spans="1:14" ht="14.4" customHeight="1" x14ac:dyDescent="0.3">
      <c r="A344" s="660" t="s">
        <v>574</v>
      </c>
      <c r="B344" s="661" t="s">
        <v>1905</v>
      </c>
      <c r="C344" s="662" t="s">
        <v>587</v>
      </c>
      <c r="D344" s="663" t="s">
        <v>1908</v>
      </c>
      <c r="E344" s="662" t="s">
        <v>605</v>
      </c>
      <c r="F344" s="663" t="s">
        <v>1913</v>
      </c>
      <c r="G344" s="662" t="s">
        <v>606</v>
      </c>
      <c r="H344" s="662" t="s">
        <v>764</v>
      </c>
      <c r="I344" s="662" t="s">
        <v>765</v>
      </c>
      <c r="J344" s="662" t="s">
        <v>762</v>
      </c>
      <c r="K344" s="662" t="s">
        <v>766</v>
      </c>
      <c r="L344" s="664">
        <v>138.94999999999999</v>
      </c>
      <c r="M344" s="664">
        <v>1</v>
      </c>
      <c r="N344" s="665">
        <v>138.94999999999999</v>
      </c>
    </row>
    <row r="345" spans="1:14" ht="14.4" customHeight="1" x14ac:dyDescent="0.3">
      <c r="A345" s="660" t="s">
        <v>574</v>
      </c>
      <c r="B345" s="661" t="s">
        <v>1905</v>
      </c>
      <c r="C345" s="662" t="s">
        <v>587</v>
      </c>
      <c r="D345" s="663" t="s">
        <v>1908</v>
      </c>
      <c r="E345" s="662" t="s">
        <v>605</v>
      </c>
      <c r="F345" s="663" t="s">
        <v>1913</v>
      </c>
      <c r="G345" s="662" t="s">
        <v>606</v>
      </c>
      <c r="H345" s="662" t="s">
        <v>783</v>
      </c>
      <c r="I345" s="662" t="s">
        <v>784</v>
      </c>
      <c r="J345" s="662" t="s">
        <v>785</v>
      </c>
      <c r="K345" s="662" t="s">
        <v>786</v>
      </c>
      <c r="L345" s="664">
        <v>40.907117335235604</v>
      </c>
      <c r="M345" s="664">
        <v>8</v>
      </c>
      <c r="N345" s="665">
        <v>327.25693868188483</v>
      </c>
    </row>
    <row r="346" spans="1:14" ht="14.4" customHeight="1" x14ac:dyDescent="0.3">
      <c r="A346" s="660" t="s">
        <v>574</v>
      </c>
      <c r="B346" s="661" t="s">
        <v>1905</v>
      </c>
      <c r="C346" s="662" t="s">
        <v>587</v>
      </c>
      <c r="D346" s="663" t="s">
        <v>1908</v>
      </c>
      <c r="E346" s="662" t="s">
        <v>605</v>
      </c>
      <c r="F346" s="663" t="s">
        <v>1913</v>
      </c>
      <c r="G346" s="662" t="s">
        <v>606</v>
      </c>
      <c r="H346" s="662" t="s">
        <v>787</v>
      </c>
      <c r="I346" s="662" t="s">
        <v>788</v>
      </c>
      <c r="J346" s="662" t="s">
        <v>785</v>
      </c>
      <c r="K346" s="662" t="s">
        <v>789</v>
      </c>
      <c r="L346" s="664">
        <v>279.74829869639507</v>
      </c>
      <c r="M346" s="664">
        <v>2</v>
      </c>
      <c r="N346" s="665">
        <v>559.49659739279014</v>
      </c>
    </row>
    <row r="347" spans="1:14" ht="14.4" customHeight="1" x14ac:dyDescent="0.3">
      <c r="A347" s="660" t="s">
        <v>574</v>
      </c>
      <c r="B347" s="661" t="s">
        <v>1905</v>
      </c>
      <c r="C347" s="662" t="s">
        <v>587</v>
      </c>
      <c r="D347" s="663" t="s">
        <v>1908</v>
      </c>
      <c r="E347" s="662" t="s">
        <v>605</v>
      </c>
      <c r="F347" s="663" t="s">
        <v>1913</v>
      </c>
      <c r="G347" s="662" t="s">
        <v>606</v>
      </c>
      <c r="H347" s="662" t="s">
        <v>1515</v>
      </c>
      <c r="I347" s="662" t="s">
        <v>1516</v>
      </c>
      <c r="J347" s="662" t="s">
        <v>1517</v>
      </c>
      <c r="K347" s="662" t="s">
        <v>1518</v>
      </c>
      <c r="L347" s="664">
        <v>32.950000000000003</v>
      </c>
      <c r="M347" s="664">
        <v>1</v>
      </c>
      <c r="N347" s="665">
        <v>32.950000000000003</v>
      </c>
    </row>
    <row r="348" spans="1:14" ht="14.4" customHeight="1" x14ac:dyDescent="0.3">
      <c r="A348" s="660" t="s">
        <v>574</v>
      </c>
      <c r="B348" s="661" t="s">
        <v>1905</v>
      </c>
      <c r="C348" s="662" t="s">
        <v>587</v>
      </c>
      <c r="D348" s="663" t="s">
        <v>1908</v>
      </c>
      <c r="E348" s="662" t="s">
        <v>605</v>
      </c>
      <c r="F348" s="663" t="s">
        <v>1913</v>
      </c>
      <c r="G348" s="662" t="s">
        <v>606</v>
      </c>
      <c r="H348" s="662" t="s">
        <v>1519</v>
      </c>
      <c r="I348" s="662" t="s">
        <v>1520</v>
      </c>
      <c r="J348" s="662" t="s">
        <v>1521</v>
      </c>
      <c r="K348" s="662" t="s">
        <v>1522</v>
      </c>
      <c r="L348" s="664">
        <v>506.11096016920152</v>
      </c>
      <c r="M348" s="664">
        <v>1</v>
      </c>
      <c r="N348" s="665">
        <v>506.11096016920152</v>
      </c>
    </row>
    <row r="349" spans="1:14" ht="14.4" customHeight="1" x14ac:dyDescent="0.3">
      <c r="A349" s="660" t="s">
        <v>574</v>
      </c>
      <c r="B349" s="661" t="s">
        <v>1905</v>
      </c>
      <c r="C349" s="662" t="s">
        <v>587</v>
      </c>
      <c r="D349" s="663" t="s">
        <v>1908</v>
      </c>
      <c r="E349" s="662" t="s">
        <v>605</v>
      </c>
      <c r="F349" s="663" t="s">
        <v>1913</v>
      </c>
      <c r="G349" s="662" t="s">
        <v>606</v>
      </c>
      <c r="H349" s="662" t="s">
        <v>1249</v>
      </c>
      <c r="I349" s="662" t="s">
        <v>1250</v>
      </c>
      <c r="J349" s="662" t="s">
        <v>1251</v>
      </c>
      <c r="K349" s="662" t="s">
        <v>1252</v>
      </c>
      <c r="L349" s="664">
        <v>112.6</v>
      </c>
      <c r="M349" s="664">
        <v>4</v>
      </c>
      <c r="N349" s="665">
        <v>450.4</v>
      </c>
    </row>
    <row r="350" spans="1:14" ht="14.4" customHeight="1" x14ac:dyDescent="0.3">
      <c r="A350" s="660" t="s">
        <v>574</v>
      </c>
      <c r="B350" s="661" t="s">
        <v>1905</v>
      </c>
      <c r="C350" s="662" t="s">
        <v>587</v>
      </c>
      <c r="D350" s="663" t="s">
        <v>1908</v>
      </c>
      <c r="E350" s="662" t="s">
        <v>605</v>
      </c>
      <c r="F350" s="663" t="s">
        <v>1913</v>
      </c>
      <c r="G350" s="662" t="s">
        <v>606</v>
      </c>
      <c r="H350" s="662" t="s">
        <v>1253</v>
      </c>
      <c r="I350" s="662" t="s">
        <v>1254</v>
      </c>
      <c r="J350" s="662" t="s">
        <v>1255</v>
      </c>
      <c r="K350" s="662" t="s">
        <v>1256</v>
      </c>
      <c r="L350" s="664">
        <v>166.90999999999985</v>
      </c>
      <c r="M350" s="664">
        <v>1</v>
      </c>
      <c r="N350" s="665">
        <v>166.90999999999985</v>
      </c>
    </row>
    <row r="351" spans="1:14" ht="14.4" customHeight="1" x14ac:dyDescent="0.3">
      <c r="A351" s="660" t="s">
        <v>574</v>
      </c>
      <c r="B351" s="661" t="s">
        <v>1905</v>
      </c>
      <c r="C351" s="662" t="s">
        <v>587</v>
      </c>
      <c r="D351" s="663" t="s">
        <v>1908</v>
      </c>
      <c r="E351" s="662" t="s">
        <v>605</v>
      </c>
      <c r="F351" s="663" t="s">
        <v>1913</v>
      </c>
      <c r="G351" s="662" t="s">
        <v>606</v>
      </c>
      <c r="H351" s="662" t="s">
        <v>798</v>
      </c>
      <c r="I351" s="662" t="s">
        <v>216</v>
      </c>
      <c r="J351" s="662" t="s">
        <v>799</v>
      </c>
      <c r="K351" s="662"/>
      <c r="L351" s="664">
        <v>216.14</v>
      </c>
      <c r="M351" s="664">
        <v>1</v>
      </c>
      <c r="N351" s="665">
        <v>216.14</v>
      </c>
    </row>
    <row r="352" spans="1:14" ht="14.4" customHeight="1" x14ac:dyDescent="0.3">
      <c r="A352" s="660" t="s">
        <v>574</v>
      </c>
      <c r="B352" s="661" t="s">
        <v>1905</v>
      </c>
      <c r="C352" s="662" t="s">
        <v>587</v>
      </c>
      <c r="D352" s="663" t="s">
        <v>1908</v>
      </c>
      <c r="E352" s="662" t="s">
        <v>605</v>
      </c>
      <c r="F352" s="663" t="s">
        <v>1913</v>
      </c>
      <c r="G352" s="662" t="s">
        <v>606</v>
      </c>
      <c r="H352" s="662" t="s">
        <v>1261</v>
      </c>
      <c r="I352" s="662" t="s">
        <v>216</v>
      </c>
      <c r="J352" s="662" t="s">
        <v>1262</v>
      </c>
      <c r="K352" s="662"/>
      <c r="L352" s="664">
        <v>99.740000000000023</v>
      </c>
      <c r="M352" s="664">
        <v>1</v>
      </c>
      <c r="N352" s="665">
        <v>99.740000000000023</v>
      </c>
    </row>
    <row r="353" spans="1:14" ht="14.4" customHeight="1" x14ac:dyDescent="0.3">
      <c r="A353" s="660" t="s">
        <v>574</v>
      </c>
      <c r="B353" s="661" t="s">
        <v>1905</v>
      </c>
      <c r="C353" s="662" t="s">
        <v>587</v>
      </c>
      <c r="D353" s="663" t="s">
        <v>1908</v>
      </c>
      <c r="E353" s="662" t="s">
        <v>605</v>
      </c>
      <c r="F353" s="663" t="s">
        <v>1913</v>
      </c>
      <c r="G353" s="662" t="s">
        <v>606</v>
      </c>
      <c r="H353" s="662" t="s">
        <v>800</v>
      </c>
      <c r="I353" s="662" t="s">
        <v>801</v>
      </c>
      <c r="J353" s="662" t="s">
        <v>802</v>
      </c>
      <c r="K353" s="662" t="s">
        <v>803</v>
      </c>
      <c r="L353" s="664">
        <v>62.69</v>
      </c>
      <c r="M353" s="664">
        <v>1</v>
      </c>
      <c r="N353" s="665">
        <v>62.69</v>
      </c>
    </row>
    <row r="354" spans="1:14" ht="14.4" customHeight="1" x14ac:dyDescent="0.3">
      <c r="A354" s="660" t="s">
        <v>574</v>
      </c>
      <c r="B354" s="661" t="s">
        <v>1905</v>
      </c>
      <c r="C354" s="662" t="s">
        <v>587</v>
      </c>
      <c r="D354" s="663" t="s">
        <v>1908</v>
      </c>
      <c r="E354" s="662" t="s">
        <v>605</v>
      </c>
      <c r="F354" s="663" t="s">
        <v>1913</v>
      </c>
      <c r="G354" s="662" t="s">
        <v>606</v>
      </c>
      <c r="H354" s="662" t="s">
        <v>1523</v>
      </c>
      <c r="I354" s="662" t="s">
        <v>1524</v>
      </c>
      <c r="J354" s="662" t="s">
        <v>1525</v>
      </c>
      <c r="K354" s="662" t="s">
        <v>1526</v>
      </c>
      <c r="L354" s="664">
        <v>112.96000209760433</v>
      </c>
      <c r="M354" s="664">
        <v>6</v>
      </c>
      <c r="N354" s="665">
        <v>677.76001258562599</v>
      </c>
    </row>
    <row r="355" spans="1:14" ht="14.4" customHeight="1" x14ac:dyDescent="0.3">
      <c r="A355" s="660" t="s">
        <v>574</v>
      </c>
      <c r="B355" s="661" t="s">
        <v>1905</v>
      </c>
      <c r="C355" s="662" t="s">
        <v>587</v>
      </c>
      <c r="D355" s="663" t="s">
        <v>1908</v>
      </c>
      <c r="E355" s="662" t="s">
        <v>605</v>
      </c>
      <c r="F355" s="663" t="s">
        <v>1913</v>
      </c>
      <c r="G355" s="662" t="s">
        <v>606</v>
      </c>
      <c r="H355" s="662" t="s">
        <v>1527</v>
      </c>
      <c r="I355" s="662" t="s">
        <v>1528</v>
      </c>
      <c r="J355" s="662" t="s">
        <v>1529</v>
      </c>
      <c r="K355" s="662" t="s">
        <v>1530</v>
      </c>
      <c r="L355" s="664">
        <v>31.409765338172271</v>
      </c>
      <c r="M355" s="664">
        <v>1</v>
      </c>
      <c r="N355" s="665">
        <v>31.409765338172271</v>
      </c>
    </row>
    <row r="356" spans="1:14" ht="14.4" customHeight="1" x14ac:dyDescent="0.3">
      <c r="A356" s="660" t="s">
        <v>574</v>
      </c>
      <c r="B356" s="661" t="s">
        <v>1905</v>
      </c>
      <c r="C356" s="662" t="s">
        <v>587</v>
      </c>
      <c r="D356" s="663" t="s">
        <v>1908</v>
      </c>
      <c r="E356" s="662" t="s">
        <v>605</v>
      </c>
      <c r="F356" s="663" t="s">
        <v>1913</v>
      </c>
      <c r="G356" s="662" t="s">
        <v>606</v>
      </c>
      <c r="H356" s="662" t="s">
        <v>812</v>
      </c>
      <c r="I356" s="662" t="s">
        <v>813</v>
      </c>
      <c r="J356" s="662" t="s">
        <v>814</v>
      </c>
      <c r="K356" s="662" t="s">
        <v>815</v>
      </c>
      <c r="L356" s="664">
        <v>69.049593363791274</v>
      </c>
      <c r="M356" s="664">
        <v>1</v>
      </c>
      <c r="N356" s="665">
        <v>69.049593363791274</v>
      </c>
    </row>
    <row r="357" spans="1:14" ht="14.4" customHeight="1" x14ac:dyDescent="0.3">
      <c r="A357" s="660" t="s">
        <v>574</v>
      </c>
      <c r="B357" s="661" t="s">
        <v>1905</v>
      </c>
      <c r="C357" s="662" t="s">
        <v>587</v>
      </c>
      <c r="D357" s="663" t="s">
        <v>1908</v>
      </c>
      <c r="E357" s="662" t="s">
        <v>605</v>
      </c>
      <c r="F357" s="663" t="s">
        <v>1913</v>
      </c>
      <c r="G357" s="662" t="s">
        <v>606</v>
      </c>
      <c r="H357" s="662" t="s">
        <v>1283</v>
      </c>
      <c r="I357" s="662" t="s">
        <v>1284</v>
      </c>
      <c r="J357" s="662" t="s">
        <v>1281</v>
      </c>
      <c r="K357" s="662" t="s">
        <v>1285</v>
      </c>
      <c r="L357" s="664">
        <v>26.910000000000004</v>
      </c>
      <c r="M357" s="664">
        <v>4</v>
      </c>
      <c r="N357" s="665">
        <v>107.64000000000001</v>
      </c>
    </row>
    <row r="358" spans="1:14" ht="14.4" customHeight="1" x14ac:dyDescent="0.3">
      <c r="A358" s="660" t="s">
        <v>574</v>
      </c>
      <c r="B358" s="661" t="s">
        <v>1905</v>
      </c>
      <c r="C358" s="662" t="s">
        <v>587</v>
      </c>
      <c r="D358" s="663" t="s">
        <v>1908</v>
      </c>
      <c r="E358" s="662" t="s">
        <v>605</v>
      </c>
      <c r="F358" s="663" t="s">
        <v>1913</v>
      </c>
      <c r="G358" s="662" t="s">
        <v>606</v>
      </c>
      <c r="H358" s="662" t="s">
        <v>1531</v>
      </c>
      <c r="I358" s="662" t="s">
        <v>779</v>
      </c>
      <c r="J358" s="662" t="s">
        <v>1532</v>
      </c>
      <c r="K358" s="662" t="s">
        <v>1533</v>
      </c>
      <c r="L358" s="664">
        <v>57.34</v>
      </c>
      <c r="M358" s="664">
        <v>1</v>
      </c>
      <c r="N358" s="665">
        <v>57.34</v>
      </c>
    </row>
    <row r="359" spans="1:14" ht="14.4" customHeight="1" x14ac:dyDescent="0.3">
      <c r="A359" s="660" t="s">
        <v>574</v>
      </c>
      <c r="B359" s="661" t="s">
        <v>1905</v>
      </c>
      <c r="C359" s="662" t="s">
        <v>587</v>
      </c>
      <c r="D359" s="663" t="s">
        <v>1908</v>
      </c>
      <c r="E359" s="662" t="s">
        <v>605</v>
      </c>
      <c r="F359" s="663" t="s">
        <v>1913</v>
      </c>
      <c r="G359" s="662" t="s">
        <v>606</v>
      </c>
      <c r="H359" s="662" t="s">
        <v>1534</v>
      </c>
      <c r="I359" s="662" t="s">
        <v>1534</v>
      </c>
      <c r="J359" s="662" t="s">
        <v>1535</v>
      </c>
      <c r="K359" s="662" t="s">
        <v>1536</v>
      </c>
      <c r="L359" s="664">
        <v>94.25</v>
      </c>
      <c r="M359" s="664">
        <v>1</v>
      </c>
      <c r="N359" s="665">
        <v>94.25</v>
      </c>
    </row>
    <row r="360" spans="1:14" ht="14.4" customHeight="1" x14ac:dyDescent="0.3">
      <c r="A360" s="660" t="s">
        <v>574</v>
      </c>
      <c r="B360" s="661" t="s">
        <v>1905</v>
      </c>
      <c r="C360" s="662" t="s">
        <v>587</v>
      </c>
      <c r="D360" s="663" t="s">
        <v>1908</v>
      </c>
      <c r="E360" s="662" t="s">
        <v>605</v>
      </c>
      <c r="F360" s="663" t="s">
        <v>1913</v>
      </c>
      <c r="G360" s="662" t="s">
        <v>606</v>
      </c>
      <c r="H360" s="662" t="s">
        <v>1537</v>
      </c>
      <c r="I360" s="662" t="s">
        <v>1538</v>
      </c>
      <c r="J360" s="662" t="s">
        <v>1539</v>
      </c>
      <c r="K360" s="662" t="s">
        <v>631</v>
      </c>
      <c r="L360" s="664">
        <v>123.70000229704017</v>
      </c>
      <c r="M360" s="664">
        <v>5</v>
      </c>
      <c r="N360" s="665">
        <v>618.50001148520084</v>
      </c>
    </row>
    <row r="361" spans="1:14" ht="14.4" customHeight="1" x14ac:dyDescent="0.3">
      <c r="A361" s="660" t="s">
        <v>574</v>
      </c>
      <c r="B361" s="661" t="s">
        <v>1905</v>
      </c>
      <c r="C361" s="662" t="s">
        <v>587</v>
      </c>
      <c r="D361" s="663" t="s">
        <v>1908</v>
      </c>
      <c r="E361" s="662" t="s">
        <v>605</v>
      </c>
      <c r="F361" s="663" t="s">
        <v>1913</v>
      </c>
      <c r="G361" s="662" t="s">
        <v>606</v>
      </c>
      <c r="H361" s="662" t="s">
        <v>832</v>
      </c>
      <c r="I361" s="662" t="s">
        <v>833</v>
      </c>
      <c r="J361" s="662" t="s">
        <v>834</v>
      </c>
      <c r="K361" s="662" t="s">
        <v>835</v>
      </c>
      <c r="L361" s="664">
        <v>60.513333333333328</v>
      </c>
      <c r="M361" s="664">
        <v>24</v>
      </c>
      <c r="N361" s="665">
        <v>1452.32</v>
      </c>
    </row>
    <row r="362" spans="1:14" ht="14.4" customHeight="1" x14ac:dyDescent="0.3">
      <c r="A362" s="660" t="s">
        <v>574</v>
      </c>
      <c r="B362" s="661" t="s">
        <v>1905</v>
      </c>
      <c r="C362" s="662" t="s">
        <v>587</v>
      </c>
      <c r="D362" s="663" t="s">
        <v>1908</v>
      </c>
      <c r="E362" s="662" t="s">
        <v>605</v>
      </c>
      <c r="F362" s="663" t="s">
        <v>1913</v>
      </c>
      <c r="G362" s="662" t="s">
        <v>606</v>
      </c>
      <c r="H362" s="662" t="s">
        <v>1540</v>
      </c>
      <c r="I362" s="662" t="s">
        <v>1541</v>
      </c>
      <c r="J362" s="662" t="s">
        <v>1542</v>
      </c>
      <c r="K362" s="662" t="s">
        <v>1543</v>
      </c>
      <c r="L362" s="664">
        <v>127.27999556675955</v>
      </c>
      <c r="M362" s="664">
        <v>1</v>
      </c>
      <c r="N362" s="665">
        <v>127.27999556675955</v>
      </c>
    </row>
    <row r="363" spans="1:14" ht="14.4" customHeight="1" x14ac:dyDescent="0.3">
      <c r="A363" s="660" t="s">
        <v>574</v>
      </c>
      <c r="B363" s="661" t="s">
        <v>1905</v>
      </c>
      <c r="C363" s="662" t="s">
        <v>587</v>
      </c>
      <c r="D363" s="663" t="s">
        <v>1908</v>
      </c>
      <c r="E363" s="662" t="s">
        <v>605</v>
      </c>
      <c r="F363" s="663" t="s">
        <v>1913</v>
      </c>
      <c r="G363" s="662" t="s">
        <v>606</v>
      </c>
      <c r="H363" s="662" t="s">
        <v>848</v>
      </c>
      <c r="I363" s="662" t="s">
        <v>849</v>
      </c>
      <c r="J363" s="662" t="s">
        <v>718</v>
      </c>
      <c r="K363" s="662" t="s">
        <v>850</v>
      </c>
      <c r="L363" s="664">
        <v>57.729939230635779</v>
      </c>
      <c r="M363" s="664">
        <v>26</v>
      </c>
      <c r="N363" s="665">
        <v>1500.9784199965302</v>
      </c>
    </row>
    <row r="364" spans="1:14" ht="14.4" customHeight="1" x14ac:dyDescent="0.3">
      <c r="A364" s="660" t="s">
        <v>574</v>
      </c>
      <c r="B364" s="661" t="s">
        <v>1905</v>
      </c>
      <c r="C364" s="662" t="s">
        <v>587</v>
      </c>
      <c r="D364" s="663" t="s">
        <v>1908</v>
      </c>
      <c r="E364" s="662" t="s">
        <v>605</v>
      </c>
      <c r="F364" s="663" t="s">
        <v>1913</v>
      </c>
      <c r="G364" s="662" t="s">
        <v>606</v>
      </c>
      <c r="H364" s="662" t="s">
        <v>851</v>
      </c>
      <c r="I364" s="662" t="s">
        <v>852</v>
      </c>
      <c r="J364" s="662" t="s">
        <v>853</v>
      </c>
      <c r="K364" s="662" t="s">
        <v>854</v>
      </c>
      <c r="L364" s="664">
        <v>371.05</v>
      </c>
      <c r="M364" s="664">
        <v>1</v>
      </c>
      <c r="N364" s="665">
        <v>371.05</v>
      </c>
    </row>
    <row r="365" spans="1:14" ht="14.4" customHeight="1" x14ac:dyDescent="0.3">
      <c r="A365" s="660" t="s">
        <v>574</v>
      </c>
      <c r="B365" s="661" t="s">
        <v>1905</v>
      </c>
      <c r="C365" s="662" t="s">
        <v>587</v>
      </c>
      <c r="D365" s="663" t="s">
        <v>1908</v>
      </c>
      <c r="E365" s="662" t="s">
        <v>605</v>
      </c>
      <c r="F365" s="663" t="s">
        <v>1913</v>
      </c>
      <c r="G365" s="662" t="s">
        <v>606</v>
      </c>
      <c r="H365" s="662" t="s">
        <v>1298</v>
      </c>
      <c r="I365" s="662" t="s">
        <v>1299</v>
      </c>
      <c r="J365" s="662" t="s">
        <v>1300</v>
      </c>
      <c r="K365" s="662" t="s">
        <v>1301</v>
      </c>
      <c r="L365" s="664">
        <v>68.939246418864855</v>
      </c>
      <c r="M365" s="664">
        <v>1</v>
      </c>
      <c r="N365" s="665">
        <v>68.939246418864855</v>
      </c>
    </row>
    <row r="366" spans="1:14" ht="14.4" customHeight="1" x14ac:dyDescent="0.3">
      <c r="A366" s="660" t="s">
        <v>574</v>
      </c>
      <c r="B366" s="661" t="s">
        <v>1905</v>
      </c>
      <c r="C366" s="662" t="s">
        <v>587</v>
      </c>
      <c r="D366" s="663" t="s">
        <v>1908</v>
      </c>
      <c r="E366" s="662" t="s">
        <v>605</v>
      </c>
      <c r="F366" s="663" t="s">
        <v>1913</v>
      </c>
      <c r="G366" s="662" t="s">
        <v>606</v>
      </c>
      <c r="H366" s="662" t="s">
        <v>862</v>
      </c>
      <c r="I366" s="662" t="s">
        <v>863</v>
      </c>
      <c r="J366" s="662" t="s">
        <v>864</v>
      </c>
      <c r="K366" s="662" t="s">
        <v>865</v>
      </c>
      <c r="L366" s="664">
        <v>44.213333333333338</v>
      </c>
      <c r="M366" s="664">
        <v>15</v>
      </c>
      <c r="N366" s="665">
        <v>663.2</v>
      </c>
    </row>
    <row r="367" spans="1:14" ht="14.4" customHeight="1" x14ac:dyDescent="0.3">
      <c r="A367" s="660" t="s">
        <v>574</v>
      </c>
      <c r="B367" s="661" t="s">
        <v>1905</v>
      </c>
      <c r="C367" s="662" t="s">
        <v>587</v>
      </c>
      <c r="D367" s="663" t="s">
        <v>1908</v>
      </c>
      <c r="E367" s="662" t="s">
        <v>605</v>
      </c>
      <c r="F367" s="663" t="s">
        <v>1913</v>
      </c>
      <c r="G367" s="662" t="s">
        <v>606</v>
      </c>
      <c r="H367" s="662" t="s">
        <v>1544</v>
      </c>
      <c r="I367" s="662" t="s">
        <v>1545</v>
      </c>
      <c r="J367" s="662" t="s">
        <v>868</v>
      </c>
      <c r="K367" s="662" t="s">
        <v>1546</v>
      </c>
      <c r="L367" s="664">
        <v>36.520000000000003</v>
      </c>
      <c r="M367" s="664">
        <v>1</v>
      </c>
      <c r="N367" s="665">
        <v>36.520000000000003</v>
      </c>
    </row>
    <row r="368" spans="1:14" ht="14.4" customHeight="1" x14ac:dyDescent="0.3">
      <c r="A368" s="660" t="s">
        <v>574</v>
      </c>
      <c r="B368" s="661" t="s">
        <v>1905</v>
      </c>
      <c r="C368" s="662" t="s">
        <v>587</v>
      </c>
      <c r="D368" s="663" t="s">
        <v>1908</v>
      </c>
      <c r="E368" s="662" t="s">
        <v>605</v>
      </c>
      <c r="F368" s="663" t="s">
        <v>1913</v>
      </c>
      <c r="G368" s="662" t="s">
        <v>606</v>
      </c>
      <c r="H368" s="662" t="s">
        <v>1547</v>
      </c>
      <c r="I368" s="662" t="s">
        <v>216</v>
      </c>
      <c r="J368" s="662" t="s">
        <v>1548</v>
      </c>
      <c r="K368" s="662"/>
      <c r="L368" s="664">
        <v>116.07999917395928</v>
      </c>
      <c r="M368" s="664">
        <v>1</v>
      </c>
      <c r="N368" s="665">
        <v>116.07999917395928</v>
      </c>
    </row>
    <row r="369" spans="1:14" ht="14.4" customHeight="1" x14ac:dyDescent="0.3">
      <c r="A369" s="660" t="s">
        <v>574</v>
      </c>
      <c r="B369" s="661" t="s">
        <v>1905</v>
      </c>
      <c r="C369" s="662" t="s">
        <v>587</v>
      </c>
      <c r="D369" s="663" t="s">
        <v>1908</v>
      </c>
      <c r="E369" s="662" t="s">
        <v>605</v>
      </c>
      <c r="F369" s="663" t="s">
        <v>1913</v>
      </c>
      <c r="G369" s="662" t="s">
        <v>606</v>
      </c>
      <c r="H369" s="662" t="s">
        <v>874</v>
      </c>
      <c r="I369" s="662" t="s">
        <v>875</v>
      </c>
      <c r="J369" s="662" t="s">
        <v>876</v>
      </c>
      <c r="K369" s="662" t="s">
        <v>877</v>
      </c>
      <c r="L369" s="664">
        <v>161.2650014641078</v>
      </c>
      <c r="M369" s="664">
        <v>2</v>
      </c>
      <c r="N369" s="665">
        <v>322.53000292821559</v>
      </c>
    </row>
    <row r="370" spans="1:14" ht="14.4" customHeight="1" x14ac:dyDescent="0.3">
      <c r="A370" s="660" t="s">
        <v>574</v>
      </c>
      <c r="B370" s="661" t="s">
        <v>1905</v>
      </c>
      <c r="C370" s="662" t="s">
        <v>587</v>
      </c>
      <c r="D370" s="663" t="s">
        <v>1908</v>
      </c>
      <c r="E370" s="662" t="s">
        <v>605</v>
      </c>
      <c r="F370" s="663" t="s">
        <v>1913</v>
      </c>
      <c r="G370" s="662" t="s">
        <v>606</v>
      </c>
      <c r="H370" s="662" t="s">
        <v>882</v>
      </c>
      <c r="I370" s="662" t="s">
        <v>883</v>
      </c>
      <c r="J370" s="662" t="s">
        <v>641</v>
      </c>
      <c r="K370" s="662" t="s">
        <v>884</v>
      </c>
      <c r="L370" s="664">
        <v>49.43989638173565</v>
      </c>
      <c r="M370" s="664">
        <v>10</v>
      </c>
      <c r="N370" s="665">
        <v>494.3989638173565</v>
      </c>
    </row>
    <row r="371" spans="1:14" ht="14.4" customHeight="1" x14ac:dyDescent="0.3">
      <c r="A371" s="660" t="s">
        <v>574</v>
      </c>
      <c r="B371" s="661" t="s">
        <v>1905</v>
      </c>
      <c r="C371" s="662" t="s">
        <v>587</v>
      </c>
      <c r="D371" s="663" t="s">
        <v>1908</v>
      </c>
      <c r="E371" s="662" t="s">
        <v>605</v>
      </c>
      <c r="F371" s="663" t="s">
        <v>1913</v>
      </c>
      <c r="G371" s="662" t="s">
        <v>606</v>
      </c>
      <c r="H371" s="662" t="s">
        <v>889</v>
      </c>
      <c r="I371" s="662" t="s">
        <v>216</v>
      </c>
      <c r="J371" s="662" t="s">
        <v>890</v>
      </c>
      <c r="K371" s="662"/>
      <c r="L371" s="664">
        <v>75.165129776170019</v>
      </c>
      <c r="M371" s="664">
        <v>2</v>
      </c>
      <c r="N371" s="665">
        <v>150.33025955234004</v>
      </c>
    </row>
    <row r="372" spans="1:14" ht="14.4" customHeight="1" x14ac:dyDescent="0.3">
      <c r="A372" s="660" t="s">
        <v>574</v>
      </c>
      <c r="B372" s="661" t="s">
        <v>1905</v>
      </c>
      <c r="C372" s="662" t="s">
        <v>587</v>
      </c>
      <c r="D372" s="663" t="s">
        <v>1908</v>
      </c>
      <c r="E372" s="662" t="s">
        <v>605</v>
      </c>
      <c r="F372" s="663" t="s">
        <v>1913</v>
      </c>
      <c r="G372" s="662" t="s">
        <v>606</v>
      </c>
      <c r="H372" s="662" t="s">
        <v>1310</v>
      </c>
      <c r="I372" s="662" t="s">
        <v>1311</v>
      </c>
      <c r="J372" s="662" t="s">
        <v>864</v>
      </c>
      <c r="K372" s="662" t="s">
        <v>1312</v>
      </c>
      <c r="L372" s="664">
        <v>85.749650848842919</v>
      </c>
      <c r="M372" s="664">
        <v>10</v>
      </c>
      <c r="N372" s="665">
        <v>857.49650848842919</v>
      </c>
    </row>
    <row r="373" spans="1:14" ht="14.4" customHeight="1" x14ac:dyDescent="0.3">
      <c r="A373" s="660" t="s">
        <v>574</v>
      </c>
      <c r="B373" s="661" t="s">
        <v>1905</v>
      </c>
      <c r="C373" s="662" t="s">
        <v>587</v>
      </c>
      <c r="D373" s="663" t="s">
        <v>1908</v>
      </c>
      <c r="E373" s="662" t="s">
        <v>605</v>
      </c>
      <c r="F373" s="663" t="s">
        <v>1913</v>
      </c>
      <c r="G373" s="662" t="s">
        <v>606</v>
      </c>
      <c r="H373" s="662" t="s">
        <v>901</v>
      </c>
      <c r="I373" s="662" t="s">
        <v>902</v>
      </c>
      <c r="J373" s="662" t="s">
        <v>903</v>
      </c>
      <c r="K373" s="662" t="s">
        <v>904</v>
      </c>
      <c r="L373" s="664">
        <v>28.651888360933945</v>
      </c>
      <c r="M373" s="664">
        <v>20</v>
      </c>
      <c r="N373" s="665">
        <v>573.03776721867894</v>
      </c>
    </row>
    <row r="374" spans="1:14" ht="14.4" customHeight="1" x14ac:dyDescent="0.3">
      <c r="A374" s="660" t="s">
        <v>574</v>
      </c>
      <c r="B374" s="661" t="s">
        <v>1905</v>
      </c>
      <c r="C374" s="662" t="s">
        <v>587</v>
      </c>
      <c r="D374" s="663" t="s">
        <v>1908</v>
      </c>
      <c r="E374" s="662" t="s">
        <v>605</v>
      </c>
      <c r="F374" s="663" t="s">
        <v>1913</v>
      </c>
      <c r="G374" s="662" t="s">
        <v>606</v>
      </c>
      <c r="H374" s="662" t="s">
        <v>905</v>
      </c>
      <c r="I374" s="662" t="s">
        <v>906</v>
      </c>
      <c r="J374" s="662" t="s">
        <v>907</v>
      </c>
      <c r="K374" s="662" t="s">
        <v>908</v>
      </c>
      <c r="L374" s="664">
        <v>58.500001086312444</v>
      </c>
      <c r="M374" s="664">
        <v>8</v>
      </c>
      <c r="N374" s="665">
        <v>468.00000869049956</v>
      </c>
    </row>
    <row r="375" spans="1:14" ht="14.4" customHeight="1" x14ac:dyDescent="0.3">
      <c r="A375" s="660" t="s">
        <v>574</v>
      </c>
      <c r="B375" s="661" t="s">
        <v>1905</v>
      </c>
      <c r="C375" s="662" t="s">
        <v>587</v>
      </c>
      <c r="D375" s="663" t="s">
        <v>1908</v>
      </c>
      <c r="E375" s="662" t="s">
        <v>605</v>
      </c>
      <c r="F375" s="663" t="s">
        <v>1913</v>
      </c>
      <c r="G375" s="662" t="s">
        <v>606</v>
      </c>
      <c r="H375" s="662" t="s">
        <v>1549</v>
      </c>
      <c r="I375" s="662" t="s">
        <v>1549</v>
      </c>
      <c r="J375" s="662" t="s">
        <v>1550</v>
      </c>
      <c r="K375" s="662" t="s">
        <v>1551</v>
      </c>
      <c r="L375" s="664">
        <v>608.44000000000005</v>
      </c>
      <c r="M375" s="664">
        <v>1</v>
      </c>
      <c r="N375" s="665">
        <v>608.44000000000005</v>
      </c>
    </row>
    <row r="376" spans="1:14" ht="14.4" customHeight="1" x14ac:dyDescent="0.3">
      <c r="A376" s="660" t="s">
        <v>574</v>
      </c>
      <c r="B376" s="661" t="s">
        <v>1905</v>
      </c>
      <c r="C376" s="662" t="s">
        <v>587</v>
      </c>
      <c r="D376" s="663" t="s">
        <v>1908</v>
      </c>
      <c r="E376" s="662" t="s">
        <v>605</v>
      </c>
      <c r="F376" s="663" t="s">
        <v>1913</v>
      </c>
      <c r="G376" s="662" t="s">
        <v>606</v>
      </c>
      <c r="H376" s="662" t="s">
        <v>1552</v>
      </c>
      <c r="I376" s="662" t="s">
        <v>1553</v>
      </c>
      <c r="J376" s="662" t="s">
        <v>1554</v>
      </c>
      <c r="K376" s="662" t="s">
        <v>660</v>
      </c>
      <c r="L376" s="664">
        <v>110.50000000000004</v>
      </c>
      <c r="M376" s="664">
        <v>10</v>
      </c>
      <c r="N376" s="665">
        <v>1105.0000000000005</v>
      </c>
    </row>
    <row r="377" spans="1:14" ht="14.4" customHeight="1" x14ac:dyDescent="0.3">
      <c r="A377" s="660" t="s">
        <v>574</v>
      </c>
      <c r="B377" s="661" t="s">
        <v>1905</v>
      </c>
      <c r="C377" s="662" t="s">
        <v>587</v>
      </c>
      <c r="D377" s="663" t="s">
        <v>1908</v>
      </c>
      <c r="E377" s="662" t="s">
        <v>605</v>
      </c>
      <c r="F377" s="663" t="s">
        <v>1913</v>
      </c>
      <c r="G377" s="662" t="s">
        <v>606</v>
      </c>
      <c r="H377" s="662" t="s">
        <v>1333</v>
      </c>
      <c r="I377" s="662" t="s">
        <v>1334</v>
      </c>
      <c r="J377" s="662" t="s">
        <v>1335</v>
      </c>
      <c r="K377" s="662" t="s">
        <v>1336</v>
      </c>
      <c r="L377" s="664">
        <v>703.12999999999977</v>
      </c>
      <c r="M377" s="664">
        <v>3</v>
      </c>
      <c r="N377" s="665">
        <v>2109.3899999999994</v>
      </c>
    </row>
    <row r="378" spans="1:14" ht="14.4" customHeight="1" x14ac:dyDescent="0.3">
      <c r="A378" s="660" t="s">
        <v>574</v>
      </c>
      <c r="B378" s="661" t="s">
        <v>1905</v>
      </c>
      <c r="C378" s="662" t="s">
        <v>587</v>
      </c>
      <c r="D378" s="663" t="s">
        <v>1908</v>
      </c>
      <c r="E378" s="662" t="s">
        <v>605</v>
      </c>
      <c r="F378" s="663" t="s">
        <v>1913</v>
      </c>
      <c r="G378" s="662" t="s">
        <v>606</v>
      </c>
      <c r="H378" s="662" t="s">
        <v>1555</v>
      </c>
      <c r="I378" s="662" t="s">
        <v>216</v>
      </c>
      <c r="J378" s="662" t="s">
        <v>1556</v>
      </c>
      <c r="K378" s="662"/>
      <c r="L378" s="664">
        <v>143.18973186447724</v>
      </c>
      <c r="M378" s="664">
        <v>1</v>
      </c>
      <c r="N378" s="665">
        <v>143.18973186447724</v>
      </c>
    </row>
    <row r="379" spans="1:14" ht="14.4" customHeight="1" x14ac:dyDescent="0.3">
      <c r="A379" s="660" t="s">
        <v>574</v>
      </c>
      <c r="B379" s="661" t="s">
        <v>1905</v>
      </c>
      <c r="C379" s="662" t="s">
        <v>587</v>
      </c>
      <c r="D379" s="663" t="s">
        <v>1908</v>
      </c>
      <c r="E379" s="662" t="s">
        <v>605</v>
      </c>
      <c r="F379" s="663" t="s">
        <v>1913</v>
      </c>
      <c r="G379" s="662" t="s">
        <v>606</v>
      </c>
      <c r="H379" s="662" t="s">
        <v>913</v>
      </c>
      <c r="I379" s="662" t="s">
        <v>914</v>
      </c>
      <c r="J379" s="662" t="s">
        <v>915</v>
      </c>
      <c r="K379" s="662" t="s">
        <v>916</v>
      </c>
      <c r="L379" s="664">
        <v>112.61997976396682</v>
      </c>
      <c r="M379" s="664">
        <v>40</v>
      </c>
      <c r="N379" s="665">
        <v>4504.7991905586732</v>
      </c>
    </row>
    <row r="380" spans="1:14" ht="14.4" customHeight="1" x14ac:dyDescent="0.3">
      <c r="A380" s="660" t="s">
        <v>574</v>
      </c>
      <c r="B380" s="661" t="s">
        <v>1905</v>
      </c>
      <c r="C380" s="662" t="s">
        <v>587</v>
      </c>
      <c r="D380" s="663" t="s">
        <v>1908</v>
      </c>
      <c r="E380" s="662" t="s">
        <v>605</v>
      </c>
      <c r="F380" s="663" t="s">
        <v>1913</v>
      </c>
      <c r="G380" s="662" t="s">
        <v>606</v>
      </c>
      <c r="H380" s="662" t="s">
        <v>925</v>
      </c>
      <c r="I380" s="662" t="s">
        <v>216</v>
      </c>
      <c r="J380" s="662" t="s">
        <v>926</v>
      </c>
      <c r="K380" s="662"/>
      <c r="L380" s="664">
        <v>280.48500000000001</v>
      </c>
      <c r="M380" s="664">
        <v>2</v>
      </c>
      <c r="N380" s="665">
        <v>560.97</v>
      </c>
    </row>
    <row r="381" spans="1:14" ht="14.4" customHeight="1" x14ac:dyDescent="0.3">
      <c r="A381" s="660" t="s">
        <v>574</v>
      </c>
      <c r="B381" s="661" t="s">
        <v>1905</v>
      </c>
      <c r="C381" s="662" t="s">
        <v>587</v>
      </c>
      <c r="D381" s="663" t="s">
        <v>1908</v>
      </c>
      <c r="E381" s="662" t="s">
        <v>605</v>
      </c>
      <c r="F381" s="663" t="s">
        <v>1913</v>
      </c>
      <c r="G381" s="662" t="s">
        <v>606</v>
      </c>
      <c r="H381" s="662" t="s">
        <v>1557</v>
      </c>
      <c r="I381" s="662" t="s">
        <v>1558</v>
      </c>
      <c r="J381" s="662" t="s">
        <v>1559</v>
      </c>
      <c r="K381" s="662" t="s">
        <v>1560</v>
      </c>
      <c r="L381" s="664">
        <v>71.059912921200009</v>
      </c>
      <c r="M381" s="664">
        <v>2</v>
      </c>
      <c r="N381" s="665">
        <v>142.11982584240002</v>
      </c>
    </row>
    <row r="382" spans="1:14" ht="14.4" customHeight="1" x14ac:dyDescent="0.3">
      <c r="A382" s="660" t="s">
        <v>574</v>
      </c>
      <c r="B382" s="661" t="s">
        <v>1905</v>
      </c>
      <c r="C382" s="662" t="s">
        <v>587</v>
      </c>
      <c r="D382" s="663" t="s">
        <v>1908</v>
      </c>
      <c r="E382" s="662" t="s">
        <v>605</v>
      </c>
      <c r="F382" s="663" t="s">
        <v>1913</v>
      </c>
      <c r="G382" s="662" t="s">
        <v>606</v>
      </c>
      <c r="H382" s="662" t="s">
        <v>927</v>
      </c>
      <c r="I382" s="662" t="s">
        <v>928</v>
      </c>
      <c r="J382" s="662" t="s">
        <v>929</v>
      </c>
      <c r="K382" s="662" t="s">
        <v>930</v>
      </c>
      <c r="L382" s="664">
        <v>57.939658790703362</v>
      </c>
      <c r="M382" s="664">
        <v>1</v>
      </c>
      <c r="N382" s="665">
        <v>57.939658790703362</v>
      </c>
    </row>
    <row r="383" spans="1:14" ht="14.4" customHeight="1" x14ac:dyDescent="0.3">
      <c r="A383" s="660" t="s">
        <v>574</v>
      </c>
      <c r="B383" s="661" t="s">
        <v>1905</v>
      </c>
      <c r="C383" s="662" t="s">
        <v>587</v>
      </c>
      <c r="D383" s="663" t="s">
        <v>1908</v>
      </c>
      <c r="E383" s="662" t="s">
        <v>605</v>
      </c>
      <c r="F383" s="663" t="s">
        <v>1913</v>
      </c>
      <c r="G383" s="662" t="s">
        <v>606</v>
      </c>
      <c r="H383" s="662" t="s">
        <v>1561</v>
      </c>
      <c r="I383" s="662" t="s">
        <v>1562</v>
      </c>
      <c r="J383" s="662" t="s">
        <v>1563</v>
      </c>
      <c r="K383" s="662" t="s">
        <v>1564</v>
      </c>
      <c r="L383" s="664">
        <v>281.55999999999995</v>
      </c>
      <c r="M383" s="664">
        <v>1</v>
      </c>
      <c r="N383" s="665">
        <v>281.55999999999995</v>
      </c>
    </row>
    <row r="384" spans="1:14" ht="14.4" customHeight="1" x14ac:dyDescent="0.3">
      <c r="A384" s="660" t="s">
        <v>574</v>
      </c>
      <c r="B384" s="661" t="s">
        <v>1905</v>
      </c>
      <c r="C384" s="662" t="s">
        <v>587</v>
      </c>
      <c r="D384" s="663" t="s">
        <v>1908</v>
      </c>
      <c r="E384" s="662" t="s">
        <v>605</v>
      </c>
      <c r="F384" s="663" t="s">
        <v>1913</v>
      </c>
      <c r="G384" s="662" t="s">
        <v>606</v>
      </c>
      <c r="H384" s="662" t="s">
        <v>1565</v>
      </c>
      <c r="I384" s="662" t="s">
        <v>1566</v>
      </c>
      <c r="J384" s="662" t="s">
        <v>834</v>
      </c>
      <c r="K384" s="662" t="s">
        <v>1567</v>
      </c>
      <c r="L384" s="664">
        <v>67.091020704361966</v>
      </c>
      <c r="M384" s="664">
        <v>14</v>
      </c>
      <c r="N384" s="665">
        <v>939.27428986106759</v>
      </c>
    </row>
    <row r="385" spans="1:14" ht="14.4" customHeight="1" x14ac:dyDescent="0.3">
      <c r="A385" s="660" t="s">
        <v>574</v>
      </c>
      <c r="B385" s="661" t="s">
        <v>1905</v>
      </c>
      <c r="C385" s="662" t="s">
        <v>587</v>
      </c>
      <c r="D385" s="663" t="s">
        <v>1908</v>
      </c>
      <c r="E385" s="662" t="s">
        <v>605</v>
      </c>
      <c r="F385" s="663" t="s">
        <v>1913</v>
      </c>
      <c r="G385" s="662" t="s">
        <v>606</v>
      </c>
      <c r="H385" s="662" t="s">
        <v>1568</v>
      </c>
      <c r="I385" s="662" t="s">
        <v>216</v>
      </c>
      <c r="J385" s="662" t="s">
        <v>1569</v>
      </c>
      <c r="K385" s="662" t="s">
        <v>1570</v>
      </c>
      <c r="L385" s="664">
        <v>58.96894673432746</v>
      </c>
      <c r="M385" s="664">
        <v>1</v>
      </c>
      <c r="N385" s="665">
        <v>58.96894673432746</v>
      </c>
    </row>
    <row r="386" spans="1:14" ht="14.4" customHeight="1" x14ac:dyDescent="0.3">
      <c r="A386" s="660" t="s">
        <v>574</v>
      </c>
      <c r="B386" s="661" t="s">
        <v>1905</v>
      </c>
      <c r="C386" s="662" t="s">
        <v>587</v>
      </c>
      <c r="D386" s="663" t="s">
        <v>1908</v>
      </c>
      <c r="E386" s="662" t="s">
        <v>605</v>
      </c>
      <c r="F386" s="663" t="s">
        <v>1913</v>
      </c>
      <c r="G386" s="662" t="s">
        <v>606</v>
      </c>
      <c r="H386" s="662" t="s">
        <v>1571</v>
      </c>
      <c r="I386" s="662" t="s">
        <v>1572</v>
      </c>
      <c r="J386" s="662" t="s">
        <v>1351</v>
      </c>
      <c r="K386" s="662" t="s">
        <v>1573</v>
      </c>
      <c r="L386" s="664">
        <v>79.13000000000001</v>
      </c>
      <c r="M386" s="664">
        <v>1</v>
      </c>
      <c r="N386" s="665">
        <v>79.13000000000001</v>
      </c>
    </row>
    <row r="387" spans="1:14" ht="14.4" customHeight="1" x14ac:dyDescent="0.3">
      <c r="A387" s="660" t="s">
        <v>574</v>
      </c>
      <c r="B387" s="661" t="s">
        <v>1905</v>
      </c>
      <c r="C387" s="662" t="s">
        <v>587</v>
      </c>
      <c r="D387" s="663" t="s">
        <v>1908</v>
      </c>
      <c r="E387" s="662" t="s">
        <v>605</v>
      </c>
      <c r="F387" s="663" t="s">
        <v>1913</v>
      </c>
      <c r="G387" s="662" t="s">
        <v>606</v>
      </c>
      <c r="H387" s="662" t="s">
        <v>1574</v>
      </c>
      <c r="I387" s="662" t="s">
        <v>1575</v>
      </c>
      <c r="J387" s="662" t="s">
        <v>1576</v>
      </c>
      <c r="K387" s="662" t="s">
        <v>1577</v>
      </c>
      <c r="L387" s="664">
        <v>632.52788164255526</v>
      </c>
      <c r="M387" s="664">
        <v>1</v>
      </c>
      <c r="N387" s="665">
        <v>632.52788164255526</v>
      </c>
    </row>
    <row r="388" spans="1:14" ht="14.4" customHeight="1" x14ac:dyDescent="0.3">
      <c r="A388" s="660" t="s">
        <v>574</v>
      </c>
      <c r="B388" s="661" t="s">
        <v>1905</v>
      </c>
      <c r="C388" s="662" t="s">
        <v>587</v>
      </c>
      <c r="D388" s="663" t="s">
        <v>1908</v>
      </c>
      <c r="E388" s="662" t="s">
        <v>605</v>
      </c>
      <c r="F388" s="663" t="s">
        <v>1913</v>
      </c>
      <c r="G388" s="662" t="s">
        <v>606</v>
      </c>
      <c r="H388" s="662" t="s">
        <v>1578</v>
      </c>
      <c r="I388" s="662" t="s">
        <v>216</v>
      </c>
      <c r="J388" s="662" t="s">
        <v>1579</v>
      </c>
      <c r="K388" s="662" t="s">
        <v>1580</v>
      </c>
      <c r="L388" s="664">
        <v>81.649997023218276</v>
      </c>
      <c r="M388" s="664">
        <v>1</v>
      </c>
      <c r="N388" s="665">
        <v>81.649997023218276</v>
      </c>
    </row>
    <row r="389" spans="1:14" ht="14.4" customHeight="1" x14ac:dyDescent="0.3">
      <c r="A389" s="660" t="s">
        <v>574</v>
      </c>
      <c r="B389" s="661" t="s">
        <v>1905</v>
      </c>
      <c r="C389" s="662" t="s">
        <v>587</v>
      </c>
      <c r="D389" s="663" t="s">
        <v>1908</v>
      </c>
      <c r="E389" s="662" t="s">
        <v>605</v>
      </c>
      <c r="F389" s="663" t="s">
        <v>1913</v>
      </c>
      <c r="G389" s="662" t="s">
        <v>606</v>
      </c>
      <c r="H389" s="662" t="s">
        <v>1581</v>
      </c>
      <c r="I389" s="662" t="s">
        <v>1582</v>
      </c>
      <c r="J389" s="662" t="s">
        <v>1583</v>
      </c>
      <c r="K389" s="662" t="s">
        <v>1584</v>
      </c>
      <c r="L389" s="664">
        <v>58.689654373945118</v>
      </c>
      <c r="M389" s="664">
        <v>1</v>
      </c>
      <c r="N389" s="665">
        <v>58.689654373945118</v>
      </c>
    </row>
    <row r="390" spans="1:14" ht="14.4" customHeight="1" x14ac:dyDescent="0.3">
      <c r="A390" s="660" t="s">
        <v>574</v>
      </c>
      <c r="B390" s="661" t="s">
        <v>1905</v>
      </c>
      <c r="C390" s="662" t="s">
        <v>587</v>
      </c>
      <c r="D390" s="663" t="s">
        <v>1908</v>
      </c>
      <c r="E390" s="662" t="s">
        <v>605</v>
      </c>
      <c r="F390" s="663" t="s">
        <v>1913</v>
      </c>
      <c r="G390" s="662" t="s">
        <v>606</v>
      </c>
      <c r="H390" s="662" t="s">
        <v>1370</v>
      </c>
      <c r="I390" s="662" t="s">
        <v>1371</v>
      </c>
      <c r="J390" s="662" t="s">
        <v>1372</v>
      </c>
      <c r="K390" s="662" t="s">
        <v>1373</v>
      </c>
      <c r="L390" s="664">
        <v>106.13666666666666</v>
      </c>
      <c r="M390" s="664">
        <v>3</v>
      </c>
      <c r="N390" s="665">
        <v>318.40999999999997</v>
      </c>
    </row>
    <row r="391" spans="1:14" ht="14.4" customHeight="1" x14ac:dyDescent="0.3">
      <c r="A391" s="660" t="s">
        <v>574</v>
      </c>
      <c r="B391" s="661" t="s">
        <v>1905</v>
      </c>
      <c r="C391" s="662" t="s">
        <v>587</v>
      </c>
      <c r="D391" s="663" t="s">
        <v>1908</v>
      </c>
      <c r="E391" s="662" t="s">
        <v>605</v>
      </c>
      <c r="F391" s="663" t="s">
        <v>1913</v>
      </c>
      <c r="G391" s="662" t="s">
        <v>606</v>
      </c>
      <c r="H391" s="662" t="s">
        <v>1585</v>
      </c>
      <c r="I391" s="662" t="s">
        <v>216</v>
      </c>
      <c r="J391" s="662" t="s">
        <v>1586</v>
      </c>
      <c r="K391" s="662"/>
      <c r="L391" s="664">
        <v>536.18381823731272</v>
      </c>
      <c r="M391" s="664">
        <v>3</v>
      </c>
      <c r="N391" s="665">
        <v>1608.5514547119383</v>
      </c>
    </row>
    <row r="392" spans="1:14" ht="14.4" customHeight="1" x14ac:dyDescent="0.3">
      <c r="A392" s="660" t="s">
        <v>574</v>
      </c>
      <c r="B392" s="661" t="s">
        <v>1905</v>
      </c>
      <c r="C392" s="662" t="s">
        <v>587</v>
      </c>
      <c r="D392" s="663" t="s">
        <v>1908</v>
      </c>
      <c r="E392" s="662" t="s">
        <v>605</v>
      </c>
      <c r="F392" s="663" t="s">
        <v>1913</v>
      </c>
      <c r="G392" s="662" t="s">
        <v>606</v>
      </c>
      <c r="H392" s="662" t="s">
        <v>1587</v>
      </c>
      <c r="I392" s="662" t="s">
        <v>216</v>
      </c>
      <c r="J392" s="662" t="s">
        <v>1588</v>
      </c>
      <c r="K392" s="662"/>
      <c r="L392" s="664">
        <v>751.60316454941653</v>
      </c>
      <c r="M392" s="664">
        <v>1</v>
      </c>
      <c r="N392" s="665">
        <v>751.60316454941653</v>
      </c>
    </row>
    <row r="393" spans="1:14" ht="14.4" customHeight="1" x14ac:dyDescent="0.3">
      <c r="A393" s="660" t="s">
        <v>574</v>
      </c>
      <c r="B393" s="661" t="s">
        <v>1905</v>
      </c>
      <c r="C393" s="662" t="s">
        <v>587</v>
      </c>
      <c r="D393" s="663" t="s">
        <v>1908</v>
      </c>
      <c r="E393" s="662" t="s">
        <v>605</v>
      </c>
      <c r="F393" s="663" t="s">
        <v>1913</v>
      </c>
      <c r="G393" s="662" t="s">
        <v>606</v>
      </c>
      <c r="H393" s="662" t="s">
        <v>1589</v>
      </c>
      <c r="I393" s="662" t="s">
        <v>216</v>
      </c>
      <c r="J393" s="662" t="s">
        <v>1590</v>
      </c>
      <c r="K393" s="662"/>
      <c r="L393" s="664">
        <v>75.20834357837299</v>
      </c>
      <c r="M393" s="664">
        <v>8</v>
      </c>
      <c r="N393" s="665">
        <v>601.66674862698392</v>
      </c>
    </row>
    <row r="394" spans="1:14" ht="14.4" customHeight="1" x14ac:dyDescent="0.3">
      <c r="A394" s="660" t="s">
        <v>574</v>
      </c>
      <c r="B394" s="661" t="s">
        <v>1905</v>
      </c>
      <c r="C394" s="662" t="s">
        <v>587</v>
      </c>
      <c r="D394" s="663" t="s">
        <v>1908</v>
      </c>
      <c r="E394" s="662" t="s">
        <v>605</v>
      </c>
      <c r="F394" s="663" t="s">
        <v>1913</v>
      </c>
      <c r="G394" s="662" t="s">
        <v>606</v>
      </c>
      <c r="H394" s="662" t="s">
        <v>1591</v>
      </c>
      <c r="I394" s="662" t="s">
        <v>216</v>
      </c>
      <c r="J394" s="662" t="s">
        <v>1347</v>
      </c>
      <c r="K394" s="662" t="s">
        <v>1592</v>
      </c>
      <c r="L394" s="664">
        <v>332.71781146717012</v>
      </c>
      <c r="M394" s="664">
        <v>2</v>
      </c>
      <c r="N394" s="665">
        <v>665.43562293434024</v>
      </c>
    </row>
    <row r="395" spans="1:14" ht="14.4" customHeight="1" x14ac:dyDescent="0.3">
      <c r="A395" s="660" t="s">
        <v>574</v>
      </c>
      <c r="B395" s="661" t="s">
        <v>1905</v>
      </c>
      <c r="C395" s="662" t="s">
        <v>587</v>
      </c>
      <c r="D395" s="663" t="s">
        <v>1908</v>
      </c>
      <c r="E395" s="662" t="s">
        <v>605</v>
      </c>
      <c r="F395" s="663" t="s">
        <v>1913</v>
      </c>
      <c r="G395" s="662" t="s">
        <v>606</v>
      </c>
      <c r="H395" s="662" t="s">
        <v>952</v>
      </c>
      <c r="I395" s="662" t="s">
        <v>953</v>
      </c>
      <c r="J395" s="662" t="s">
        <v>954</v>
      </c>
      <c r="K395" s="662" t="s">
        <v>955</v>
      </c>
      <c r="L395" s="664">
        <v>125.85999999999996</v>
      </c>
      <c r="M395" s="664">
        <v>1</v>
      </c>
      <c r="N395" s="665">
        <v>125.85999999999996</v>
      </c>
    </row>
    <row r="396" spans="1:14" ht="14.4" customHeight="1" x14ac:dyDescent="0.3">
      <c r="A396" s="660" t="s">
        <v>574</v>
      </c>
      <c r="B396" s="661" t="s">
        <v>1905</v>
      </c>
      <c r="C396" s="662" t="s">
        <v>587</v>
      </c>
      <c r="D396" s="663" t="s">
        <v>1908</v>
      </c>
      <c r="E396" s="662" t="s">
        <v>605</v>
      </c>
      <c r="F396" s="663" t="s">
        <v>1913</v>
      </c>
      <c r="G396" s="662" t="s">
        <v>606</v>
      </c>
      <c r="H396" s="662" t="s">
        <v>1376</v>
      </c>
      <c r="I396" s="662" t="s">
        <v>1376</v>
      </c>
      <c r="J396" s="662" t="s">
        <v>1377</v>
      </c>
      <c r="K396" s="662" t="s">
        <v>1378</v>
      </c>
      <c r="L396" s="664">
        <v>79.230035149522621</v>
      </c>
      <c r="M396" s="664">
        <v>1</v>
      </c>
      <c r="N396" s="665">
        <v>79.230035149522621</v>
      </c>
    </row>
    <row r="397" spans="1:14" ht="14.4" customHeight="1" x14ac:dyDescent="0.3">
      <c r="A397" s="660" t="s">
        <v>574</v>
      </c>
      <c r="B397" s="661" t="s">
        <v>1905</v>
      </c>
      <c r="C397" s="662" t="s">
        <v>587</v>
      </c>
      <c r="D397" s="663" t="s">
        <v>1908</v>
      </c>
      <c r="E397" s="662" t="s">
        <v>605</v>
      </c>
      <c r="F397" s="663" t="s">
        <v>1913</v>
      </c>
      <c r="G397" s="662" t="s">
        <v>606</v>
      </c>
      <c r="H397" s="662" t="s">
        <v>1593</v>
      </c>
      <c r="I397" s="662" t="s">
        <v>1594</v>
      </c>
      <c r="J397" s="662" t="s">
        <v>1595</v>
      </c>
      <c r="K397" s="662" t="s">
        <v>1596</v>
      </c>
      <c r="L397" s="664">
        <v>496.09000000000009</v>
      </c>
      <c r="M397" s="664">
        <v>1</v>
      </c>
      <c r="N397" s="665">
        <v>496.09000000000009</v>
      </c>
    </row>
    <row r="398" spans="1:14" ht="14.4" customHeight="1" x14ac:dyDescent="0.3">
      <c r="A398" s="660" t="s">
        <v>574</v>
      </c>
      <c r="B398" s="661" t="s">
        <v>1905</v>
      </c>
      <c r="C398" s="662" t="s">
        <v>587</v>
      </c>
      <c r="D398" s="663" t="s">
        <v>1908</v>
      </c>
      <c r="E398" s="662" t="s">
        <v>605</v>
      </c>
      <c r="F398" s="663" t="s">
        <v>1913</v>
      </c>
      <c r="G398" s="662" t="s">
        <v>606</v>
      </c>
      <c r="H398" s="662" t="s">
        <v>1597</v>
      </c>
      <c r="I398" s="662" t="s">
        <v>216</v>
      </c>
      <c r="J398" s="662" t="s">
        <v>1598</v>
      </c>
      <c r="K398" s="662" t="s">
        <v>1599</v>
      </c>
      <c r="L398" s="664">
        <v>414.57999999999987</v>
      </c>
      <c r="M398" s="664">
        <v>1</v>
      </c>
      <c r="N398" s="665">
        <v>414.57999999999987</v>
      </c>
    </row>
    <row r="399" spans="1:14" ht="14.4" customHeight="1" x14ac:dyDescent="0.3">
      <c r="A399" s="660" t="s">
        <v>574</v>
      </c>
      <c r="B399" s="661" t="s">
        <v>1905</v>
      </c>
      <c r="C399" s="662" t="s">
        <v>587</v>
      </c>
      <c r="D399" s="663" t="s">
        <v>1908</v>
      </c>
      <c r="E399" s="662" t="s">
        <v>605</v>
      </c>
      <c r="F399" s="663" t="s">
        <v>1913</v>
      </c>
      <c r="G399" s="662" t="s">
        <v>606</v>
      </c>
      <c r="H399" s="662" t="s">
        <v>1399</v>
      </c>
      <c r="I399" s="662" t="s">
        <v>1399</v>
      </c>
      <c r="J399" s="662" t="s">
        <v>1400</v>
      </c>
      <c r="K399" s="662" t="s">
        <v>1401</v>
      </c>
      <c r="L399" s="664">
        <v>96.098676126188167</v>
      </c>
      <c r="M399" s="664">
        <v>1</v>
      </c>
      <c r="N399" s="665">
        <v>96.098676126188167</v>
      </c>
    </row>
    <row r="400" spans="1:14" ht="14.4" customHeight="1" x14ac:dyDescent="0.3">
      <c r="A400" s="660" t="s">
        <v>574</v>
      </c>
      <c r="B400" s="661" t="s">
        <v>1905</v>
      </c>
      <c r="C400" s="662" t="s">
        <v>587</v>
      </c>
      <c r="D400" s="663" t="s">
        <v>1908</v>
      </c>
      <c r="E400" s="662" t="s">
        <v>605</v>
      </c>
      <c r="F400" s="663" t="s">
        <v>1913</v>
      </c>
      <c r="G400" s="662" t="s">
        <v>606</v>
      </c>
      <c r="H400" s="662" t="s">
        <v>1402</v>
      </c>
      <c r="I400" s="662" t="s">
        <v>216</v>
      </c>
      <c r="J400" s="662" t="s">
        <v>1403</v>
      </c>
      <c r="K400" s="662"/>
      <c r="L400" s="664">
        <v>37.059909260780906</v>
      </c>
      <c r="M400" s="664">
        <v>5</v>
      </c>
      <c r="N400" s="665">
        <v>185.29954630390452</v>
      </c>
    </row>
    <row r="401" spans="1:14" ht="14.4" customHeight="1" x14ac:dyDescent="0.3">
      <c r="A401" s="660" t="s">
        <v>574</v>
      </c>
      <c r="B401" s="661" t="s">
        <v>1905</v>
      </c>
      <c r="C401" s="662" t="s">
        <v>587</v>
      </c>
      <c r="D401" s="663" t="s">
        <v>1908</v>
      </c>
      <c r="E401" s="662" t="s">
        <v>605</v>
      </c>
      <c r="F401" s="663" t="s">
        <v>1913</v>
      </c>
      <c r="G401" s="662" t="s">
        <v>606</v>
      </c>
      <c r="H401" s="662" t="s">
        <v>1600</v>
      </c>
      <c r="I401" s="662" t="s">
        <v>1600</v>
      </c>
      <c r="J401" s="662" t="s">
        <v>802</v>
      </c>
      <c r="K401" s="662" t="s">
        <v>1601</v>
      </c>
      <c r="L401" s="664">
        <v>124.27937795206921</v>
      </c>
      <c r="M401" s="664">
        <v>1</v>
      </c>
      <c r="N401" s="665">
        <v>124.27937795206921</v>
      </c>
    </row>
    <row r="402" spans="1:14" ht="14.4" customHeight="1" x14ac:dyDescent="0.3">
      <c r="A402" s="660" t="s">
        <v>574</v>
      </c>
      <c r="B402" s="661" t="s">
        <v>1905</v>
      </c>
      <c r="C402" s="662" t="s">
        <v>587</v>
      </c>
      <c r="D402" s="663" t="s">
        <v>1908</v>
      </c>
      <c r="E402" s="662" t="s">
        <v>605</v>
      </c>
      <c r="F402" s="663" t="s">
        <v>1913</v>
      </c>
      <c r="G402" s="662" t="s">
        <v>606</v>
      </c>
      <c r="H402" s="662" t="s">
        <v>1407</v>
      </c>
      <c r="I402" s="662" t="s">
        <v>1407</v>
      </c>
      <c r="J402" s="662" t="s">
        <v>965</v>
      </c>
      <c r="K402" s="662" t="s">
        <v>1408</v>
      </c>
      <c r="L402" s="664">
        <v>44</v>
      </c>
      <c r="M402" s="664">
        <v>5</v>
      </c>
      <c r="N402" s="665">
        <v>220</v>
      </c>
    </row>
    <row r="403" spans="1:14" ht="14.4" customHeight="1" x14ac:dyDescent="0.3">
      <c r="A403" s="660" t="s">
        <v>574</v>
      </c>
      <c r="B403" s="661" t="s">
        <v>1905</v>
      </c>
      <c r="C403" s="662" t="s">
        <v>587</v>
      </c>
      <c r="D403" s="663" t="s">
        <v>1908</v>
      </c>
      <c r="E403" s="662" t="s">
        <v>605</v>
      </c>
      <c r="F403" s="663" t="s">
        <v>1913</v>
      </c>
      <c r="G403" s="662" t="s">
        <v>606</v>
      </c>
      <c r="H403" s="662" t="s">
        <v>964</v>
      </c>
      <c r="I403" s="662" t="s">
        <v>964</v>
      </c>
      <c r="J403" s="662" t="s">
        <v>965</v>
      </c>
      <c r="K403" s="662" t="s">
        <v>966</v>
      </c>
      <c r="L403" s="664">
        <v>109.99998979122626</v>
      </c>
      <c r="M403" s="664">
        <v>2</v>
      </c>
      <c r="N403" s="665">
        <v>219.99997958245251</v>
      </c>
    </row>
    <row r="404" spans="1:14" ht="14.4" customHeight="1" x14ac:dyDescent="0.3">
      <c r="A404" s="660" t="s">
        <v>574</v>
      </c>
      <c r="B404" s="661" t="s">
        <v>1905</v>
      </c>
      <c r="C404" s="662" t="s">
        <v>587</v>
      </c>
      <c r="D404" s="663" t="s">
        <v>1908</v>
      </c>
      <c r="E404" s="662" t="s">
        <v>605</v>
      </c>
      <c r="F404" s="663" t="s">
        <v>1913</v>
      </c>
      <c r="G404" s="662" t="s">
        <v>606</v>
      </c>
      <c r="H404" s="662" t="s">
        <v>1602</v>
      </c>
      <c r="I404" s="662" t="s">
        <v>1602</v>
      </c>
      <c r="J404" s="662" t="s">
        <v>1603</v>
      </c>
      <c r="K404" s="662" t="s">
        <v>1604</v>
      </c>
      <c r="L404" s="664">
        <v>1063.2399924338426</v>
      </c>
      <c r="M404" s="664">
        <v>1</v>
      </c>
      <c r="N404" s="665">
        <v>1063.2399924338426</v>
      </c>
    </row>
    <row r="405" spans="1:14" ht="14.4" customHeight="1" x14ac:dyDescent="0.3">
      <c r="A405" s="660" t="s">
        <v>574</v>
      </c>
      <c r="B405" s="661" t="s">
        <v>1905</v>
      </c>
      <c r="C405" s="662" t="s">
        <v>587</v>
      </c>
      <c r="D405" s="663" t="s">
        <v>1908</v>
      </c>
      <c r="E405" s="662" t="s">
        <v>605</v>
      </c>
      <c r="F405" s="663" t="s">
        <v>1913</v>
      </c>
      <c r="G405" s="662" t="s">
        <v>606</v>
      </c>
      <c r="H405" s="662" t="s">
        <v>1605</v>
      </c>
      <c r="I405" s="662" t="s">
        <v>1606</v>
      </c>
      <c r="J405" s="662" t="s">
        <v>1607</v>
      </c>
      <c r="K405" s="662" t="s">
        <v>1608</v>
      </c>
      <c r="L405" s="664">
        <v>478.80250000000001</v>
      </c>
      <c r="M405" s="664">
        <v>2</v>
      </c>
      <c r="N405" s="665">
        <v>957.60500000000002</v>
      </c>
    </row>
    <row r="406" spans="1:14" ht="14.4" customHeight="1" x14ac:dyDescent="0.3">
      <c r="A406" s="660" t="s">
        <v>574</v>
      </c>
      <c r="B406" s="661" t="s">
        <v>1905</v>
      </c>
      <c r="C406" s="662" t="s">
        <v>587</v>
      </c>
      <c r="D406" s="663" t="s">
        <v>1908</v>
      </c>
      <c r="E406" s="662" t="s">
        <v>605</v>
      </c>
      <c r="F406" s="663" t="s">
        <v>1913</v>
      </c>
      <c r="G406" s="662" t="s">
        <v>969</v>
      </c>
      <c r="H406" s="662" t="s">
        <v>976</v>
      </c>
      <c r="I406" s="662" t="s">
        <v>977</v>
      </c>
      <c r="J406" s="662" t="s">
        <v>978</v>
      </c>
      <c r="K406" s="662" t="s">
        <v>979</v>
      </c>
      <c r="L406" s="664">
        <v>34.75</v>
      </c>
      <c r="M406" s="664">
        <v>10</v>
      </c>
      <c r="N406" s="665">
        <v>347.5</v>
      </c>
    </row>
    <row r="407" spans="1:14" ht="14.4" customHeight="1" x14ac:dyDescent="0.3">
      <c r="A407" s="660" t="s">
        <v>574</v>
      </c>
      <c r="B407" s="661" t="s">
        <v>1905</v>
      </c>
      <c r="C407" s="662" t="s">
        <v>587</v>
      </c>
      <c r="D407" s="663" t="s">
        <v>1908</v>
      </c>
      <c r="E407" s="662" t="s">
        <v>605</v>
      </c>
      <c r="F407" s="663" t="s">
        <v>1913</v>
      </c>
      <c r="G407" s="662" t="s">
        <v>969</v>
      </c>
      <c r="H407" s="662" t="s">
        <v>1609</v>
      </c>
      <c r="I407" s="662" t="s">
        <v>1610</v>
      </c>
      <c r="J407" s="662" t="s">
        <v>1611</v>
      </c>
      <c r="K407" s="662" t="s">
        <v>1612</v>
      </c>
      <c r="L407" s="664">
        <v>103.66000000000004</v>
      </c>
      <c r="M407" s="664">
        <v>1</v>
      </c>
      <c r="N407" s="665">
        <v>103.66000000000004</v>
      </c>
    </row>
    <row r="408" spans="1:14" ht="14.4" customHeight="1" x14ac:dyDescent="0.3">
      <c r="A408" s="660" t="s">
        <v>574</v>
      </c>
      <c r="B408" s="661" t="s">
        <v>1905</v>
      </c>
      <c r="C408" s="662" t="s">
        <v>587</v>
      </c>
      <c r="D408" s="663" t="s">
        <v>1908</v>
      </c>
      <c r="E408" s="662" t="s">
        <v>605</v>
      </c>
      <c r="F408" s="663" t="s">
        <v>1913</v>
      </c>
      <c r="G408" s="662" t="s">
        <v>969</v>
      </c>
      <c r="H408" s="662" t="s">
        <v>1613</v>
      </c>
      <c r="I408" s="662" t="s">
        <v>1614</v>
      </c>
      <c r="J408" s="662" t="s">
        <v>1615</v>
      </c>
      <c r="K408" s="662" t="s">
        <v>1616</v>
      </c>
      <c r="L408" s="664">
        <v>46.9</v>
      </c>
      <c r="M408" s="664">
        <v>1</v>
      </c>
      <c r="N408" s="665">
        <v>46.9</v>
      </c>
    </row>
    <row r="409" spans="1:14" ht="14.4" customHeight="1" x14ac:dyDescent="0.3">
      <c r="A409" s="660" t="s">
        <v>574</v>
      </c>
      <c r="B409" s="661" t="s">
        <v>1905</v>
      </c>
      <c r="C409" s="662" t="s">
        <v>587</v>
      </c>
      <c r="D409" s="663" t="s">
        <v>1908</v>
      </c>
      <c r="E409" s="662" t="s">
        <v>605</v>
      </c>
      <c r="F409" s="663" t="s">
        <v>1913</v>
      </c>
      <c r="G409" s="662" t="s">
        <v>969</v>
      </c>
      <c r="H409" s="662" t="s">
        <v>1617</v>
      </c>
      <c r="I409" s="662" t="s">
        <v>1618</v>
      </c>
      <c r="J409" s="662" t="s">
        <v>1619</v>
      </c>
      <c r="K409" s="662" t="s">
        <v>1620</v>
      </c>
      <c r="L409" s="664">
        <v>52.75</v>
      </c>
      <c r="M409" s="664">
        <v>1</v>
      </c>
      <c r="N409" s="665">
        <v>52.75</v>
      </c>
    </row>
    <row r="410" spans="1:14" ht="14.4" customHeight="1" x14ac:dyDescent="0.3">
      <c r="A410" s="660" t="s">
        <v>574</v>
      </c>
      <c r="B410" s="661" t="s">
        <v>1905</v>
      </c>
      <c r="C410" s="662" t="s">
        <v>587</v>
      </c>
      <c r="D410" s="663" t="s">
        <v>1908</v>
      </c>
      <c r="E410" s="662" t="s">
        <v>605</v>
      </c>
      <c r="F410" s="663" t="s">
        <v>1913</v>
      </c>
      <c r="G410" s="662" t="s">
        <v>969</v>
      </c>
      <c r="H410" s="662" t="s">
        <v>983</v>
      </c>
      <c r="I410" s="662" t="s">
        <v>984</v>
      </c>
      <c r="J410" s="662" t="s">
        <v>985</v>
      </c>
      <c r="K410" s="662" t="s">
        <v>986</v>
      </c>
      <c r="L410" s="664">
        <v>76.36</v>
      </c>
      <c r="M410" s="664">
        <v>1</v>
      </c>
      <c r="N410" s="665">
        <v>76.36</v>
      </c>
    </row>
    <row r="411" spans="1:14" ht="14.4" customHeight="1" x14ac:dyDescent="0.3">
      <c r="A411" s="660" t="s">
        <v>574</v>
      </c>
      <c r="B411" s="661" t="s">
        <v>1905</v>
      </c>
      <c r="C411" s="662" t="s">
        <v>587</v>
      </c>
      <c r="D411" s="663" t="s">
        <v>1908</v>
      </c>
      <c r="E411" s="662" t="s">
        <v>605</v>
      </c>
      <c r="F411" s="663" t="s">
        <v>1913</v>
      </c>
      <c r="G411" s="662" t="s">
        <v>969</v>
      </c>
      <c r="H411" s="662" t="s">
        <v>987</v>
      </c>
      <c r="I411" s="662" t="s">
        <v>988</v>
      </c>
      <c r="J411" s="662" t="s">
        <v>989</v>
      </c>
      <c r="K411" s="662" t="s">
        <v>990</v>
      </c>
      <c r="L411" s="664">
        <v>3324.9980353755218</v>
      </c>
      <c r="M411" s="664">
        <v>6</v>
      </c>
      <c r="N411" s="665">
        <v>19949.988212253131</v>
      </c>
    </row>
    <row r="412" spans="1:14" ht="14.4" customHeight="1" x14ac:dyDescent="0.3">
      <c r="A412" s="660" t="s">
        <v>574</v>
      </c>
      <c r="B412" s="661" t="s">
        <v>1905</v>
      </c>
      <c r="C412" s="662" t="s">
        <v>587</v>
      </c>
      <c r="D412" s="663" t="s">
        <v>1908</v>
      </c>
      <c r="E412" s="662" t="s">
        <v>605</v>
      </c>
      <c r="F412" s="663" t="s">
        <v>1913</v>
      </c>
      <c r="G412" s="662" t="s">
        <v>969</v>
      </c>
      <c r="H412" s="662" t="s">
        <v>1621</v>
      </c>
      <c r="I412" s="662" t="s">
        <v>1622</v>
      </c>
      <c r="J412" s="662" t="s">
        <v>1623</v>
      </c>
      <c r="K412" s="662" t="s">
        <v>1624</v>
      </c>
      <c r="L412" s="664">
        <v>71.400000000000006</v>
      </c>
      <c r="M412" s="664">
        <v>1</v>
      </c>
      <c r="N412" s="665">
        <v>71.400000000000006</v>
      </c>
    </row>
    <row r="413" spans="1:14" ht="14.4" customHeight="1" x14ac:dyDescent="0.3">
      <c r="A413" s="660" t="s">
        <v>574</v>
      </c>
      <c r="B413" s="661" t="s">
        <v>1905</v>
      </c>
      <c r="C413" s="662" t="s">
        <v>587</v>
      </c>
      <c r="D413" s="663" t="s">
        <v>1908</v>
      </c>
      <c r="E413" s="662" t="s">
        <v>605</v>
      </c>
      <c r="F413" s="663" t="s">
        <v>1913</v>
      </c>
      <c r="G413" s="662" t="s">
        <v>969</v>
      </c>
      <c r="H413" s="662" t="s">
        <v>1625</v>
      </c>
      <c r="I413" s="662" t="s">
        <v>1625</v>
      </c>
      <c r="J413" s="662" t="s">
        <v>1048</v>
      </c>
      <c r="K413" s="662" t="s">
        <v>1626</v>
      </c>
      <c r="L413" s="664">
        <v>64.374999999999972</v>
      </c>
      <c r="M413" s="664">
        <v>2</v>
      </c>
      <c r="N413" s="665">
        <v>128.74999999999994</v>
      </c>
    </row>
    <row r="414" spans="1:14" ht="14.4" customHeight="1" x14ac:dyDescent="0.3">
      <c r="A414" s="660" t="s">
        <v>574</v>
      </c>
      <c r="B414" s="661" t="s">
        <v>1905</v>
      </c>
      <c r="C414" s="662" t="s">
        <v>587</v>
      </c>
      <c r="D414" s="663" t="s">
        <v>1908</v>
      </c>
      <c r="E414" s="662" t="s">
        <v>605</v>
      </c>
      <c r="F414" s="663" t="s">
        <v>1913</v>
      </c>
      <c r="G414" s="662" t="s">
        <v>969</v>
      </c>
      <c r="H414" s="662" t="s">
        <v>1432</v>
      </c>
      <c r="I414" s="662" t="s">
        <v>1433</v>
      </c>
      <c r="J414" s="662" t="s">
        <v>1434</v>
      </c>
      <c r="K414" s="662" t="s">
        <v>948</v>
      </c>
      <c r="L414" s="664">
        <v>68.318999999999988</v>
      </c>
      <c r="M414" s="664">
        <v>10</v>
      </c>
      <c r="N414" s="665">
        <v>683.18999999999994</v>
      </c>
    </row>
    <row r="415" spans="1:14" ht="14.4" customHeight="1" x14ac:dyDescent="0.3">
      <c r="A415" s="660" t="s">
        <v>574</v>
      </c>
      <c r="B415" s="661" t="s">
        <v>1905</v>
      </c>
      <c r="C415" s="662" t="s">
        <v>587</v>
      </c>
      <c r="D415" s="663" t="s">
        <v>1908</v>
      </c>
      <c r="E415" s="662" t="s">
        <v>605</v>
      </c>
      <c r="F415" s="663" t="s">
        <v>1913</v>
      </c>
      <c r="G415" s="662" t="s">
        <v>969</v>
      </c>
      <c r="H415" s="662" t="s">
        <v>1627</v>
      </c>
      <c r="I415" s="662" t="s">
        <v>1628</v>
      </c>
      <c r="J415" s="662" t="s">
        <v>1430</v>
      </c>
      <c r="K415" s="662" t="s">
        <v>1236</v>
      </c>
      <c r="L415" s="664">
        <v>101.31</v>
      </c>
      <c r="M415" s="664">
        <v>1</v>
      </c>
      <c r="N415" s="665">
        <v>101.31</v>
      </c>
    </row>
    <row r="416" spans="1:14" ht="14.4" customHeight="1" x14ac:dyDescent="0.3">
      <c r="A416" s="660" t="s">
        <v>574</v>
      </c>
      <c r="B416" s="661" t="s">
        <v>1905</v>
      </c>
      <c r="C416" s="662" t="s">
        <v>587</v>
      </c>
      <c r="D416" s="663" t="s">
        <v>1908</v>
      </c>
      <c r="E416" s="662" t="s">
        <v>605</v>
      </c>
      <c r="F416" s="663" t="s">
        <v>1913</v>
      </c>
      <c r="G416" s="662" t="s">
        <v>969</v>
      </c>
      <c r="H416" s="662" t="s">
        <v>1629</v>
      </c>
      <c r="I416" s="662" t="s">
        <v>1630</v>
      </c>
      <c r="J416" s="662" t="s">
        <v>1631</v>
      </c>
      <c r="K416" s="662" t="s">
        <v>1022</v>
      </c>
      <c r="L416" s="664">
        <v>116.15997843906986</v>
      </c>
      <c r="M416" s="664">
        <v>1</v>
      </c>
      <c r="N416" s="665">
        <v>116.15997843906986</v>
      </c>
    </row>
    <row r="417" spans="1:14" ht="14.4" customHeight="1" x14ac:dyDescent="0.3">
      <c r="A417" s="660" t="s">
        <v>574</v>
      </c>
      <c r="B417" s="661" t="s">
        <v>1905</v>
      </c>
      <c r="C417" s="662" t="s">
        <v>587</v>
      </c>
      <c r="D417" s="663" t="s">
        <v>1908</v>
      </c>
      <c r="E417" s="662" t="s">
        <v>605</v>
      </c>
      <c r="F417" s="663" t="s">
        <v>1913</v>
      </c>
      <c r="G417" s="662" t="s">
        <v>969</v>
      </c>
      <c r="H417" s="662" t="s">
        <v>1632</v>
      </c>
      <c r="I417" s="662" t="s">
        <v>1633</v>
      </c>
      <c r="J417" s="662" t="s">
        <v>1634</v>
      </c>
      <c r="K417" s="662" t="s">
        <v>1635</v>
      </c>
      <c r="L417" s="664">
        <v>24.970000000000006</v>
      </c>
      <c r="M417" s="664">
        <v>1</v>
      </c>
      <c r="N417" s="665">
        <v>24.970000000000006</v>
      </c>
    </row>
    <row r="418" spans="1:14" ht="14.4" customHeight="1" x14ac:dyDescent="0.3">
      <c r="A418" s="660" t="s">
        <v>574</v>
      </c>
      <c r="B418" s="661" t="s">
        <v>1905</v>
      </c>
      <c r="C418" s="662" t="s">
        <v>587</v>
      </c>
      <c r="D418" s="663" t="s">
        <v>1908</v>
      </c>
      <c r="E418" s="662" t="s">
        <v>605</v>
      </c>
      <c r="F418" s="663" t="s">
        <v>1913</v>
      </c>
      <c r="G418" s="662" t="s">
        <v>969</v>
      </c>
      <c r="H418" s="662" t="s">
        <v>1636</v>
      </c>
      <c r="I418" s="662" t="s">
        <v>1636</v>
      </c>
      <c r="J418" s="662" t="s">
        <v>1637</v>
      </c>
      <c r="K418" s="662" t="s">
        <v>1638</v>
      </c>
      <c r="L418" s="664">
        <v>108.11968266545549</v>
      </c>
      <c r="M418" s="664">
        <v>1</v>
      </c>
      <c r="N418" s="665">
        <v>108.11968266545549</v>
      </c>
    </row>
    <row r="419" spans="1:14" ht="14.4" customHeight="1" x14ac:dyDescent="0.3">
      <c r="A419" s="660" t="s">
        <v>574</v>
      </c>
      <c r="B419" s="661" t="s">
        <v>1905</v>
      </c>
      <c r="C419" s="662" t="s">
        <v>587</v>
      </c>
      <c r="D419" s="663" t="s">
        <v>1908</v>
      </c>
      <c r="E419" s="662" t="s">
        <v>605</v>
      </c>
      <c r="F419" s="663" t="s">
        <v>1913</v>
      </c>
      <c r="G419" s="662" t="s">
        <v>969</v>
      </c>
      <c r="H419" s="662" t="s">
        <v>1027</v>
      </c>
      <c r="I419" s="662" t="s">
        <v>1028</v>
      </c>
      <c r="J419" s="662" t="s">
        <v>1029</v>
      </c>
      <c r="K419" s="662" t="s">
        <v>1030</v>
      </c>
      <c r="L419" s="664">
        <v>466.32</v>
      </c>
      <c r="M419" s="664">
        <v>2</v>
      </c>
      <c r="N419" s="665">
        <v>932.64</v>
      </c>
    </row>
    <row r="420" spans="1:14" ht="14.4" customHeight="1" x14ac:dyDescent="0.3">
      <c r="A420" s="660" t="s">
        <v>574</v>
      </c>
      <c r="B420" s="661" t="s">
        <v>1905</v>
      </c>
      <c r="C420" s="662" t="s">
        <v>587</v>
      </c>
      <c r="D420" s="663" t="s">
        <v>1908</v>
      </c>
      <c r="E420" s="662" t="s">
        <v>605</v>
      </c>
      <c r="F420" s="663" t="s">
        <v>1913</v>
      </c>
      <c r="G420" s="662" t="s">
        <v>969</v>
      </c>
      <c r="H420" s="662" t="s">
        <v>1035</v>
      </c>
      <c r="I420" s="662" t="s">
        <v>1036</v>
      </c>
      <c r="J420" s="662" t="s">
        <v>1037</v>
      </c>
      <c r="K420" s="662" t="s">
        <v>1038</v>
      </c>
      <c r="L420" s="664">
        <v>67.872732895691513</v>
      </c>
      <c r="M420" s="664">
        <v>60</v>
      </c>
      <c r="N420" s="665">
        <v>4072.363973741491</v>
      </c>
    </row>
    <row r="421" spans="1:14" ht="14.4" customHeight="1" x14ac:dyDescent="0.3">
      <c r="A421" s="660" t="s">
        <v>574</v>
      </c>
      <c r="B421" s="661" t="s">
        <v>1905</v>
      </c>
      <c r="C421" s="662" t="s">
        <v>587</v>
      </c>
      <c r="D421" s="663" t="s">
        <v>1908</v>
      </c>
      <c r="E421" s="662" t="s">
        <v>605</v>
      </c>
      <c r="F421" s="663" t="s">
        <v>1913</v>
      </c>
      <c r="G421" s="662" t="s">
        <v>969</v>
      </c>
      <c r="H421" s="662" t="s">
        <v>1639</v>
      </c>
      <c r="I421" s="662" t="s">
        <v>1640</v>
      </c>
      <c r="J421" s="662" t="s">
        <v>1641</v>
      </c>
      <c r="K421" s="662" t="s">
        <v>1638</v>
      </c>
      <c r="L421" s="664">
        <v>210.46999999999997</v>
      </c>
      <c r="M421" s="664">
        <v>2</v>
      </c>
      <c r="N421" s="665">
        <v>420.93999999999994</v>
      </c>
    </row>
    <row r="422" spans="1:14" ht="14.4" customHeight="1" x14ac:dyDescent="0.3">
      <c r="A422" s="660" t="s">
        <v>574</v>
      </c>
      <c r="B422" s="661" t="s">
        <v>1905</v>
      </c>
      <c r="C422" s="662" t="s">
        <v>587</v>
      </c>
      <c r="D422" s="663" t="s">
        <v>1908</v>
      </c>
      <c r="E422" s="662" t="s">
        <v>605</v>
      </c>
      <c r="F422" s="663" t="s">
        <v>1913</v>
      </c>
      <c r="G422" s="662" t="s">
        <v>969</v>
      </c>
      <c r="H422" s="662" t="s">
        <v>1642</v>
      </c>
      <c r="I422" s="662" t="s">
        <v>1643</v>
      </c>
      <c r="J422" s="662" t="s">
        <v>1430</v>
      </c>
      <c r="K422" s="662" t="s">
        <v>1644</v>
      </c>
      <c r="L422" s="664">
        <v>62.120155205674578</v>
      </c>
      <c r="M422" s="664">
        <v>1</v>
      </c>
      <c r="N422" s="665">
        <v>62.120155205674578</v>
      </c>
    </row>
    <row r="423" spans="1:14" ht="14.4" customHeight="1" x14ac:dyDescent="0.3">
      <c r="A423" s="660" t="s">
        <v>574</v>
      </c>
      <c r="B423" s="661" t="s">
        <v>1905</v>
      </c>
      <c r="C423" s="662" t="s">
        <v>587</v>
      </c>
      <c r="D423" s="663" t="s">
        <v>1908</v>
      </c>
      <c r="E423" s="662" t="s">
        <v>605</v>
      </c>
      <c r="F423" s="663" t="s">
        <v>1913</v>
      </c>
      <c r="G423" s="662" t="s">
        <v>969</v>
      </c>
      <c r="H423" s="662" t="s">
        <v>1645</v>
      </c>
      <c r="I423" s="662" t="s">
        <v>1646</v>
      </c>
      <c r="J423" s="662" t="s">
        <v>1647</v>
      </c>
      <c r="K423" s="662" t="s">
        <v>1648</v>
      </c>
      <c r="L423" s="664">
        <v>919.89438016225995</v>
      </c>
      <c r="M423" s="664">
        <v>2</v>
      </c>
      <c r="N423" s="665">
        <v>1839.7887603245199</v>
      </c>
    </row>
    <row r="424" spans="1:14" ht="14.4" customHeight="1" x14ac:dyDescent="0.3">
      <c r="A424" s="660" t="s">
        <v>574</v>
      </c>
      <c r="B424" s="661" t="s">
        <v>1905</v>
      </c>
      <c r="C424" s="662" t="s">
        <v>587</v>
      </c>
      <c r="D424" s="663" t="s">
        <v>1908</v>
      </c>
      <c r="E424" s="662" t="s">
        <v>1050</v>
      </c>
      <c r="F424" s="663" t="s">
        <v>1914</v>
      </c>
      <c r="G424" s="662" t="s">
        <v>606</v>
      </c>
      <c r="H424" s="662" t="s">
        <v>1051</v>
      </c>
      <c r="I424" s="662" t="s">
        <v>1052</v>
      </c>
      <c r="J424" s="662" t="s">
        <v>1053</v>
      </c>
      <c r="K424" s="662" t="s">
        <v>1054</v>
      </c>
      <c r="L424" s="664">
        <v>2184.6766666666663</v>
      </c>
      <c r="M424" s="664">
        <v>9</v>
      </c>
      <c r="N424" s="665">
        <v>19662.089999999997</v>
      </c>
    </row>
    <row r="425" spans="1:14" ht="14.4" customHeight="1" x14ac:dyDescent="0.3">
      <c r="A425" s="660" t="s">
        <v>574</v>
      </c>
      <c r="B425" s="661" t="s">
        <v>1905</v>
      </c>
      <c r="C425" s="662" t="s">
        <v>587</v>
      </c>
      <c r="D425" s="663" t="s">
        <v>1908</v>
      </c>
      <c r="E425" s="662" t="s">
        <v>1050</v>
      </c>
      <c r="F425" s="663" t="s">
        <v>1914</v>
      </c>
      <c r="G425" s="662" t="s">
        <v>606</v>
      </c>
      <c r="H425" s="662" t="s">
        <v>1055</v>
      </c>
      <c r="I425" s="662" t="s">
        <v>1056</v>
      </c>
      <c r="J425" s="662" t="s">
        <v>1057</v>
      </c>
      <c r="K425" s="662" t="s">
        <v>1054</v>
      </c>
      <c r="L425" s="664">
        <v>1950</v>
      </c>
      <c r="M425" s="664">
        <v>1</v>
      </c>
      <c r="N425" s="665">
        <v>1950</v>
      </c>
    </row>
    <row r="426" spans="1:14" ht="14.4" customHeight="1" x14ac:dyDescent="0.3">
      <c r="A426" s="660" t="s">
        <v>574</v>
      </c>
      <c r="B426" s="661" t="s">
        <v>1905</v>
      </c>
      <c r="C426" s="662" t="s">
        <v>587</v>
      </c>
      <c r="D426" s="663" t="s">
        <v>1908</v>
      </c>
      <c r="E426" s="662" t="s">
        <v>1050</v>
      </c>
      <c r="F426" s="663" t="s">
        <v>1914</v>
      </c>
      <c r="G426" s="662" t="s">
        <v>606</v>
      </c>
      <c r="H426" s="662" t="s">
        <v>1058</v>
      </c>
      <c r="I426" s="662" t="s">
        <v>1059</v>
      </c>
      <c r="J426" s="662" t="s">
        <v>1060</v>
      </c>
      <c r="K426" s="662" t="s">
        <v>1054</v>
      </c>
      <c r="L426" s="664">
        <v>2078.8000000000002</v>
      </c>
      <c r="M426" s="664">
        <v>1</v>
      </c>
      <c r="N426" s="665">
        <v>2078.8000000000002</v>
      </c>
    </row>
    <row r="427" spans="1:14" ht="14.4" customHeight="1" x14ac:dyDescent="0.3">
      <c r="A427" s="660" t="s">
        <v>574</v>
      </c>
      <c r="B427" s="661" t="s">
        <v>1905</v>
      </c>
      <c r="C427" s="662" t="s">
        <v>587</v>
      </c>
      <c r="D427" s="663" t="s">
        <v>1908</v>
      </c>
      <c r="E427" s="662" t="s">
        <v>1050</v>
      </c>
      <c r="F427" s="663" t="s">
        <v>1914</v>
      </c>
      <c r="G427" s="662" t="s">
        <v>606</v>
      </c>
      <c r="H427" s="662" t="s">
        <v>1065</v>
      </c>
      <c r="I427" s="662" t="s">
        <v>1066</v>
      </c>
      <c r="J427" s="662" t="s">
        <v>1063</v>
      </c>
      <c r="K427" s="662" t="s">
        <v>1067</v>
      </c>
      <c r="L427" s="664">
        <v>2156.25</v>
      </c>
      <c r="M427" s="664">
        <v>1</v>
      </c>
      <c r="N427" s="665">
        <v>2156.25</v>
      </c>
    </row>
    <row r="428" spans="1:14" ht="14.4" customHeight="1" x14ac:dyDescent="0.3">
      <c r="A428" s="660" t="s">
        <v>574</v>
      </c>
      <c r="B428" s="661" t="s">
        <v>1905</v>
      </c>
      <c r="C428" s="662" t="s">
        <v>587</v>
      </c>
      <c r="D428" s="663" t="s">
        <v>1908</v>
      </c>
      <c r="E428" s="662" t="s">
        <v>1082</v>
      </c>
      <c r="F428" s="663" t="s">
        <v>1915</v>
      </c>
      <c r="G428" s="662"/>
      <c r="H428" s="662" t="s">
        <v>1087</v>
      </c>
      <c r="I428" s="662" t="s">
        <v>1088</v>
      </c>
      <c r="J428" s="662" t="s">
        <v>1089</v>
      </c>
      <c r="K428" s="662" t="s">
        <v>1090</v>
      </c>
      <c r="L428" s="664">
        <v>423.93008422911265</v>
      </c>
      <c r="M428" s="664">
        <v>14</v>
      </c>
      <c r="N428" s="665">
        <v>5935.021179207577</v>
      </c>
    </row>
    <row r="429" spans="1:14" ht="14.4" customHeight="1" x14ac:dyDescent="0.3">
      <c r="A429" s="660" t="s">
        <v>574</v>
      </c>
      <c r="B429" s="661" t="s">
        <v>1905</v>
      </c>
      <c r="C429" s="662" t="s">
        <v>587</v>
      </c>
      <c r="D429" s="663" t="s">
        <v>1908</v>
      </c>
      <c r="E429" s="662" t="s">
        <v>1082</v>
      </c>
      <c r="F429" s="663" t="s">
        <v>1915</v>
      </c>
      <c r="G429" s="662"/>
      <c r="H429" s="662" t="s">
        <v>1091</v>
      </c>
      <c r="I429" s="662" t="s">
        <v>1092</v>
      </c>
      <c r="J429" s="662" t="s">
        <v>1093</v>
      </c>
      <c r="K429" s="662" t="s">
        <v>1094</v>
      </c>
      <c r="L429" s="664">
        <v>588.7713279754937</v>
      </c>
      <c r="M429" s="664">
        <v>3.3499999999999996</v>
      </c>
      <c r="N429" s="665">
        <v>1972.3839487179036</v>
      </c>
    </row>
    <row r="430" spans="1:14" ht="14.4" customHeight="1" x14ac:dyDescent="0.3">
      <c r="A430" s="660" t="s">
        <v>574</v>
      </c>
      <c r="B430" s="661" t="s">
        <v>1905</v>
      </c>
      <c r="C430" s="662" t="s">
        <v>587</v>
      </c>
      <c r="D430" s="663" t="s">
        <v>1908</v>
      </c>
      <c r="E430" s="662" t="s">
        <v>1082</v>
      </c>
      <c r="F430" s="663" t="s">
        <v>1915</v>
      </c>
      <c r="G430" s="662"/>
      <c r="H430" s="662" t="s">
        <v>1098</v>
      </c>
      <c r="I430" s="662" t="s">
        <v>1098</v>
      </c>
      <c r="J430" s="662" t="s">
        <v>1099</v>
      </c>
      <c r="K430" s="662" t="s">
        <v>1100</v>
      </c>
      <c r="L430" s="664">
        <v>1780.07</v>
      </c>
      <c r="M430" s="664">
        <v>2.4</v>
      </c>
      <c r="N430" s="665">
        <v>4272.1679999999997</v>
      </c>
    </row>
    <row r="431" spans="1:14" ht="14.4" customHeight="1" x14ac:dyDescent="0.3">
      <c r="A431" s="660" t="s">
        <v>574</v>
      </c>
      <c r="B431" s="661" t="s">
        <v>1905</v>
      </c>
      <c r="C431" s="662" t="s">
        <v>587</v>
      </c>
      <c r="D431" s="663" t="s">
        <v>1908</v>
      </c>
      <c r="E431" s="662" t="s">
        <v>1082</v>
      </c>
      <c r="F431" s="663" t="s">
        <v>1915</v>
      </c>
      <c r="G431" s="662"/>
      <c r="H431" s="662" t="s">
        <v>1649</v>
      </c>
      <c r="I431" s="662" t="s">
        <v>1649</v>
      </c>
      <c r="J431" s="662" t="s">
        <v>1650</v>
      </c>
      <c r="K431" s="662" t="s">
        <v>1651</v>
      </c>
      <c r="L431" s="664">
        <v>1116.5</v>
      </c>
      <c r="M431" s="664">
        <v>2</v>
      </c>
      <c r="N431" s="665">
        <v>2233</v>
      </c>
    </row>
    <row r="432" spans="1:14" ht="14.4" customHeight="1" x14ac:dyDescent="0.3">
      <c r="A432" s="660" t="s">
        <v>574</v>
      </c>
      <c r="B432" s="661" t="s">
        <v>1905</v>
      </c>
      <c r="C432" s="662" t="s">
        <v>587</v>
      </c>
      <c r="D432" s="663" t="s">
        <v>1908</v>
      </c>
      <c r="E432" s="662" t="s">
        <v>1082</v>
      </c>
      <c r="F432" s="663" t="s">
        <v>1915</v>
      </c>
      <c r="G432" s="662" t="s">
        <v>606</v>
      </c>
      <c r="H432" s="662" t="s">
        <v>1109</v>
      </c>
      <c r="I432" s="662" t="s">
        <v>1110</v>
      </c>
      <c r="J432" s="662" t="s">
        <v>1111</v>
      </c>
      <c r="K432" s="662" t="s">
        <v>1112</v>
      </c>
      <c r="L432" s="664">
        <v>235.31</v>
      </c>
      <c r="M432" s="664">
        <v>2</v>
      </c>
      <c r="N432" s="665">
        <v>470.62</v>
      </c>
    </row>
    <row r="433" spans="1:14" ht="14.4" customHeight="1" x14ac:dyDescent="0.3">
      <c r="A433" s="660" t="s">
        <v>574</v>
      </c>
      <c r="B433" s="661" t="s">
        <v>1905</v>
      </c>
      <c r="C433" s="662" t="s">
        <v>587</v>
      </c>
      <c r="D433" s="663" t="s">
        <v>1908</v>
      </c>
      <c r="E433" s="662" t="s">
        <v>1082</v>
      </c>
      <c r="F433" s="663" t="s">
        <v>1915</v>
      </c>
      <c r="G433" s="662" t="s">
        <v>606</v>
      </c>
      <c r="H433" s="662" t="s">
        <v>1113</v>
      </c>
      <c r="I433" s="662" t="s">
        <v>1113</v>
      </c>
      <c r="J433" s="662" t="s">
        <v>1114</v>
      </c>
      <c r="K433" s="662" t="s">
        <v>1115</v>
      </c>
      <c r="L433" s="664">
        <v>286</v>
      </c>
      <c r="M433" s="664">
        <v>2.4</v>
      </c>
      <c r="N433" s="665">
        <v>686.4</v>
      </c>
    </row>
    <row r="434" spans="1:14" ht="14.4" customHeight="1" x14ac:dyDescent="0.3">
      <c r="A434" s="660" t="s">
        <v>574</v>
      </c>
      <c r="B434" s="661" t="s">
        <v>1905</v>
      </c>
      <c r="C434" s="662" t="s">
        <v>587</v>
      </c>
      <c r="D434" s="663" t="s">
        <v>1908</v>
      </c>
      <c r="E434" s="662" t="s">
        <v>1082</v>
      </c>
      <c r="F434" s="663" t="s">
        <v>1915</v>
      </c>
      <c r="G434" s="662" t="s">
        <v>969</v>
      </c>
      <c r="H434" s="662" t="s">
        <v>1120</v>
      </c>
      <c r="I434" s="662" t="s">
        <v>1121</v>
      </c>
      <c r="J434" s="662" t="s">
        <v>1122</v>
      </c>
      <c r="K434" s="662" t="s">
        <v>1123</v>
      </c>
      <c r="L434" s="664">
        <v>24.992616592403305</v>
      </c>
      <c r="M434" s="664">
        <v>211</v>
      </c>
      <c r="N434" s="665">
        <v>5273.4421009970974</v>
      </c>
    </row>
    <row r="435" spans="1:14" ht="14.4" customHeight="1" x14ac:dyDescent="0.3">
      <c r="A435" s="660" t="s">
        <v>574</v>
      </c>
      <c r="B435" s="661" t="s">
        <v>1905</v>
      </c>
      <c r="C435" s="662" t="s">
        <v>587</v>
      </c>
      <c r="D435" s="663" t="s">
        <v>1908</v>
      </c>
      <c r="E435" s="662" t="s">
        <v>1082</v>
      </c>
      <c r="F435" s="663" t="s">
        <v>1915</v>
      </c>
      <c r="G435" s="662" t="s">
        <v>969</v>
      </c>
      <c r="H435" s="662" t="s">
        <v>1652</v>
      </c>
      <c r="I435" s="662" t="s">
        <v>1652</v>
      </c>
      <c r="J435" s="662" t="s">
        <v>1653</v>
      </c>
      <c r="K435" s="662" t="s">
        <v>1654</v>
      </c>
      <c r="L435" s="664">
        <v>599.3684677447186</v>
      </c>
      <c r="M435" s="664">
        <v>2</v>
      </c>
      <c r="N435" s="665">
        <v>1198.7369354894372</v>
      </c>
    </row>
    <row r="436" spans="1:14" ht="14.4" customHeight="1" x14ac:dyDescent="0.3">
      <c r="A436" s="660" t="s">
        <v>574</v>
      </c>
      <c r="B436" s="661" t="s">
        <v>1905</v>
      </c>
      <c r="C436" s="662" t="s">
        <v>587</v>
      </c>
      <c r="D436" s="663" t="s">
        <v>1908</v>
      </c>
      <c r="E436" s="662" t="s">
        <v>1082</v>
      </c>
      <c r="F436" s="663" t="s">
        <v>1915</v>
      </c>
      <c r="G436" s="662" t="s">
        <v>969</v>
      </c>
      <c r="H436" s="662" t="s">
        <v>1128</v>
      </c>
      <c r="I436" s="662" t="s">
        <v>1129</v>
      </c>
      <c r="J436" s="662" t="s">
        <v>1130</v>
      </c>
      <c r="K436" s="662" t="s">
        <v>1131</v>
      </c>
      <c r="L436" s="664">
        <v>147.72866666666667</v>
      </c>
      <c r="M436" s="664">
        <v>1.5</v>
      </c>
      <c r="N436" s="665">
        <v>221.59300000000002</v>
      </c>
    </row>
    <row r="437" spans="1:14" ht="14.4" customHeight="1" x14ac:dyDescent="0.3">
      <c r="A437" s="660" t="s">
        <v>574</v>
      </c>
      <c r="B437" s="661" t="s">
        <v>1905</v>
      </c>
      <c r="C437" s="662" t="s">
        <v>587</v>
      </c>
      <c r="D437" s="663" t="s">
        <v>1908</v>
      </c>
      <c r="E437" s="662" t="s">
        <v>1082</v>
      </c>
      <c r="F437" s="663" t="s">
        <v>1915</v>
      </c>
      <c r="G437" s="662" t="s">
        <v>969</v>
      </c>
      <c r="H437" s="662" t="s">
        <v>1132</v>
      </c>
      <c r="I437" s="662" t="s">
        <v>1133</v>
      </c>
      <c r="J437" s="662" t="s">
        <v>1134</v>
      </c>
      <c r="K437" s="662" t="s">
        <v>1135</v>
      </c>
      <c r="L437" s="664">
        <v>76.713227505644866</v>
      </c>
      <c r="M437" s="664">
        <v>55.000000000000014</v>
      </c>
      <c r="N437" s="665">
        <v>4219.2275128104684</v>
      </c>
    </row>
    <row r="438" spans="1:14" ht="14.4" customHeight="1" x14ac:dyDescent="0.3">
      <c r="A438" s="660" t="s">
        <v>574</v>
      </c>
      <c r="B438" s="661" t="s">
        <v>1905</v>
      </c>
      <c r="C438" s="662" t="s">
        <v>587</v>
      </c>
      <c r="D438" s="663" t="s">
        <v>1908</v>
      </c>
      <c r="E438" s="662" t="s">
        <v>1082</v>
      </c>
      <c r="F438" s="663" t="s">
        <v>1915</v>
      </c>
      <c r="G438" s="662" t="s">
        <v>969</v>
      </c>
      <c r="H438" s="662" t="s">
        <v>1136</v>
      </c>
      <c r="I438" s="662" t="s">
        <v>1137</v>
      </c>
      <c r="J438" s="662" t="s">
        <v>1138</v>
      </c>
      <c r="K438" s="662" t="s">
        <v>1139</v>
      </c>
      <c r="L438" s="664">
        <v>637.46487070658452</v>
      </c>
      <c r="M438" s="664">
        <v>5.2</v>
      </c>
      <c r="N438" s="665">
        <v>3314.8173276742396</v>
      </c>
    </row>
    <row r="439" spans="1:14" ht="14.4" customHeight="1" x14ac:dyDescent="0.3">
      <c r="A439" s="660" t="s">
        <v>574</v>
      </c>
      <c r="B439" s="661" t="s">
        <v>1905</v>
      </c>
      <c r="C439" s="662" t="s">
        <v>587</v>
      </c>
      <c r="D439" s="663" t="s">
        <v>1908</v>
      </c>
      <c r="E439" s="662" t="s">
        <v>1082</v>
      </c>
      <c r="F439" s="663" t="s">
        <v>1915</v>
      </c>
      <c r="G439" s="662" t="s">
        <v>969</v>
      </c>
      <c r="H439" s="662" t="s">
        <v>1491</v>
      </c>
      <c r="I439" s="662" t="s">
        <v>1492</v>
      </c>
      <c r="J439" s="662" t="s">
        <v>1493</v>
      </c>
      <c r="K439" s="662" t="s">
        <v>1494</v>
      </c>
      <c r="L439" s="664">
        <v>52.060992057442526</v>
      </c>
      <c r="M439" s="664">
        <v>40</v>
      </c>
      <c r="N439" s="665">
        <v>2082.439682297701</v>
      </c>
    </row>
    <row r="440" spans="1:14" ht="14.4" customHeight="1" x14ac:dyDescent="0.3">
      <c r="A440" s="660" t="s">
        <v>574</v>
      </c>
      <c r="B440" s="661" t="s">
        <v>1905</v>
      </c>
      <c r="C440" s="662" t="s">
        <v>587</v>
      </c>
      <c r="D440" s="663" t="s">
        <v>1908</v>
      </c>
      <c r="E440" s="662" t="s">
        <v>1082</v>
      </c>
      <c r="F440" s="663" t="s">
        <v>1915</v>
      </c>
      <c r="G440" s="662" t="s">
        <v>969</v>
      </c>
      <c r="H440" s="662" t="s">
        <v>1140</v>
      </c>
      <c r="I440" s="662" t="s">
        <v>1140</v>
      </c>
      <c r="J440" s="662" t="s">
        <v>1141</v>
      </c>
      <c r="K440" s="662" t="s">
        <v>1142</v>
      </c>
      <c r="L440" s="664">
        <v>799.51739210533867</v>
      </c>
      <c r="M440" s="664">
        <v>1</v>
      </c>
      <c r="N440" s="665">
        <v>799.51739210533867</v>
      </c>
    </row>
    <row r="441" spans="1:14" ht="14.4" customHeight="1" x14ac:dyDescent="0.3">
      <c r="A441" s="660" t="s">
        <v>574</v>
      </c>
      <c r="B441" s="661" t="s">
        <v>1905</v>
      </c>
      <c r="C441" s="662" t="s">
        <v>587</v>
      </c>
      <c r="D441" s="663" t="s">
        <v>1908</v>
      </c>
      <c r="E441" s="662" t="s">
        <v>1082</v>
      </c>
      <c r="F441" s="663" t="s">
        <v>1915</v>
      </c>
      <c r="G441" s="662" t="s">
        <v>969</v>
      </c>
      <c r="H441" s="662" t="s">
        <v>1655</v>
      </c>
      <c r="I441" s="662" t="s">
        <v>1656</v>
      </c>
      <c r="J441" s="662" t="s">
        <v>1657</v>
      </c>
      <c r="K441" s="662" t="s">
        <v>1658</v>
      </c>
      <c r="L441" s="664">
        <v>60.589999999999989</v>
      </c>
      <c r="M441" s="664">
        <v>2</v>
      </c>
      <c r="N441" s="665">
        <v>121.17999999999998</v>
      </c>
    </row>
    <row r="442" spans="1:14" ht="14.4" customHeight="1" x14ac:dyDescent="0.3">
      <c r="A442" s="660" t="s">
        <v>574</v>
      </c>
      <c r="B442" s="661" t="s">
        <v>1905</v>
      </c>
      <c r="C442" s="662" t="s">
        <v>587</v>
      </c>
      <c r="D442" s="663" t="s">
        <v>1908</v>
      </c>
      <c r="E442" s="662" t="s">
        <v>1082</v>
      </c>
      <c r="F442" s="663" t="s">
        <v>1915</v>
      </c>
      <c r="G442" s="662" t="s">
        <v>969</v>
      </c>
      <c r="H442" s="662" t="s">
        <v>1659</v>
      </c>
      <c r="I442" s="662" t="s">
        <v>1659</v>
      </c>
      <c r="J442" s="662" t="s">
        <v>1660</v>
      </c>
      <c r="K442" s="662" t="s">
        <v>1661</v>
      </c>
      <c r="L442" s="664">
        <v>937.96999999999991</v>
      </c>
      <c r="M442" s="664">
        <v>1.5</v>
      </c>
      <c r="N442" s="665">
        <v>1406.9549999999999</v>
      </c>
    </row>
    <row r="443" spans="1:14" ht="14.4" customHeight="1" x14ac:dyDescent="0.3">
      <c r="A443" s="660" t="s">
        <v>574</v>
      </c>
      <c r="B443" s="661" t="s">
        <v>1905</v>
      </c>
      <c r="C443" s="662" t="s">
        <v>587</v>
      </c>
      <c r="D443" s="663" t="s">
        <v>1908</v>
      </c>
      <c r="E443" s="662" t="s">
        <v>1082</v>
      </c>
      <c r="F443" s="663" t="s">
        <v>1915</v>
      </c>
      <c r="G443" s="662" t="s">
        <v>969</v>
      </c>
      <c r="H443" s="662" t="s">
        <v>1154</v>
      </c>
      <c r="I443" s="662" t="s">
        <v>1155</v>
      </c>
      <c r="J443" s="662" t="s">
        <v>1156</v>
      </c>
      <c r="K443" s="662" t="s">
        <v>1157</v>
      </c>
      <c r="L443" s="664">
        <v>775.47954070358367</v>
      </c>
      <c r="M443" s="664">
        <v>10.6</v>
      </c>
      <c r="N443" s="665">
        <v>8220.0831314579864</v>
      </c>
    </row>
    <row r="444" spans="1:14" ht="14.4" customHeight="1" x14ac:dyDescent="0.3">
      <c r="A444" s="660" t="s">
        <v>574</v>
      </c>
      <c r="B444" s="661" t="s">
        <v>1905</v>
      </c>
      <c r="C444" s="662" t="s">
        <v>587</v>
      </c>
      <c r="D444" s="663" t="s">
        <v>1908</v>
      </c>
      <c r="E444" s="662" t="s">
        <v>1082</v>
      </c>
      <c r="F444" s="663" t="s">
        <v>1915</v>
      </c>
      <c r="G444" s="662" t="s">
        <v>969</v>
      </c>
      <c r="H444" s="662" t="s">
        <v>1158</v>
      </c>
      <c r="I444" s="662" t="s">
        <v>1158</v>
      </c>
      <c r="J444" s="662" t="s">
        <v>1159</v>
      </c>
      <c r="K444" s="662" t="s">
        <v>1160</v>
      </c>
      <c r="L444" s="664">
        <v>620.7341772151899</v>
      </c>
      <c r="M444" s="664">
        <v>7.9</v>
      </c>
      <c r="N444" s="665">
        <v>4903.8</v>
      </c>
    </row>
    <row r="445" spans="1:14" ht="14.4" customHeight="1" x14ac:dyDescent="0.3">
      <c r="A445" s="660" t="s">
        <v>574</v>
      </c>
      <c r="B445" s="661" t="s">
        <v>1905</v>
      </c>
      <c r="C445" s="662" t="s">
        <v>587</v>
      </c>
      <c r="D445" s="663" t="s">
        <v>1908</v>
      </c>
      <c r="E445" s="662" t="s">
        <v>1082</v>
      </c>
      <c r="F445" s="663" t="s">
        <v>1915</v>
      </c>
      <c r="G445" s="662" t="s">
        <v>969</v>
      </c>
      <c r="H445" s="662" t="s">
        <v>1167</v>
      </c>
      <c r="I445" s="662" t="s">
        <v>1167</v>
      </c>
      <c r="J445" s="662" t="s">
        <v>1168</v>
      </c>
      <c r="K445" s="662" t="s">
        <v>1169</v>
      </c>
      <c r="L445" s="664">
        <v>391.57872273440131</v>
      </c>
      <c r="M445" s="664">
        <v>2</v>
      </c>
      <c r="N445" s="665">
        <v>783.15744546880262</v>
      </c>
    </row>
    <row r="446" spans="1:14" ht="14.4" customHeight="1" x14ac:dyDescent="0.3">
      <c r="A446" s="660" t="s">
        <v>574</v>
      </c>
      <c r="B446" s="661" t="s">
        <v>1905</v>
      </c>
      <c r="C446" s="662" t="s">
        <v>587</v>
      </c>
      <c r="D446" s="663" t="s">
        <v>1908</v>
      </c>
      <c r="E446" s="662" t="s">
        <v>1082</v>
      </c>
      <c r="F446" s="663" t="s">
        <v>1915</v>
      </c>
      <c r="G446" s="662" t="s">
        <v>969</v>
      </c>
      <c r="H446" s="662" t="s">
        <v>1662</v>
      </c>
      <c r="I446" s="662" t="s">
        <v>1662</v>
      </c>
      <c r="J446" s="662" t="s">
        <v>1663</v>
      </c>
      <c r="K446" s="662" t="s">
        <v>1166</v>
      </c>
      <c r="L446" s="664">
        <v>34.660033333333338</v>
      </c>
      <c r="M446" s="664">
        <v>30</v>
      </c>
      <c r="N446" s="665">
        <v>1039.8010000000002</v>
      </c>
    </row>
    <row r="447" spans="1:14" ht="14.4" customHeight="1" x14ac:dyDescent="0.3">
      <c r="A447" s="660" t="s">
        <v>574</v>
      </c>
      <c r="B447" s="661" t="s">
        <v>1905</v>
      </c>
      <c r="C447" s="662" t="s">
        <v>587</v>
      </c>
      <c r="D447" s="663" t="s">
        <v>1908</v>
      </c>
      <c r="E447" s="662" t="s">
        <v>1172</v>
      </c>
      <c r="F447" s="663" t="s">
        <v>1916</v>
      </c>
      <c r="G447" s="662"/>
      <c r="H447" s="662" t="s">
        <v>1173</v>
      </c>
      <c r="I447" s="662" t="s">
        <v>1174</v>
      </c>
      <c r="J447" s="662" t="s">
        <v>1175</v>
      </c>
      <c r="K447" s="662"/>
      <c r="L447" s="664">
        <v>30.219939286192634</v>
      </c>
      <c r="M447" s="664">
        <v>20</v>
      </c>
      <c r="N447" s="665">
        <v>604.39878572385271</v>
      </c>
    </row>
    <row r="448" spans="1:14" ht="14.4" customHeight="1" x14ac:dyDescent="0.3">
      <c r="A448" s="660" t="s">
        <v>574</v>
      </c>
      <c r="B448" s="661" t="s">
        <v>1905</v>
      </c>
      <c r="C448" s="662" t="s">
        <v>587</v>
      </c>
      <c r="D448" s="663" t="s">
        <v>1908</v>
      </c>
      <c r="E448" s="662" t="s">
        <v>1172</v>
      </c>
      <c r="F448" s="663" t="s">
        <v>1916</v>
      </c>
      <c r="G448" s="662" t="s">
        <v>969</v>
      </c>
      <c r="H448" s="662" t="s">
        <v>1180</v>
      </c>
      <c r="I448" s="662" t="s">
        <v>1181</v>
      </c>
      <c r="J448" s="662" t="s">
        <v>1182</v>
      </c>
      <c r="K448" s="662" t="s">
        <v>1183</v>
      </c>
      <c r="L448" s="664">
        <v>2867.063897519653</v>
      </c>
      <c r="M448" s="664">
        <v>4</v>
      </c>
      <c r="N448" s="665">
        <v>11468.255590078612</v>
      </c>
    </row>
    <row r="449" spans="1:14" ht="14.4" customHeight="1" x14ac:dyDescent="0.3">
      <c r="A449" s="660" t="s">
        <v>574</v>
      </c>
      <c r="B449" s="661" t="s">
        <v>1905</v>
      </c>
      <c r="C449" s="662" t="s">
        <v>587</v>
      </c>
      <c r="D449" s="663" t="s">
        <v>1908</v>
      </c>
      <c r="E449" s="662" t="s">
        <v>1172</v>
      </c>
      <c r="F449" s="663" t="s">
        <v>1916</v>
      </c>
      <c r="G449" s="662" t="s">
        <v>969</v>
      </c>
      <c r="H449" s="662" t="s">
        <v>1184</v>
      </c>
      <c r="I449" s="662" t="s">
        <v>1184</v>
      </c>
      <c r="J449" s="662" t="s">
        <v>1185</v>
      </c>
      <c r="K449" s="662" t="s">
        <v>1186</v>
      </c>
      <c r="L449" s="664">
        <v>159.5</v>
      </c>
      <c r="M449" s="664">
        <v>7.8000000000000016</v>
      </c>
      <c r="N449" s="665">
        <v>1244.1000000000004</v>
      </c>
    </row>
    <row r="450" spans="1:14" ht="14.4" customHeight="1" x14ac:dyDescent="0.3">
      <c r="A450" s="660" t="s">
        <v>574</v>
      </c>
      <c r="B450" s="661" t="s">
        <v>1905</v>
      </c>
      <c r="C450" s="662" t="s">
        <v>587</v>
      </c>
      <c r="D450" s="663" t="s">
        <v>1908</v>
      </c>
      <c r="E450" s="662" t="s">
        <v>1189</v>
      </c>
      <c r="F450" s="663" t="s">
        <v>1917</v>
      </c>
      <c r="G450" s="662"/>
      <c r="H450" s="662"/>
      <c r="I450" s="662" t="s">
        <v>1664</v>
      </c>
      <c r="J450" s="662" t="s">
        <v>1665</v>
      </c>
      <c r="K450" s="662" t="s">
        <v>1666</v>
      </c>
      <c r="L450" s="664">
        <v>1287</v>
      </c>
      <c r="M450" s="664">
        <v>3</v>
      </c>
      <c r="N450" s="665">
        <v>3861</v>
      </c>
    </row>
    <row r="451" spans="1:14" ht="14.4" customHeight="1" x14ac:dyDescent="0.3">
      <c r="A451" s="660" t="s">
        <v>574</v>
      </c>
      <c r="B451" s="661" t="s">
        <v>1905</v>
      </c>
      <c r="C451" s="662" t="s">
        <v>590</v>
      </c>
      <c r="D451" s="663" t="s">
        <v>1909</v>
      </c>
      <c r="E451" s="662" t="s">
        <v>605</v>
      </c>
      <c r="F451" s="663" t="s">
        <v>1913</v>
      </c>
      <c r="G451" s="662" t="s">
        <v>606</v>
      </c>
      <c r="H451" s="662" t="s">
        <v>632</v>
      </c>
      <c r="I451" s="662" t="s">
        <v>633</v>
      </c>
      <c r="J451" s="662" t="s">
        <v>634</v>
      </c>
      <c r="K451" s="662" t="s">
        <v>635</v>
      </c>
      <c r="L451" s="664">
        <v>97.754657245707733</v>
      </c>
      <c r="M451" s="664">
        <v>2</v>
      </c>
      <c r="N451" s="665">
        <v>195.50931449141547</v>
      </c>
    </row>
    <row r="452" spans="1:14" ht="14.4" customHeight="1" x14ac:dyDescent="0.3">
      <c r="A452" s="660" t="s">
        <v>574</v>
      </c>
      <c r="B452" s="661" t="s">
        <v>1905</v>
      </c>
      <c r="C452" s="662" t="s">
        <v>590</v>
      </c>
      <c r="D452" s="663" t="s">
        <v>1909</v>
      </c>
      <c r="E452" s="662" t="s">
        <v>605</v>
      </c>
      <c r="F452" s="663" t="s">
        <v>1913</v>
      </c>
      <c r="G452" s="662" t="s">
        <v>606</v>
      </c>
      <c r="H452" s="662" t="s">
        <v>639</v>
      </c>
      <c r="I452" s="662" t="s">
        <v>640</v>
      </c>
      <c r="J452" s="662" t="s">
        <v>641</v>
      </c>
      <c r="K452" s="662" t="s">
        <v>642</v>
      </c>
      <c r="L452" s="664">
        <v>167.60916107616933</v>
      </c>
      <c r="M452" s="664">
        <v>4</v>
      </c>
      <c r="N452" s="665">
        <v>670.43664430467732</v>
      </c>
    </row>
    <row r="453" spans="1:14" ht="14.4" customHeight="1" x14ac:dyDescent="0.3">
      <c r="A453" s="660" t="s">
        <v>574</v>
      </c>
      <c r="B453" s="661" t="s">
        <v>1905</v>
      </c>
      <c r="C453" s="662" t="s">
        <v>590</v>
      </c>
      <c r="D453" s="663" t="s">
        <v>1909</v>
      </c>
      <c r="E453" s="662" t="s">
        <v>605</v>
      </c>
      <c r="F453" s="663" t="s">
        <v>1913</v>
      </c>
      <c r="G453" s="662" t="s">
        <v>606</v>
      </c>
      <c r="H453" s="662" t="s">
        <v>732</v>
      </c>
      <c r="I453" s="662" t="s">
        <v>733</v>
      </c>
      <c r="J453" s="662" t="s">
        <v>734</v>
      </c>
      <c r="K453" s="662" t="s">
        <v>735</v>
      </c>
      <c r="L453" s="664">
        <v>87.830000000000013</v>
      </c>
      <c r="M453" s="664">
        <v>1</v>
      </c>
      <c r="N453" s="665">
        <v>87.830000000000013</v>
      </c>
    </row>
    <row r="454" spans="1:14" ht="14.4" customHeight="1" x14ac:dyDescent="0.3">
      <c r="A454" s="660" t="s">
        <v>574</v>
      </c>
      <c r="B454" s="661" t="s">
        <v>1905</v>
      </c>
      <c r="C454" s="662" t="s">
        <v>590</v>
      </c>
      <c r="D454" s="663" t="s">
        <v>1909</v>
      </c>
      <c r="E454" s="662" t="s">
        <v>605</v>
      </c>
      <c r="F454" s="663" t="s">
        <v>1913</v>
      </c>
      <c r="G454" s="662" t="s">
        <v>606</v>
      </c>
      <c r="H454" s="662" t="s">
        <v>882</v>
      </c>
      <c r="I454" s="662" t="s">
        <v>883</v>
      </c>
      <c r="J454" s="662" t="s">
        <v>641</v>
      </c>
      <c r="K454" s="662" t="s">
        <v>884</v>
      </c>
      <c r="L454" s="664">
        <v>49.489084941738646</v>
      </c>
      <c r="M454" s="664">
        <v>5</v>
      </c>
      <c r="N454" s="665">
        <v>247.44542470869322</v>
      </c>
    </row>
    <row r="455" spans="1:14" ht="14.4" customHeight="1" x14ac:dyDescent="0.3">
      <c r="A455" s="660" t="s">
        <v>574</v>
      </c>
      <c r="B455" s="661" t="s">
        <v>1905</v>
      </c>
      <c r="C455" s="662" t="s">
        <v>590</v>
      </c>
      <c r="D455" s="663" t="s">
        <v>1909</v>
      </c>
      <c r="E455" s="662" t="s">
        <v>605</v>
      </c>
      <c r="F455" s="663" t="s">
        <v>1913</v>
      </c>
      <c r="G455" s="662" t="s">
        <v>606</v>
      </c>
      <c r="H455" s="662" t="s">
        <v>1667</v>
      </c>
      <c r="I455" s="662" t="s">
        <v>216</v>
      </c>
      <c r="J455" s="662" t="s">
        <v>1668</v>
      </c>
      <c r="K455" s="662"/>
      <c r="L455" s="664">
        <v>110.48353734751548</v>
      </c>
      <c r="M455" s="664">
        <v>3</v>
      </c>
      <c r="N455" s="665">
        <v>331.45061204254642</v>
      </c>
    </row>
    <row r="456" spans="1:14" ht="14.4" customHeight="1" x14ac:dyDescent="0.3">
      <c r="A456" s="660" t="s">
        <v>574</v>
      </c>
      <c r="B456" s="661" t="s">
        <v>1905</v>
      </c>
      <c r="C456" s="662" t="s">
        <v>590</v>
      </c>
      <c r="D456" s="663" t="s">
        <v>1909</v>
      </c>
      <c r="E456" s="662" t="s">
        <v>605</v>
      </c>
      <c r="F456" s="663" t="s">
        <v>1913</v>
      </c>
      <c r="G456" s="662" t="s">
        <v>606</v>
      </c>
      <c r="H456" s="662" t="s">
        <v>1669</v>
      </c>
      <c r="I456" s="662" t="s">
        <v>216</v>
      </c>
      <c r="J456" s="662" t="s">
        <v>1670</v>
      </c>
      <c r="K456" s="662"/>
      <c r="L456" s="664">
        <v>140.79463959088145</v>
      </c>
      <c r="M456" s="664">
        <v>6</v>
      </c>
      <c r="N456" s="665">
        <v>844.76783754528867</v>
      </c>
    </row>
    <row r="457" spans="1:14" ht="14.4" customHeight="1" x14ac:dyDescent="0.3">
      <c r="A457" s="660" t="s">
        <v>574</v>
      </c>
      <c r="B457" s="661" t="s">
        <v>1905</v>
      </c>
      <c r="C457" s="662" t="s">
        <v>590</v>
      </c>
      <c r="D457" s="663" t="s">
        <v>1909</v>
      </c>
      <c r="E457" s="662" t="s">
        <v>605</v>
      </c>
      <c r="F457" s="663" t="s">
        <v>1913</v>
      </c>
      <c r="G457" s="662" t="s">
        <v>606</v>
      </c>
      <c r="H457" s="662" t="s">
        <v>1671</v>
      </c>
      <c r="I457" s="662" t="s">
        <v>216</v>
      </c>
      <c r="J457" s="662" t="s">
        <v>1672</v>
      </c>
      <c r="K457" s="662"/>
      <c r="L457" s="664">
        <v>174.18815048035856</v>
      </c>
      <c r="M457" s="664">
        <v>1</v>
      </c>
      <c r="N457" s="665">
        <v>174.18815048035856</v>
      </c>
    </row>
    <row r="458" spans="1:14" ht="14.4" customHeight="1" x14ac:dyDescent="0.3">
      <c r="A458" s="660" t="s">
        <v>574</v>
      </c>
      <c r="B458" s="661" t="s">
        <v>1905</v>
      </c>
      <c r="C458" s="662" t="s">
        <v>590</v>
      </c>
      <c r="D458" s="663" t="s">
        <v>1909</v>
      </c>
      <c r="E458" s="662" t="s">
        <v>605</v>
      </c>
      <c r="F458" s="663" t="s">
        <v>1913</v>
      </c>
      <c r="G458" s="662" t="s">
        <v>606</v>
      </c>
      <c r="H458" s="662" t="s">
        <v>1673</v>
      </c>
      <c r="I458" s="662" t="s">
        <v>216</v>
      </c>
      <c r="J458" s="662" t="s">
        <v>1674</v>
      </c>
      <c r="K458" s="662"/>
      <c r="L458" s="664">
        <v>91.526540506402227</v>
      </c>
      <c r="M458" s="664">
        <v>5</v>
      </c>
      <c r="N458" s="665">
        <v>457.63270253201114</v>
      </c>
    </row>
    <row r="459" spans="1:14" ht="14.4" customHeight="1" x14ac:dyDescent="0.3">
      <c r="A459" s="660" t="s">
        <v>574</v>
      </c>
      <c r="B459" s="661" t="s">
        <v>1905</v>
      </c>
      <c r="C459" s="662" t="s">
        <v>590</v>
      </c>
      <c r="D459" s="663" t="s">
        <v>1909</v>
      </c>
      <c r="E459" s="662" t="s">
        <v>605</v>
      </c>
      <c r="F459" s="663" t="s">
        <v>1913</v>
      </c>
      <c r="G459" s="662" t="s">
        <v>606</v>
      </c>
      <c r="H459" s="662" t="s">
        <v>1675</v>
      </c>
      <c r="I459" s="662" t="s">
        <v>216</v>
      </c>
      <c r="J459" s="662" t="s">
        <v>1676</v>
      </c>
      <c r="K459" s="662"/>
      <c r="L459" s="664">
        <v>136.22416599343205</v>
      </c>
      <c r="M459" s="664">
        <v>1</v>
      </c>
      <c r="N459" s="665">
        <v>136.22416599343205</v>
      </c>
    </row>
    <row r="460" spans="1:14" ht="14.4" customHeight="1" x14ac:dyDescent="0.3">
      <c r="A460" s="660" t="s">
        <v>574</v>
      </c>
      <c r="B460" s="661" t="s">
        <v>1905</v>
      </c>
      <c r="C460" s="662" t="s">
        <v>590</v>
      </c>
      <c r="D460" s="663" t="s">
        <v>1909</v>
      </c>
      <c r="E460" s="662" t="s">
        <v>605</v>
      </c>
      <c r="F460" s="663" t="s">
        <v>1913</v>
      </c>
      <c r="G460" s="662" t="s">
        <v>606</v>
      </c>
      <c r="H460" s="662" t="s">
        <v>1677</v>
      </c>
      <c r="I460" s="662" t="s">
        <v>216</v>
      </c>
      <c r="J460" s="662" t="s">
        <v>1678</v>
      </c>
      <c r="K460" s="662"/>
      <c r="L460" s="664">
        <v>101.03284842100909</v>
      </c>
      <c r="M460" s="664">
        <v>3</v>
      </c>
      <c r="N460" s="665">
        <v>303.09854526302729</v>
      </c>
    </row>
    <row r="461" spans="1:14" ht="14.4" customHeight="1" x14ac:dyDescent="0.3">
      <c r="A461" s="660" t="s">
        <v>574</v>
      </c>
      <c r="B461" s="661" t="s">
        <v>1905</v>
      </c>
      <c r="C461" s="662" t="s">
        <v>590</v>
      </c>
      <c r="D461" s="663" t="s">
        <v>1909</v>
      </c>
      <c r="E461" s="662" t="s">
        <v>605</v>
      </c>
      <c r="F461" s="663" t="s">
        <v>1913</v>
      </c>
      <c r="G461" s="662" t="s">
        <v>606</v>
      </c>
      <c r="H461" s="662" t="s">
        <v>1679</v>
      </c>
      <c r="I461" s="662" t="s">
        <v>216</v>
      </c>
      <c r="J461" s="662" t="s">
        <v>1680</v>
      </c>
      <c r="K461" s="662"/>
      <c r="L461" s="664">
        <v>163.67552122126273</v>
      </c>
      <c r="M461" s="664">
        <v>1</v>
      </c>
      <c r="N461" s="665">
        <v>163.67552122126273</v>
      </c>
    </row>
    <row r="462" spans="1:14" ht="14.4" customHeight="1" x14ac:dyDescent="0.3">
      <c r="A462" s="660" t="s">
        <v>574</v>
      </c>
      <c r="B462" s="661" t="s">
        <v>1905</v>
      </c>
      <c r="C462" s="662" t="s">
        <v>590</v>
      </c>
      <c r="D462" s="663" t="s">
        <v>1909</v>
      </c>
      <c r="E462" s="662" t="s">
        <v>605</v>
      </c>
      <c r="F462" s="663" t="s">
        <v>1913</v>
      </c>
      <c r="G462" s="662" t="s">
        <v>606</v>
      </c>
      <c r="H462" s="662" t="s">
        <v>1681</v>
      </c>
      <c r="I462" s="662" t="s">
        <v>216</v>
      </c>
      <c r="J462" s="662" t="s">
        <v>1682</v>
      </c>
      <c r="K462" s="662"/>
      <c r="L462" s="664">
        <v>123.45605122126273</v>
      </c>
      <c r="M462" s="664">
        <v>1</v>
      </c>
      <c r="N462" s="665">
        <v>123.45605122126273</v>
      </c>
    </row>
    <row r="463" spans="1:14" ht="14.4" customHeight="1" x14ac:dyDescent="0.3">
      <c r="A463" s="660" t="s">
        <v>574</v>
      </c>
      <c r="B463" s="661" t="s">
        <v>1905</v>
      </c>
      <c r="C463" s="662" t="s">
        <v>590</v>
      </c>
      <c r="D463" s="663" t="s">
        <v>1909</v>
      </c>
      <c r="E463" s="662" t="s">
        <v>605</v>
      </c>
      <c r="F463" s="663" t="s">
        <v>1913</v>
      </c>
      <c r="G463" s="662" t="s">
        <v>606</v>
      </c>
      <c r="H463" s="662" t="s">
        <v>1399</v>
      </c>
      <c r="I463" s="662" t="s">
        <v>1399</v>
      </c>
      <c r="J463" s="662" t="s">
        <v>1400</v>
      </c>
      <c r="K463" s="662" t="s">
        <v>1401</v>
      </c>
      <c r="L463" s="664">
        <v>96.279764264111833</v>
      </c>
      <c r="M463" s="664">
        <v>1</v>
      </c>
      <c r="N463" s="665">
        <v>96.279764264111833</v>
      </c>
    </row>
    <row r="464" spans="1:14" ht="14.4" customHeight="1" x14ac:dyDescent="0.3">
      <c r="A464" s="660" t="s">
        <v>574</v>
      </c>
      <c r="B464" s="661" t="s">
        <v>1905</v>
      </c>
      <c r="C464" s="662" t="s">
        <v>593</v>
      </c>
      <c r="D464" s="663" t="s">
        <v>1910</v>
      </c>
      <c r="E464" s="662" t="s">
        <v>605</v>
      </c>
      <c r="F464" s="663" t="s">
        <v>1913</v>
      </c>
      <c r="G464" s="662"/>
      <c r="H464" s="662" t="s">
        <v>1683</v>
      </c>
      <c r="I464" s="662" t="s">
        <v>1683</v>
      </c>
      <c r="J464" s="662" t="s">
        <v>1684</v>
      </c>
      <c r="K464" s="662" t="s">
        <v>1685</v>
      </c>
      <c r="L464" s="664">
        <v>110.86962738471932</v>
      </c>
      <c r="M464" s="664">
        <v>1</v>
      </c>
      <c r="N464" s="665">
        <v>110.86962738471932</v>
      </c>
    </row>
    <row r="465" spans="1:14" ht="14.4" customHeight="1" x14ac:dyDescent="0.3">
      <c r="A465" s="660" t="s">
        <v>574</v>
      </c>
      <c r="B465" s="661" t="s">
        <v>1905</v>
      </c>
      <c r="C465" s="662" t="s">
        <v>593</v>
      </c>
      <c r="D465" s="663" t="s">
        <v>1910</v>
      </c>
      <c r="E465" s="662" t="s">
        <v>605</v>
      </c>
      <c r="F465" s="663" t="s">
        <v>1913</v>
      </c>
      <c r="G465" s="662"/>
      <c r="H465" s="662" t="s">
        <v>1498</v>
      </c>
      <c r="I465" s="662" t="s">
        <v>1498</v>
      </c>
      <c r="J465" s="662" t="s">
        <v>1499</v>
      </c>
      <c r="K465" s="662" t="s">
        <v>1500</v>
      </c>
      <c r="L465" s="664">
        <v>553.99</v>
      </c>
      <c r="M465" s="664">
        <v>2.1</v>
      </c>
      <c r="N465" s="665">
        <v>1163.3790000000001</v>
      </c>
    </row>
    <row r="466" spans="1:14" ht="14.4" customHeight="1" x14ac:dyDescent="0.3">
      <c r="A466" s="660" t="s">
        <v>574</v>
      </c>
      <c r="B466" s="661" t="s">
        <v>1905</v>
      </c>
      <c r="C466" s="662" t="s">
        <v>593</v>
      </c>
      <c r="D466" s="663" t="s">
        <v>1910</v>
      </c>
      <c r="E466" s="662" t="s">
        <v>605</v>
      </c>
      <c r="F466" s="663" t="s">
        <v>1913</v>
      </c>
      <c r="G466" s="662" t="s">
        <v>606</v>
      </c>
      <c r="H466" s="662" t="s">
        <v>607</v>
      </c>
      <c r="I466" s="662" t="s">
        <v>607</v>
      </c>
      <c r="J466" s="662" t="s">
        <v>608</v>
      </c>
      <c r="K466" s="662" t="s">
        <v>609</v>
      </c>
      <c r="L466" s="664">
        <v>171.6</v>
      </c>
      <c r="M466" s="664">
        <v>145</v>
      </c>
      <c r="N466" s="665">
        <v>24882</v>
      </c>
    </row>
    <row r="467" spans="1:14" ht="14.4" customHeight="1" x14ac:dyDescent="0.3">
      <c r="A467" s="660" t="s">
        <v>574</v>
      </c>
      <c r="B467" s="661" t="s">
        <v>1905</v>
      </c>
      <c r="C467" s="662" t="s">
        <v>593</v>
      </c>
      <c r="D467" s="663" t="s">
        <v>1910</v>
      </c>
      <c r="E467" s="662" t="s">
        <v>605</v>
      </c>
      <c r="F467" s="663" t="s">
        <v>1913</v>
      </c>
      <c r="G467" s="662" t="s">
        <v>606</v>
      </c>
      <c r="H467" s="662" t="s">
        <v>610</v>
      </c>
      <c r="I467" s="662" t="s">
        <v>610</v>
      </c>
      <c r="J467" s="662" t="s">
        <v>611</v>
      </c>
      <c r="K467" s="662" t="s">
        <v>612</v>
      </c>
      <c r="L467" s="664">
        <v>175.26999999999998</v>
      </c>
      <c r="M467" s="664">
        <v>10</v>
      </c>
      <c r="N467" s="665">
        <v>1752.6999999999998</v>
      </c>
    </row>
    <row r="468" spans="1:14" ht="14.4" customHeight="1" x14ac:dyDescent="0.3">
      <c r="A468" s="660" t="s">
        <v>574</v>
      </c>
      <c r="B468" s="661" t="s">
        <v>1905</v>
      </c>
      <c r="C468" s="662" t="s">
        <v>593</v>
      </c>
      <c r="D468" s="663" t="s">
        <v>1910</v>
      </c>
      <c r="E468" s="662" t="s">
        <v>605</v>
      </c>
      <c r="F468" s="663" t="s">
        <v>1913</v>
      </c>
      <c r="G468" s="662" t="s">
        <v>606</v>
      </c>
      <c r="H468" s="662" t="s">
        <v>1686</v>
      </c>
      <c r="I468" s="662" t="s">
        <v>1686</v>
      </c>
      <c r="J468" s="662" t="s">
        <v>614</v>
      </c>
      <c r="K468" s="662" t="s">
        <v>612</v>
      </c>
      <c r="L468" s="664">
        <v>149.49999999999997</v>
      </c>
      <c r="M468" s="664">
        <v>2</v>
      </c>
      <c r="N468" s="665">
        <v>298.99999999999994</v>
      </c>
    </row>
    <row r="469" spans="1:14" ht="14.4" customHeight="1" x14ac:dyDescent="0.3">
      <c r="A469" s="660" t="s">
        <v>574</v>
      </c>
      <c r="B469" s="661" t="s">
        <v>1905</v>
      </c>
      <c r="C469" s="662" t="s">
        <v>593</v>
      </c>
      <c r="D469" s="663" t="s">
        <v>1910</v>
      </c>
      <c r="E469" s="662" t="s">
        <v>605</v>
      </c>
      <c r="F469" s="663" t="s">
        <v>1913</v>
      </c>
      <c r="G469" s="662" t="s">
        <v>606</v>
      </c>
      <c r="H469" s="662" t="s">
        <v>618</v>
      </c>
      <c r="I469" s="662" t="s">
        <v>618</v>
      </c>
      <c r="J469" s="662" t="s">
        <v>608</v>
      </c>
      <c r="K469" s="662" t="s">
        <v>619</v>
      </c>
      <c r="L469" s="664">
        <v>97.749999999999972</v>
      </c>
      <c r="M469" s="664">
        <v>2</v>
      </c>
      <c r="N469" s="665">
        <v>195.49999999999994</v>
      </c>
    </row>
    <row r="470" spans="1:14" ht="14.4" customHeight="1" x14ac:dyDescent="0.3">
      <c r="A470" s="660" t="s">
        <v>574</v>
      </c>
      <c r="B470" s="661" t="s">
        <v>1905</v>
      </c>
      <c r="C470" s="662" t="s">
        <v>593</v>
      </c>
      <c r="D470" s="663" t="s">
        <v>1910</v>
      </c>
      <c r="E470" s="662" t="s">
        <v>605</v>
      </c>
      <c r="F470" s="663" t="s">
        <v>1913</v>
      </c>
      <c r="G470" s="662" t="s">
        <v>606</v>
      </c>
      <c r="H470" s="662" t="s">
        <v>628</v>
      </c>
      <c r="I470" s="662" t="s">
        <v>629</v>
      </c>
      <c r="J470" s="662" t="s">
        <v>630</v>
      </c>
      <c r="K470" s="662" t="s">
        <v>631</v>
      </c>
      <c r="L470" s="664">
        <v>87.028698218631405</v>
      </c>
      <c r="M470" s="664">
        <v>2</v>
      </c>
      <c r="N470" s="665">
        <v>174.05739643726281</v>
      </c>
    </row>
    <row r="471" spans="1:14" ht="14.4" customHeight="1" x14ac:dyDescent="0.3">
      <c r="A471" s="660" t="s">
        <v>574</v>
      </c>
      <c r="B471" s="661" t="s">
        <v>1905</v>
      </c>
      <c r="C471" s="662" t="s">
        <v>593</v>
      </c>
      <c r="D471" s="663" t="s">
        <v>1910</v>
      </c>
      <c r="E471" s="662" t="s">
        <v>605</v>
      </c>
      <c r="F471" s="663" t="s">
        <v>1913</v>
      </c>
      <c r="G471" s="662" t="s">
        <v>606</v>
      </c>
      <c r="H471" s="662" t="s">
        <v>636</v>
      </c>
      <c r="I471" s="662" t="s">
        <v>637</v>
      </c>
      <c r="J471" s="662" t="s">
        <v>634</v>
      </c>
      <c r="K471" s="662" t="s">
        <v>638</v>
      </c>
      <c r="L471" s="664">
        <v>100.76622905044444</v>
      </c>
      <c r="M471" s="664">
        <v>86</v>
      </c>
      <c r="N471" s="665">
        <v>8665.8956983382213</v>
      </c>
    </row>
    <row r="472" spans="1:14" ht="14.4" customHeight="1" x14ac:dyDescent="0.3">
      <c r="A472" s="660" t="s">
        <v>574</v>
      </c>
      <c r="B472" s="661" t="s">
        <v>1905</v>
      </c>
      <c r="C472" s="662" t="s">
        <v>593</v>
      </c>
      <c r="D472" s="663" t="s">
        <v>1910</v>
      </c>
      <c r="E472" s="662" t="s">
        <v>605</v>
      </c>
      <c r="F472" s="663" t="s">
        <v>1913</v>
      </c>
      <c r="G472" s="662" t="s">
        <v>606</v>
      </c>
      <c r="H472" s="662" t="s">
        <v>639</v>
      </c>
      <c r="I472" s="662" t="s">
        <v>640</v>
      </c>
      <c r="J472" s="662" t="s">
        <v>641</v>
      </c>
      <c r="K472" s="662" t="s">
        <v>642</v>
      </c>
      <c r="L472" s="664">
        <v>170.11999999999986</v>
      </c>
      <c r="M472" s="664">
        <v>4</v>
      </c>
      <c r="N472" s="665">
        <v>680.47999999999945</v>
      </c>
    </row>
    <row r="473" spans="1:14" ht="14.4" customHeight="1" x14ac:dyDescent="0.3">
      <c r="A473" s="660" t="s">
        <v>574</v>
      </c>
      <c r="B473" s="661" t="s">
        <v>1905</v>
      </c>
      <c r="C473" s="662" t="s">
        <v>593</v>
      </c>
      <c r="D473" s="663" t="s">
        <v>1910</v>
      </c>
      <c r="E473" s="662" t="s">
        <v>605</v>
      </c>
      <c r="F473" s="663" t="s">
        <v>1913</v>
      </c>
      <c r="G473" s="662" t="s">
        <v>606</v>
      </c>
      <c r="H473" s="662" t="s">
        <v>643</v>
      </c>
      <c r="I473" s="662" t="s">
        <v>644</v>
      </c>
      <c r="J473" s="662" t="s">
        <v>645</v>
      </c>
      <c r="K473" s="662" t="s">
        <v>646</v>
      </c>
      <c r="L473" s="664">
        <v>64.547517767489211</v>
      </c>
      <c r="M473" s="664">
        <v>44</v>
      </c>
      <c r="N473" s="665">
        <v>2840.0907817695252</v>
      </c>
    </row>
    <row r="474" spans="1:14" ht="14.4" customHeight="1" x14ac:dyDescent="0.3">
      <c r="A474" s="660" t="s">
        <v>574</v>
      </c>
      <c r="B474" s="661" t="s">
        <v>1905</v>
      </c>
      <c r="C474" s="662" t="s">
        <v>593</v>
      </c>
      <c r="D474" s="663" t="s">
        <v>1910</v>
      </c>
      <c r="E474" s="662" t="s">
        <v>605</v>
      </c>
      <c r="F474" s="663" t="s">
        <v>1913</v>
      </c>
      <c r="G474" s="662" t="s">
        <v>606</v>
      </c>
      <c r="H474" s="662" t="s">
        <v>647</v>
      </c>
      <c r="I474" s="662" t="s">
        <v>648</v>
      </c>
      <c r="J474" s="662" t="s">
        <v>649</v>
      </c>
      <c r="K474" s="662" t="s">
        <v>650</v>
      </c>
      <c r="L474" s="664">
        <v>81.375714285714295</v>
      </c>
      <c r="M474" s="664">
        <v>21</v>
      </c>
      <c r="N474" s="665">
        <v>1708.8900000000003</v>
      </c>
    </row>
    <row r="475" spans="1:14" ht="14.4" customHeight="1" x14ac:dyDescent="0.3">
      <c r="A475" s="660" t="s">
        <v>574</v>
      </c>
      <c r="B475" s="661" t="s">
        <v>1905</v>
      </c>
      <c r="C475" s="662" t="s">
        <v>593</v>
      </c>
      <c r="D475" s="663" t="s">
        <v>1910</v>
      </c>
      <c r="E475" s="662" t="s">
        <v>605</v>
      </c>
      <c r="F475" s="663" t="s">
        <v>1913</v>
      </c>
      <c r="G475" s="662" t="s">
        <v>606</v>
      </c>
      <c r="H475" s="662" t="s">
        <v>651</v>
      </c>
      <c r="I475" s="662" t="s">
        <v>652</v>
      </c>
      <c r="J475" s="662" t="s">
        <v>653</v>
      </c>
      <c r="K475" s="662" t="s">
        <v>654</v>
      </c>
      <c r="L475" s="664">
        <v>27.779897002335932</v>
      </c>
      <c r="M475" s="664">
        <v>86</v>
      </c>
      <c r="N475" s="665">
        <v>2389.0711422008903</v>
      </c>
    </row>
    <row r="476" spans="1:14" ht="14.4" customHeight="1" x14ac:dyDescent="0.3">
      <c r="A476" s="660" t="s">
        <v>574</v>
      </c>
      <c r="B476" s="661" t="s">
        <v>1905</v>
      </c>
      <c r="C476" s="662" t="s">
        <v>593</v>
      </c>
      <c r="D476" s="663" t="s">
        <v>1910</v>
      </c>
      <c r="E476" s="662" t="s">
        <v>605</v>
      </c>
      <c r="F476" s="663" t="s">
        <v>1913</v>
      </c>
      <c r="G476" s="662" t="s">
        <v>606</v>
      </c>
      <c r="H476" s="662" t="s">
        <v>669</v>
      </c>
      <c r="I476" s="662" t="s">
        <v>670</v>
      </c>
      <c r="J476" s="662" t="s">
        <v>671</v>
      </c>
      <c r="K476" s="662" t="s">
        <v>672</v>
      </c>
      <c r="L476" s="664">
        <v>66.289678487707903</v>
      </c>
      <c r="M476" s="664">
        <v>10</v>
      </c>
      <c r="N476" s="665">
        <v>662.89678487707897</v>
      </c>
    </row>
    <row r="477" spans="1:14" ht="14.4" customHeight="1" x14ac:dyDescent="0.3">
      <c r="A477" s="660" t="s">
        <v>574</v>
      </c>
      <c r="B477" s="661" t="s">
        <v>1905</v>
      </c>
      <c r="C477" s="662" t="s">
        <v>593</v>
      </c>
      <c r="D477" s="663" t="s">
        <v>1910</v>
      </c>
      <c r="E477" s="662" t="s">
        <v>605</v>
      </c>
      <c r="F477" s="663" t="s">
        <v>1913</v>
      </c>
      <c r="G477" s="662" t="s">
        <v>606</v>
      </c>
      <c r="H477" s="662" t="s">
        <v>1203</v>
      </c>
      <c r="I477" s="662" t="s">
        <v>1204</v>
      </c>
      <c r="J477" s="662" t="s">
        <v>1205</v>
      </c>
      <c r="K477" s="662" t="s">
        <v>1206</v>
      </c>
      <c r="L477" s="664">
        <v>58.439999999999991</v>
      </c>
      <c r="M477" s="664">
        <v>1</v>
      </c>
      <c r="N477" s="665">
        <v>58.439999999999991</v>
      </c>
    </row>
    <row r="478" spans="1:14" ht="14.4" customHeight="1" x14ac:dyDescent="0.3">
      <c r="A478" s="660" t="s">
        <v>574</v>
      </c>
      <c r="B478" s="661" t="s">
        <v>1905</v>
      </c>
      <c r="C478" s="662" t="s">
        <v>593</v>
      </c>
      <c r="D478" s="663" t="s">
        <v>1910</v>
      </c>
      <c r="E478" s="662" t="s">
        <v>605</v>
      </c>
      <c r="F478" s="663" t="s">
        <v>1913</v>
      </c>
      <c r="G478" s="662" t="s">
        <v>606</v>
      </c>
      <c r="H478" s="662" t="s">
        <v>1687</v>
      </c>
      <c r="I478" s="662" t="s">
        <v>1688</v>
      </c>
      <c r="J478" s="662" t="s">
        <v>718</v>
      </c>
      <c r="K478" s="662" t="s">
        <v>1689</v>
      </c>
      <c r="L478" s="664">
        <v>57.730000000000011</v>
      </c>
      <c r="M478" s="664">
        <v>2</v>
      </c>
      <c r="N478" s="665">
        <v>115.46000000000002</v>
      </c>
    </row>
    <row r="479" spans="1:14" ht="14.4" customHeight="1" x14ac:dyDescent="0.3">
      <c r="A479" s="660" t="s">
        <v>574</v>
      </c>
      <c r="B479" s="661" t="s">
        <v>1905</v>
      </c>
      <c r="C479" s="662" t="s">
        <v>593</v>
      </c>
      <c r="D479" s="663" t="s">
        <v>1910</v>
      </c>
      <c r="E479" s="662" t="s">
        <v>605</v>
      </c>
      <c r="F479" s="663" t="s">
        <v>1913</v>
      </c>
      <c r="G479" s="662" t="s">
        <v>606</v>
      </c>
      <c r="H479" s="662" t="s">
        <v>677</v>
      </c>
      <c r="I479" s="662" t="s">
        <v>678</v>
      </c>
      <c r="J479" s="662" t="s">
        <v>679</v>
      </c>
      <c r="K479" s="662" t="s">
        <v>680</v>
      </c>
      <c r="L479" s="664">
        <v>43.229999999999961</v>
      </c>
      <c r="M479" s="664">
        <v>1</v>
      </c>
      <c r="N479" s="665">
        <v>43.229999999999961</v>
      </c>
    </row>
    <row r="480" spans="1:14" ht="14.4" customHeight="1" x14ac:dyDescent="0.3">
      <c r="A480" s="660" t="s">
        <v>574</v>
      </c>
      <c r="B480" s="661" t="s">
        <v>1905</v>
      </c>
      <c r="C480" s="662" t="s">
        <v>593</v>
      </c>
      <c r="D480" s="663" t="s">
        <v>1910</v>
      </c>
      <c r="E480" s="662" t="s">
        <v>605</v>
      </c>
      <c r="F480" s="663" t="s">
        <v>1913</v>
      </c>
      <c r="G480" s="662" t="s">
        <v>606</v>
      </c>
      <c r="H480" s="662" t="s">
        <v>1690</v>
      </c>
      <c r="I480" s="662" t="s">
        <v>1691</v>
      </c>
      <c r="J480" s="662" t="s">
        <v>1692</v>
      </c>
      <c r="K480" s="662" t="s">
        <v>688</v>
      </c>
      <c r="L480" s="664">
        <v>330.91700000000003</v>
      </c>
      <c r="M480" s="664">
        <v>10</v>
      </c>
      <c r="N480" s="665">
        <v>3309.17</v>
      </c>
    </row>
    <row r="481" spans="1:14" ht="14.4" customHeight="1" x14ac:dyDescent="0.3">
      <c r="A481" s="660" t="s">
        <v>574</v>
      </c>
      <c r="B481" s="661" t="s">
        <v>1905</v>
      </c>
      <c r="C481" s="662" t="s">
        <v>593</v>
      </c>
      <c r="D481" s="663" t="s">
        <v>1910</v>
      </c>
      <c r="E481" s="662" t="s">
        <v>605</v>
      </c>
      <c r="F481" s="663" t="s">
        <v>1913</v>
      </c>
      <c r="G481" s="662" t="s">
        <v>606</v>
      </c>
      <c r="H481" s="662" t="s">
        <v>693</v>
      </c>
      <c r="I481" s="662" t="s">
        <v>693</v>
      </c>
      <c r="J481" s="662" t="s">
        <v>694</v>
      </c>
      <c r="K481" s="662" t="s">
        <v>695</v>
      </c>
      <c r="L481" s="664">
        <v>36.61</v>
      </c>
      <c r="M481" s="664">
        <v>10</v>
      </c>
      <c r="N481" s="665">
        <v>366.1</v>
      </c>
    </row>
    <row r="482" spans="1:14" ht="14.4" customHeight="1" x14ac:dyDescent="0.3">
      <c r="A482" s="660" t="s">
        <v>574</v>
      </c>
      <c r="B482" s="661" t="s">
        <v>1905</v>
      </c>
      <c r="C482" s="662" t="s">
        <v>593</v>
      </c>
      <c r="D482" s="663" t="s">
        <v>1910</v>
      </c>
      <c r="E482" s="662" t="s">
        <v>605</v>
      </c>
      <c r="F482" s="663" t="s">
        <v>1913</v>
      </c>
      <c r="G482" s="662" t="s">
        <v>606</v>
      </c>
      <c r="H482" s="662" t="s">
        <v>1211</v>
      </c>
      <c r="I482" s="662" t="s">
        <v>1212</v>
      </c>
      <c r="J482" s="662" t="s">
        <v>1213</v>
      </c>
      <c r="K482" s="662" t="s">
        <v>1214</v>
      </c>
      <c r="L482" s="664">
        <v>70.34721586850128</v>
      </c>
      <c r="M482" s="664">
        <v>4</v>
      </c>
      <c r="N482" s="665">
        <v>281.38886347400512</v>
      </c>
    </row>
    <row r="483" spans="1:14" ht="14.4" customHeight="1" x14ac:dyDescent="0.3">
      <c r="A483" s="660" t="s">
        <v>574</v>
      </c>
      <c r="B483" s="661" t="s">
        <v>1905</v>
      </c>
      <c r="C483" s="662" t="s">
        <v>593</v>
      </c>
      <c r="D483" s="663" t="s">
        <v>1910</v>
      </c>
      <c r="E483" s="662" t="s">
        <v>605</v>
      </c>
      <c r="F483" s="663" t="s">
        <v>1913</v>
      </c>
      <c r="G483" s="662" t="s">
        <v>606</v>
      </c>
      <c r="H483" s="662" t="s">
        <v>1693</v>
      </c>
      <c r="I483" s="662" t="s">
        <v>1694</v>
      </c>
      <c r="J483" s="662" t="s">
        <v>1695</v>
      </c>
      <c r="K483" s="662" t="s">
        <v>1289</v>
      </c>
      <c r="L483" s="664">
        <v>180.5</v>
      </c>
      <c r="M483" s="664">
        <v>1</v>
      </c>
      <c r="N483" s="665">
        <v>180.5</v>
      </c>
    </row>
    <row r="484" spans="1:14" ht="14.4" customHeight="1" x14ac:dyDescent="0.3">
      <c r="A484" s="660" t="s">
        <v>574</v>
      </c>
      <c r="B484" s="661" t="s">
        <v>1905</v>
      </c>
      <c r="C484" s="662" t="s">
        <v>593</v>
      </c>
      <c r="D484" s="663" t="s">
        <v>1910</v>
      </c>
      <c r="E484" s="662" t="s">
        <v>605</v>
      </c>
      <c r="F484" s="663" t="s">
        <v>1913</v>
      </c>
      <c r="G484" s="662" t="s">
        <v>606</v>
      </c>
      <c r="H484" s="662" t="s">
        <v>708</v>
      </c>
      <c r="I484" s="662" t="s">
        <v>709</v>
      </c>
      <c r="J484" s="662" t="s">
        <v>710</v>
      </c>
      <c r="K484" s="662" t="s">
        <v>711</v>
      </c>
      <c r="L484" s="664">
        <v>324.84999999999991</v>
      </c>
      <c r="M484" s="664">
        <v>1</v>
      </c>
      <c r="N484" s="665">
        <v>324.84999999999991</v>
      </c>
    </row>
    <row r="485" spans="1:14" ht="14.4" customHeight="1" x14ac:dyDescent="0.3">
      <c r="A485" s="660" t="s">
        <v>574</v>
      </c>
      <c r="B485" s="661" t="s">
        <v>1905</v>
      </c>
      <c r="C485" s="662" t="s">
        <v>593</v>
      </c>
      <c r="D485" s="663" t="s">
        <v>1910</v>
      </c>
      <c r="E485" s="662" t="s">
        <v>605</v>
      </c>
      <c r="F485" s="663" t="s">
        <v>1913</v>
      </c>
      <c r="G485" s="662" t="s">
        <v>606</v>
      </c>
      <c r="H485" s="662" t="s">
        <v>1696</v>
      </c>
      <c r="I485" s="662" t="s">
        <v>1697</v>
      </c>
      <c r="J485" s="662" t="s">
        <v>1698</v>
      </c>
      <c r="K485" s="662" t="s">
        <v>1699</v>
      </c>
      <c r="L485" s="664">
        <v>51.189999999999984</v>
      </c>
      <c r="M485" s="664">
        <v>2</v>
      </c>
      <c r="N485" s="665">
        <v>102.37999999999997</v>
      </c>
    </row>
    <row r="486" spans="1:14" ht="14.4" customHeight="1" x14ac:dyDescent="0.3">
      <c r="A486" s="660" t="s">
        <v>574</v>
      </c>
      <c r="B486" s="661" t="s">
        <v>1905</v>
      </c>
      <c r="C486" s="662" t="s">
        <v>593</v>
      </c>
      <c r="D486" s="663" t="s">
        <v>1910</v>
      </c>
      <c r="E486" s="662" t="s">
        <v>605</v>
      </c>
      <c r="F486" s="663" t="s">
        <v>1913</v>
      </c>
      <c r="G486" s="662" t="s">
        <v>606</v>
      </c>
      <c r="H486" s="662" t="s">
        <v>1700</v>
      </c>
      <c r="I486" s="662" t="s">
        <v>1701</v>
      </c>
      <c r="J486" s="662" t="s">
        <v>1702</v>
      </c>
      <c r="K486" s="662" t="s">
        <v>1703</v>
      </c>
      <c r="L486" s="664">
        <v>38.239961255871478</v>
      </c>
      <c r="M486" s="664">
        <v>10</v>
      </c>
      <c r="N486" s="665">
        <v>382.39961255871481</v>
      </c>
    </row>
    <row r="487" spans="1:14" ht="14.4" customHeight="1" x14ac:dyDescent="0.3">
      <c r="A487" s="660" t="s">
        <v>574</v>
      </c>
      <c r="B487" s="661" t="s">
        <v>1905</v>
      </c>
      <c r="C487" s="662" t="s">
        <v>593</v>
      </c>
      <c r="D487" s="663" t="s">
        <v>1910</v>
      </c>
      <c r="E487" s="662" t="s">
        <v>605</v>
      </c>
      <c r="F487" s="663" t="s">
        <v>1913</v>
      </c>
      <c r="G487" s="662" t="s">
        <v>606</v>
      </c>
      <c r="H487" s="662" t="s">
        <v>716</v>
      </c>
      <c r="I487" s="662" t="s">
        <v>717</v>
      </c>
      <c r="J487" s="662" t="s">
        <v>718</v>
      </c>
      <c r="K487" s="662" t="s">
        <v>719</v>
      </c>
      <c r="L487" s="664">
        <v>21.78</v>
      </c>
      <c r="M487" s="664">
        <v>1</v>
      </c>
      <c r="N487" s="665">
        <v>21.78</v>
      </c>
    </row>
    <row r="488" spans="1:14" ht="14.4" customHeight="1" x14ac:dyDescent="0.3">
      <c r="A488" s="660" t="s">
        <v>574</v>
      </c>
      <c r="B488" s="661" t="s">
        <v>1905</v>
      </c>
      <c r="C488" s="662" t="s">
        <v>593</v>
      </c>
      <c r="D488" s="663" t="s">
        <v>1910</v>
      </c>
      <c r="E488" s="662" t="s">
        <v>605</v>
      </c>
      <c r="F488" s="663" t="s">
        <v>1913</v>
      </c>
      <c r="G488" s="662" t="s">
        <v>606</v>
      </c>
      <c r="H488" s="662" t="s">
        <v>724</v>
      </c>
      <c r="I488" s="662" t="s">
        <v>725</v>
      </c>
      <c r="J488" s="662" t="s">
        <v>726</v>
      </c>
      <c r="K488" s="662" t="s">
        <v>727</v>
      </c>
      <c r="L488" s="664">
        <v>73.659675862864574</v>
      </c>
      <c r="M488" s="664">
        <v>3</v>
      </c>
      <c r="N488" s="665">
        <v>220.97902758859374</v>
      </c>
    </row>
    <row r="489" spans="1:14" ht="14.4" customHeight="1" x14ac:dyDescent="0.3">
      <c r="A489" s="660" t="s">
        <v>574</v>
      </c>
      <c r="B489" s="661" t="s">
        <v>1905</v>
      </c>
      <c r="C489" s="662" t="s">
        <v>593</v>
      </c>
      <c r="D489" s="663" t="s">
        <v>1910</v>
      </c>
      <c r="E489" s="662" t="s">
        <v>605</v>
      </c>
      <c r="F489" s="663" t="s">
        <v>1913</v>
      </c>
      <c r="G489" s="662" t="s">
        <v>606</v>
      </c>
      <c r="H489" s="662" t="s">
        <v>740</v>
      </c>
      <c r="I489" s="662" t="s">
        <v>741</v>
      </c>
      <c r="J489" s="662" t="s">
        <v>742</v>
      </c>
      <c r="K489" s="662" t="s">
        <v>743</v>
      </c>
      <c r="L489" s="664">
        <v>93.04000000000002</v>
      </c>
      <c r="M489" s="664">
        <v>1</v>
      </c>
      <c r="N489" s="665">
        <v>93.04000000000002</v>
      </c>
    </row>
    <row r="490" spans="1:14" ht="14.4" customHeight="1" x14ac:dyDescent="0.3">
      <c r="A490" s="660" t="s">
        <v>574</v>
      </c>
      <c r="B490" s="661" t="s">
        <v>1905</v>
      </c>
      <c r="C490" s="662" t="s">
        <v>593</v>
      </c>
      <c r="D490" s="663" t="s">
        <v>1910</v>
      </c>
      <c r="E490" s="662" t="s">
        <v>605</v>
      </c>
      <c r="F490" s="663" t="s">
        <v>1913</v>
      </c>
      <c r="G490" s="662" t="s">
        <v>606</v>
      </c>
      <c r="H490" s="662" t="s">
        <v>744</v>
      </c>
      <c r="I490" s="662" t="s">
        <v>745</v>
      </c>
      <c r="J490" s="662" t="s">
        <v>746</v>
      </c>
      <c r="K490" s="662" t="s">
        <v>747</v>
      </c>
      <c r="L490" s="664">
        <v>193.41934993161161</v>
      </c>
      <c r="M490" s="664">
        <v>1</v>
      </c>
      <c r="N490" s="665">
        <v>193.41934993161161</v>
      </c>
    </row>
    <row r="491" spans="1:14" ht="14.4" customHeight="1" x14ac:dyDescent="0.3">
      <c r="A491" s="660" t="s">
        <v>574</v>
      </c>
      <c r="B491" s="661" t="s">
        <v>1905</v>
      </c>
      <c r="C491" s="662" t="s">
        <v>593</v>
      </c>
      <c r="D491" s="663" t="s">
        <v>1910</v>
      </c>
      <c r="E491" s="662" t="s">
        <v>605</v>
      </c>
      <c r="F491" s="663" t="s">
        <v>1913</v>
      </c>
      <c r="G491" s="662" t="s">
        <v>606</v>
      </c>
      <c r="H491" s="662" t="s">
        <v>771</v>
      </c>
      <c r="I491" s="662" t="s">
        <v>772</v>
      </c>
      <c r="J491" s="662" t="s">
        <v>773</v>
      </c>
      <c r="K491" s="662" t="s">
        <v>774</v>
      </c>
      <c r="L491" s="664">
        <v>67.779820585740509</v>
      </c>
      <c r="M491" s="664">
        <v>4</v>
      </c>
      <c r="N491" s="665">
        <v>271.11928234296204</v>
      </c>
    </row>
    <row r="492" spans="1:14" ht="14.4" customHeight="1" x14ac:dyDescent="0.3">
      <c r="A492" s="660" t="s">
        <v>574</v>
      </c>
      <c r="B492" s="661" t="s">
        <v>1905</v>
      </c>
      <c r="C492" s="662" t="s">
        <v>593</v>
      </c>
      <c r="D492" s="663" t="s">
        <v>1910</v>
      </c>
      <c r="E492" s="662" t="s">
        <v>605</v>
      </c>
      <c r="F492" s="663" t="s">
        <v>1913</v>
      </c>
      <c r="G492" s="662" t="s">
        <v>606</v>
      </c>
      <c r="H492" s="662" t="s">
        <v>779</v>
      </c>
      <c r="I492" s="662" t="s">
        <v>780</v>
      </c>
      <c r="J492" s="662" t="s">
        <v>781</v>
      </c>
      <c r="K492" s="662" t="s">
        <v>782</v>
      </c>
      <c r="L492" s="664">
        <v>48.900744974371086</v>
      </c>
      <c r="M492" s="664">
        <v>119</v>
      </c>
      <c r="N492" s="665">
        <v>5819.1886519501595</v>
      </c>
    </row>
    <row r="493" spans="1:14" ht="14.4" customHeight="1" x14ac:dyDescent="0.3">
      <c r="A493" s="660" t="s">
        <v>574</v>
      </c>
      <c r="B493" s="661" t="s">
        <v>1905</v>
      </c>
      <c r="C493" s="662" t="s">
        <v>593</v>
      </c>
      <c r="D493" s="663" t="s">
        <v>1910</v>
      </c>
      <c r="E493" s="662" t="s">
        <v>605</v>
      </c>
      <c r="F493" s="663" t="s">
        <v>1913</v>
      </c>
      <c r="G493" s="662" t="s">
        <v>606</v>
      </c>
      <c r="H493" s="662" t="s">
        <v>787</v>
      </c>
      <c r="I493" s="662" t="s">
        <v>788</v>
      </c>
      <c r="J493" s="662" t="s">
        <v>785</v>
      </c>
      <c r="K493" s="662" t="s">
        <v>789</v>
      </c>
      <c r="L493" s="664">
        <v>279.87764301895993</v>
      </c>
      <c r="M493" s="664">
        <v>21</v>
      </c>
      <c r="N493" s="665">
        <v>5877.4305033981582</v>
      </c>
    </row>
    <row r="494" spans="1:14" ht="14.4" customHeight="1" x14ac:dyDescent="0.3">
      <c r="A494" s="660" t="s">
        <v>574</v>
      </c>
      <c r="B494" s="661" t="s">
        <v>1905</v>
      </c>
      <c r="C494" s="662" t="s">
        <v>593</v>
      </c>
      <c r="D494" s="663" t="s">
        <v>1910</v>
      </c>
      <c r="E494" s="662" t="s">
        <v>605</v>
      </c>
      <c r="F494" s="663" t="s">
        <v>1913</v>
      </c>
      <c r="G494" s="662" t="s">
        <v>606</v>
      </c>
      <c r="H494" s="662" t="s">
        <v>1253</v>
      </c>
      <c r="I494" s="662" t="s">
        <v>1254</v>
      </c>
      <c r="J494" s="662" t="s">
        <v>1255</v>
      </c>
      <c r="K494" s="662" t="s">
        <v>1256</v>
      </c>
      <c r="L494" s="664">
        <v>159.96</v>
      </c>
      <c r="M494" s="664">
        <v>1</v>
      </c>
      <c r="N494" s="665">
        <v>159.96</v>
      </c>
    </row>
    <row r="495" spans="1:14" ht="14.4" customHeight="1" x14ac:dyDescent="0.3">
      <c r="A495" s="660" t="s">
        <v>574</v>
      </c>
      <c r="B495" s="661" t="s">
        <v>1905</v>
      </c>
      <c r="C495" s="662" t="s">
        <v>593</v>
      </c>
      <c r="D495" s="663" t="s">
        <v>1910</v>
      </c>
      <c r="E495" s="662" t="s">
        <v>605</v>
      </c>
      <c r="F495" s="663" t="s">
        <v>1913</v>
      </c>
      <c r="G495" s="662" t="s">
        <v>606</v>
      </c>
      <c r="H495" s="662" t="s">
        <v>1704</v>
      </c>
      <c r="I495" s="662" t="s">
        <v>1705</v>
      </c>
      <c r="J495" s="662" t="s">
        <v>1706</v>
      </c>
      <c r="K495" s="662" t="s">
        <v>1707</v>
      </c>
      <c r="L495" s="664">
        <v>219.90000204171034</v>
      </c>
      <c r="M495" s="664">
        <v>6</v>
      </c>
      <c r="N495" s="665">
        <v>1319.4000122502621</v>
      </c>
    </row>
    <row r="496" spans="1:14" ht="14.4" customHeight="1" x14ac:dyDescent="0.3">
      <c r="A496" s="660" t="s">
        <v>574</v>
      </c>
      <c r="B496" s="661" t="s">
        <v>1905</v>
      </c>
      <c r="C496" s="662" t="s">
        <v>593</v>
      </c>
      <c r="D496" s="663" t="s">
        <v>1910</v>
      </c>
      <c r="E496" s="662" t="s">
        <v>605</v>
      </c>
      <c r="F496" s="663" t="s">
        <v>1913</v>
      </c>
      <c r="G496" s="662" t="s">
        <v>606</v>
      </c>
      <c r="H496" s="662" t="s">
        <v>1708</v>
      </c>
      <c r="I496" s="662" t="s">
        <v>1709</v>
      </c>
      <c r="J496" s="662" t="s">
        <v>1710</v>
      </c>
      <c r="K496" s="662" t="s">
        <v>1711</v>
      </c>
      <c r="L496" s="664">
        <v>145.27352000000002</v>
      </c>
      <c r="M496" s="664">
        <v>2</v>
      </c>
      <c r="N496" s="665">
        <v>290.54704000000004</v>
      </c>
    </row>
    <row r="497" spans="1:14" ht="14.4" customHeight="1" x14ac:dyDescent="0.3">
      <c r="A497" s="660" t="s">
        <v>574</v>
      </c>
      <c r="B497" s="661" t="s">
        <v>1905</v>
      </c>
      <c r="C497" s="662" t="s">
        <v>593</v>
      </c>
      <c r="D497" s="663" t="s">
        <v>1910</v>
      </c>
      <c r="E497" s="662" t="s">
        <v>605</v>
      </c>
      <c r="F497" s="663" t="s">
        <v>1913</v>
      </c>
      <c r="G497" s="662" t="s">
        <v>606</v>
      </c>
      <c r="H497" s="662" t="s">
        <v>1712</v>
      </c>
      <c r="I497" s="662" t="s">
        <v>216</v>
      </c>
      <c r="J497" s="662" t="s">
        <v>1713</v>
      </c>
      <c r="K497" s="662"/>
      <c r="L497" s="664">
        <v>97.320502874476134</v>
      </c>
      <c r="M497" s="664">
        <v>16</v>
      </c>
      <c r="N497" s="665">
        <v>1557.1280459916181</v>
      </c>
    </row>
    <row r="498" spans="1:14" ht="14.4" customHeight="1" x14ac:dyDescent="0.3">
      <c r="A498" s="660" t="s">
        <v>574</v>
      </c>
      <c r="B498" s="661" t="s">
        <v>1905</v>
      </c>
      <c r="C498" s="662" t="s">
        <v>593</v>
      </c>
      <c r="D498" s="663" t="s">
        <v>1910</v>
      </c>
      <c r="E498" s="662" t="s">
        <v>605</v>
      </c>
      <c r="F498" s="663" t="s">
        <v>1913</v>
      </c>
      <c r="G498" s="662" t="s">
        <v>606</v>
      </c>
      <c r="H498" s="662" t="s">
        <v>1714</v>
      </c>
      <c r="I498" s="662" t="s">
        <v>216</v>
      </c>
      <c r="J498" s="662" t="s">
        <v>1715</v>
      </c>
      <c r="K498" s="662"/>
      <c r="L498" s="664">
        <v>144.64940946144466</v>
      </c>
      <c r="M498" s="664">
        <v>2</v>
      </c>
      <c r="N498" s="665">
        <v>289.29881892288932</v>
      </c>
    </row>
    <row r="499" spans="1:14" ht="14.4" customHeight="1" x14ac:dyDescent="0.3">
      <c r="A499" s="660" t="s">
        <v>574</v>
      </c>
      <c r="B499" s="661" t="s">
        <v>1905</v>
      </c>
      <c r="C499" s="662" t="s">
        <v>593</v>
      </c>
      <c r="D499" s="663" t="s">
        <v>1910</v>
      </c>
      <c r="E499" s="662" t="s">
        <v>605</v>
      </c>
      <c r="F499" s="663" t="s">
        <v>1913</v>
      </c>
      <c r="G499" s="662" t="s">
        <v>606</v>
      </c>
      <c r="H499" s="662" t="s">
        <v>804</v>
      </c>
      <c r="I499" s="662" t="s">
        <v>805</v>
      </c>
      <c r="J499" s="662" t="s">
        <v>806</v>
      </c>
      <c r="K499" s="662" t="s">
        <v>807</v>
      </c>
      <c r="L499" s="664">
        <v>40.579851441725644</v>
      </c>
      <c r="M499" s="664">
        <v>98</v>
      </c>
      <c r="N499" s="665">
        <v>3976.8254412891133</v>
      </c>
    </row>
    <row r="500" spans="1:14" ht="14.4" customHeight="1" x14ac:dyDescent="0.3">
      <c r="A500" s="660" t="s">
        <v>574</v>
      </c>
      <c r="B500" s="661" t="s">
        <v>1905</v>
      </c>
      <c r="C500" s="662" t="s">
        <v>593</v>
      </c>
      <c r="D500" s="663" t="s">
        <v>1910</v>
      </c>
      <c r="E500" s="662" t="s">
        <v>605</v>
      </c>
      <c r="F500" s="663" t="s">
        <v>1913</v>
      </c>
      <c r="G500" s="662" t="s">
        <v>606</v>
      </c>
      <c r="H500" s="662" t="s">
        <v>1716</v>
      </c>
      <c r="I500" s="662" t="s">
        <v>1717</v>
      </c>
      <c r="J500" s="662" t="s">
        <v>1718</v>
      </c>
      <c r="K500" s="662" t="s">
        <v>1719</v>
      </c>
      <c r="L500" s="664">
        <v>638.45000000000005</v>
      </c>
      <c r="M500" s="664">
        <v>1</v>
      </c>
      <c r="N500" s="665">
        <v>638.45000000000005</v>
      </c>
    </row>
    <row r="501" spans="1:14" ht="14.4" customHeight="1" x14ac:dyDescent="0.3">
      <c r="A501" s="660" t="s">
        <v>574</v>
      </c>
      <c r="B501" s="661" t="s">
        <v>1905</v>
      </c>
      <c r="C501" s="662" t="s">
        <v>593</v>
      </c>
      <c r="D501" s="663" t="s">
        <v>1910</v>
      </c>
      <c r="E501" s="662" t="s">
        <v>605</v>
      </c>
      <c r="F501" s="663" t="s">
        <v>1913</v>
      </c>
      <c r="G501" s="662" t="s">
        <v>606</v>
      </c>
      <c r="H501" s="662" t="s">
        <v>808</v>
      </c>
      <c r="I501" s="662" t="s">
        <v>809</v>
      </c>
      <c r="J501" s="662" t="s">
        <v>810</v>
      </c>
      <c r="K501" s="662" t="s">
        <v>811</v>
      </c>
      <c r="L501" s="664">
        <v>71.81</v>
      </c>
      <c r="M501" s="664">
        <v>1</v>
      </c>
      <c r="N501" s="665">
        <v>71.81</v>
      </c>
    </row>
    <row r="502" spans="1:14" ht="14.4" customHeight="1" x14ac:dyDescent="0.3">
      <c r="A502" s="660" t="s">
        <v>574</v>
      </c>
      <c r="B502" s="661" t="s">
        <v>1905</v>
      </c>
      <c r="C502" s="662" t="s">
        <v>593</v>
      </c>
      <c r="D502" s="663" t="s">
        <v>1910</v>
      </c>
      <c r="E502" s="662" t="s">
        <v>605</v>
      </c>
      <c r="F502" s="663" t="s">
        <v>1913</v>
      </c>
      <c r="G502" s="662" t="s">
        <v>606</v>
      </c>
      <c r="H502" s="662" t="s">
        <v>812</v>
      </c>
      <c r="I502" s="662" t="s">
        <v>813</v>
      </c>
      <c r="J502" s="662" t="s">
        <v>814</v>
      </c>
      <c r="K502" s="662" t="s">
        <v>815</v>
      </c>
      <c r="L502" s="664">
        <v>69.049593363791274</v>
      </c>
      <c r="M502" s="664">
        <v>1</v>
      </c>
      <c r="N502" s="665">
        <v>69.049593363791274</v>
      </c>
    </row>
    <row r="503" spans="1:14" ht="14.4" customHeight="1" x14ac:dyDescent="0.3">
      <c r="A503" s="660" t="s">
        <v>574</v>
      </c>
      <c r="B503" s="661" t="s">
        <v>1905</v>
      </c>
      <c r="C503" s="662" t="s">
        <v>593</v>
      </c>
      <c r="D503" s="663" t="s">
        <v>1910</v>
      </c>
      <c r="E503" s="662" t="s">
        <v>605</v>
      </c>
      <c r="F503" s="663" t="s">
        <v>1913</v>
      </c>
      <c r="G503" s="662" t="s">
        <v>606</v>
      </c>
      <c r="H503" s="662" t="s">
        <v>1720</v>
      </c>
      <c r="I503" s="662" t="s">
        <v>1721</v>
      </c>
      <c r="J503" s="662" t="s">
        <v>714</v>
      </c>
      <c r="K503" s="662" t="s">
        <v>1722</v>
      </c>
      <c r="L503" s="664">
        <v>58.71</v>
      </c>
      <c r="M503" s="664">
        <v>10</v>
      </c>
      <c r="N503" s="665">
        <v>587.1</v>
      </c>
    </row>
    <row r="504" spans="1:14" ht="14.4" customHeight="1" x14ac:dyDescent="0.3">
      <c r="A504" s="660" t="s">
        <v>574</v>
      </c>
      <c r="B504" s="661" t="s">
        <v>1905</v>
      </c>
      <c r="C504" s="662" t="s">
        <v>593</v>
      </c>
      <c r="D504" s="663" t="s">
        <v>1910</v>
      </c>
      <c r="E504" s="662" t="s">
        <v>605</v>
      </c>
      <c r="F504" s="663" t="s">
        <v>1913</v>
      </c>
      <c r="G504" s="662" t="s">
        <v>606</v>
      </c>
      <c r="H504" s="662" t="s">
        <v>1279</v>
      </c>
      <c r="I504" s="662" t="s">
        <v>1280</v>
      </c>
      <c r="J504" s="662" t="s">
        <v>1281</v>
      </c>
      <c r="K504" s="662" t="s">
        <v>1282</v>
      </c>
      <c r="L504" s="664">
        <v>18.766599823412026</v>
      </c>
      <c r="M504" s="664">
        <v>3</v>
      </c>
      <c r="N504" s="665">
        <v>56.299799470236081</v>
      </c>
    </row>
    <row r="505" spans="1:14" ht="14.4" customHeight="1" x14ac:dyDescent="0.3">
      <c r="A505" s="660" t="s">
        <v>574</v>
      </c>
      <c r="B505" s="661" t="s">
        <v>1905</v>
      </c>
      <c r="C505" s="662" t="s">
        <v>593</v>
      </c>
      <c r="D505" s="663" t="s">
        <v>1910</v>
      </c>
      <c r="E505" s="662" t="s">
        <v>605</v>
      </c>
      <c r="F505" s="663" t="s">
        <v>1913</v>
      </c>
      <c r="G505" s="662" t="s">
        <v>606</v>
      </c>
      <c r="H505" s="662" t="s">
        <v>816</v>
      </c>
      <c r="I505" s="662" t="s">
        <v>817</v>
      </c>
      <c r="J505" s="662" t="s">
        <v>818</v>
      </c>
      <c r="K505" s="662" t="s">
        <v>819</v>
      </c>
      <c r="L505" s="664">
        <v>34.67</v>
      </c>
      <c r="M505" s="664">
        <v>1</v>
      </c>
      <c r="N505" s="665">
        <v>34.67</v>
      </c>
    </row>
    <row r="506" spans="1:14" ht="14.4" customHeight="1" x14ac:dyDescent="0.3">
      <c r="A506" s="660" t="s">
        <v>574</v>
      </c>
      <c r="B506" s="661" t="s">
        <v>1905</v>
      </c>
      <c r="C506" s="662" t="s">
        <v>593</v>
      </c>
      <c r="D506" s="663" t="s">
        <v>1910</v>
      </c>
      <c r="E506" s="662" t="s">
        <v>605</v>
      </c>
      <c r="F506" s="663" t="s">
        <v>1913</v>
      </c>
      <c r="G506" s="662" t="s">
        <v>606</v>
      </c>
      <c r="H506" s="662" t="s">
        <v>1286</v>
      </c>
      <c r="I506" s="662" t="s">
        <v>1287</v>
      </c>
      <c r="J506" s="662" t="s">
        <v>1288</v>
      </c>
      <c r="K506" s="662" t="s">
        <v>1289</v>
      </c>
      <c r="L506" s="664">
        <v>265.47500000000002</v>
      </c>
      <c r="M506" s="664">
        <v>1</v>
      </c>
      <c r="N506" s="665">
        <v>265.47500000000002</v>
      </c>
    </row>
    <row r="507" spans="1:14" ht="14.4" customHeight="1" x14ac:dyDescent="0.3">
      <c r="A507" s="660" t="s">
        <v>574</v>
      </c>
      <c r="B507" s="661" t="s">
        <v>1905</v>
      </c>
      <c r="C507" s="662" t="s">
        <v>593</v>
      </c>
      <c r="D507" s="663" t="s">
        <v>1910</v>
      </c>
      <c r="E507" s="662" t="s">
        <v>605</v>
      </c>
      <c r="F507" s="663" t="s">
        <v>1913</v>
      </c>
      <c r="G507" s="662" t="s">
        <v>606</v>
      </c>
      <c r="H507" s="662" t="s">
        <v>1723</v>
      </c>
      <c r="I507" s="662" t="s">
        <v>1724</v>
      </c>
      <c r="J507" s="662" t="s">
        <v>1725</v>
      </c>
      <c r="K507" s="662" t="s">
        <v>1726</v>
      </c>
      <c r="L507" s="664">
        <v>208.69058582219532</v>
      </c>
      <c r="M507" s="664">
        <v>4</v>
      </c>
      <c r="N507" s="665">
        <v>834.76234328878127</v>
      </c>
    </row>
    <row r="508" spans="1:14" ht="14.4" customHeight="1" x14ac:dyDescent="0.3">
      <c r="A508" s="660" t="s">
        <v>574</v>
      </c>
      <c r="B508" s="661" t="s">
        <v>1905</v>
      </c>
      <c r="C508" s="662" t="s">
        <v>593</v>
      </c>
      <c r="D508" s="663" t="s">
        <v>1910</v>
      </c>
      <c r="E508" s="662" t="s">
        <v>605</v>
      </c>
      <c r="F508" s="663" t="s">
        <v>1913</v>
      </c>
      <c r="G508" s="662" t="s">
        <v>606</v>
      </c>
      <c r="H508" s="662" t="s">
        <v>824</v>
      </c>
      <c r="I508" s="662" t="s">
        <v>216</v>
      </c>
      <c r="J508" s="662" t="s">
        <v>825</v>
      </c>
      <c r="K508" s="662"/>
      <c r="L508" s="664">
        <v>191.13033135228136</v>
      </c>
      <c r="M508" s="664">
        <v>3</v>
      </c>
      <c r="N508" s="665">
        <v>573.39099405684408</v>
      </c>
    </row>
    <row r="509" spans="1:14" ht="14.4" customHeight="1" x14ac:dyDescent="0.3">
      <c r="A509" s="660" t="s">
        <v>574</v>
      </c>
      <c r="B509" s="661" t="s">
        <v>1905</v>
      </c>
      <c r="C509" s="662" t="s">
        <v>593</v>
      </c>
      <c r="D509" s="663" t="s">
        <v>1910</v>
      </c>
      <c r="E509" s="662" t="s">
        <v>605</v>
      </c>
      <c r="F509" s="663" t="s">
        <v>1913</v>
      </c>
      <c r="G509" s="662" t="s">
        <v>606</v>
      </c>
      <c r="H509" s="662" t="s">
        <v>826</v>
      </c>
      <c r="I509" s="662" t="s">
        <v>216</v>
      </c>
      <c r="J509" s="662" t="s">
        <v>827</v>
      </c>
      <c r="K509" s="662"/>
      <c r="L509" s="664">
        <v>162.88930458744815</v>
      </c>
      <c r="M509" s="664">
        <v>1</v>
      </c>
      <c r="N509" s="665">
        <v>162.88930458744815</v>
      </c>
    </row>
    <row r="510" spans="1:14" ht="14.4" customHeight="1" x14ac:dyDescent="0.3">
      <c r="A510" s="660" t="s">
        <v>574</v>
      </c>
      <c r="B510" s="661" t="s">
        <v>1905</v>
      </c>
      <c r="C510" s="662" t="s">
        <v>593</v>
      </c>
      <c r="D510" s="663" t="s">
        <v>1910</v>
      </c>
      <c r="E510" s="662" t="s">
        <v>605</v>
      </c>
      <c r="F510" s="663" t="s">
        <v>1913</v>
      </c>
      <c r="G510" s="662" t="s">
        <v>606</v>
      </c>
      <c r="H510" s="662" t="s">
        <v>1727</v>
      </c>
      <c r="I510" s="662" t="s">
        <v>1727</v>
      </c>
      <c r="J510" s="662" t="s">
        <v>608</v>
      </c>
      <c r="K510" s="662" t="s">
        <v>1728</v>
      </c>
      <c r="L510" s="664">
        <v>192.5</v>
      </c>
      <c r="M510" s="664">
        <v>1</v>
      </c>
      <c r="N510" s="665">
        <v>192.5</v>
      </c>
    </row>
    <row r="511" spans="1:14" ht="14.4" customHeight="1" x14ac:dyDescent="0.3">
      <c r="A511" s="660" t="s">
        <v>574</v>
      </c>
      <c r="B511" s="661" t="s">
        <v>1905</v>
      </c>
      <c r="C511" s="662" t="s">
        <v>593</v>
      </c>
      <c r="D511" s="663" t="s">
        <v>1910</v>
      </c>
      <c r="E511" s="662" t="s">
        <v>605</v>
      </c>
      <c r="F511" s="663" t="s">
        <v>1913</v>
      </c>
      <c r="G511" s="662" t="s">
        <v>606</v>
      </c>
      <c r="H511" s="662" t="s">
        <v>828</v>
      </c>
      <c r="I511" s="662" t="s">
        <v>829</v>
      </c>
      <c r="J511" s="662" t="s">
        <v>830</v>
      </c>
      <c r="K511" s="662" t="s">
        <v>831</v>
      </c>
      <c r="L511" s="664">
        <v>42.240000000000009</v>
      </c>
      <c r="M511" s="664">
        <v>12</v>
      </c>
      <c r="N511" s="665">
        <v>506.88000000000011</v>
      </c>
    </row>
    <row r="512" spans="1:14" ht="14.4" customHeight="1" x14ac:dyDescent="0.3">
      <c r="A512" s="660" t="s">
        <v>574</v>
      </c>
      <c r="B512" s="661" t="s">
        <v>1905</v>
      </c>
      <c r="C512" s="662" t="s">
        <v>593</v>
      </c>
      <c r="D512" s="663" t="s">
        <v>1910</v>
      </c>
      <c r="E512" s="662" t="s">
        <v>605</v>
      </c>
      <c r="F512" s="663" t="s">
        <v>1913</v>
      </c>
      <c r="G512" s="662" t="s">
        <v>606</v>
      </c>
      <c r="H512" s="662" t="s">
        <v>1537</v>
      </c>
      <c r="I512" s="662" t="s">
        <v>1538</v>
      </c>
      <c r="J512" s="662" t="s">
        <v>1539</v>
      </c>
      <c r="K512" s="662" t="s">
        <v>631</v>
      </c>
      <c r="L512" s="664">
        <v>123.81984943247093</v>
      </c>
      <c r="M512" s="664">
        <v>20</v>
      </c>
      <c r="N512" s="665">
        <v>2476.3969886494187</v>
      </c>
    </row>
    <row r="513" spans="1:14" ht="14.4" customHeight="1" x14ac:dyDescent="0.3">
      <c r="A513" s="660" t="s">
        <v>574</v>
      </c>
      <c r="B513" s="661" t="s">
        <v>1905</v>
      </c>
      <c r="C513" s="662" t="s">
        <v>593</v>
      </c>
      <c r="D513" s="663" t="s">
        <v>1910</v>
      </c>
      <c r="E513" s="662" t="s">
        <v>605</v>
      </c>
      <c r="F513" s="663" t="s">
        <v>1913</v>
      </c>
      <c r="G513" s="662" t="s">
        <v>606</v>
      </c>
      <c r="H513" s="662" t="s">
        <v>832</v>
      </c>
      <c r="I513" s="662" t="s">
        <v>833</v>
      </c>
      <c r="J513" s="662" t="s">
        <v>834</v>
      </c>
      <c r="K513" s="662" t="s">
        <v>835</v>
      </c>
      <c r="L513" s="664">
        <v>62.421953110577384</v>
      </c>
      <c r="M513" s="664">
        <v>48</v>
      </c>
      <c r="N513" s="665">
        <v>2996.2537493077143</v>
      </c>
    </row>
    <row r="514" spans="1:14" ht="14.4" customHeight="1" x14ac:dyDescent="0.3">
      <c r="A514" s="660" t="s">
        <v>574</v>
      </c>
      <c r="B514" s="661" t="s">
        <v>1905</v>
      </c>
      <c r="C514" s="662" t="s">
        <v>593</v>
      </c>
      <c r="D514" s="663" t="s">
        <v>1910</v>
      </c>
      <c r="E514" s="662" t="s">
        <v>605</v>
      </c>
      <c r="F514" s="663" t="s">
        <v>1913</v>
      </c>
      <c r="G514" s="662" t="s">
        <v>606</v>
      </c>
      <c r="H514" s="662" t="s">
        <v>840</v>
      </c>
      <c r="I514" s="662" t="s">
        <v>841</v>
      </c>
      <c r="J514" s="662" t="s">
        <v>842</v>
      </c>
      <c r="K514" s="662" t="s">
        <v>843</v>
      </c>
      <c r="L514" s="664">
        <v>74.879734853461287</v>
      </c>
      <c r="M514" s="664">
        <v>11</v>
      </c>
      <c r="N514" s="665">
        <v>823.67708338807415</v>
      </c>
    </row>
    <row r="515" spans="1:14" ht="14.4" customHeight="1" x14ac:dyDescent="0.3">
      <c r="A515" s="660" t="s">
        <v>574</v>
      </c>
      <c r="B515" s="661" t="s">
        <v>1905</v>
      </c>
      <c r="C515" s="662" t="s">
        <v>593</v>
      </c>
      <c r="D515" s="663" t="s">
        <v>1910</v>
      </c>
      <c r="E515" s="662" t="s">
        <v>605</v>
      </c>
      <c r="F515" s="663" t="s">
        <v>1913</v>
      </c>
      <c r="G515" s="662" t="s">
        <v>606</v>
      </c>
      <c r="H515" s="662" t="s">
        <v>1729</v>
      </c>
      <c r="I515" s="662" t="s">
        <v>1730</v>
      </c>
      <c r="J515" s="662" t="s">
        <v>1731</v>
      </c>
      <c r="K515" s="662" t="s">
        <v>1732</v>
      </c>
      <c r="L515" s="664">
        <v>250.11249999999998</v>
      </c>
      <c r="M515" s="664">
        <v>48</v>
      </c>
      <c r="N515" s="665">
        <v>12005.4</v>
      </c>
    </row>
    <row r="516" spans="1:14" ht="14.4" customHeight="1" x14ac:dyDescent="0.3">
      <c r="A516" s="660" t="s">
        <v>574</v>
      </c>
      <c r="B516" s="661" t="s">
        <v>1905</v>
      </c>
      <c r="C516" s="662" t="s">
        <v>593</v>
      </c>
      <c r="D516" s="663" t="s">
        <v>1910</v>
      </c>
      <c r="E516" s="662" t="s">
        <v>605</v>
      </c>
      <c r="F516" s="663" t="s">
        <v>1913</v>
      </c>
      <c r="G516" s="662" t="s">
        <v>606</v>
      </c>
      <c r="H516" s="662" t="s">
        <v>848</v>
      </c>
      <c r="I516" s="662" t="s">
        <v>849</v>
      </c>
      <c r="J516" s="662" t="s">
        <v>718</v>
      </c>
      <c r="K516" s="662" t="s">
        <v>850</v>
      </c>
      <c r="L516" s="664">
        <v>57.729282380045895</v>
      </c>
      <c r="M516" s="664">
        <v>22</v>
      </c>
      <c r="N516" s="665">
        <v>1270.0442123610096</v>
      </c>
    </row>
    <row r="517" spans="1:14" ht="14.4" customHeight="1" x14ac:dyDescent="0.3">
      <c r="A517" s="660" t="s">
        <v>574</v>
      </c>
      <c r="B517" s="661" t="s">
        <v>1905</v>
      </c>
      <c r="C517" s="662" t="s">
        <v>593</v>
      </c>
      <c r="D517" s="663" t="s">
        <v>1910</v>
      </c>
      <c r="E517" s="662" t="s">
        <v>605</v>
      </c>
      <c r="F517" s="663" t="s">
        <v>1913</v>
      </c>
      <c r="G517" s="662" t="s">
        <v>606</v>
      </c>
      <c r="H517" s="662" t="s">
        <v>1733</v>
      </c>
      <c r="I517" s="662" t="s">
        <v>1734</v>
      </c>
      <c r="J517" s="662" t="s">
        <v>1735</v>
      </c>
      <c r="K517" s="662" t="s">
        <v>1736</v>
      </c>
      <c r="L517" s="664">
        <v>79.83</v>
      </c>
      <c r="M517" s="664">
        <v>1</v>
      </c>
      <c r="N517" s="665">
        <v>79.83</v>
      </c>
    </row>
    <row r="518" spans="1:14" ht="14.4" customHeight="1" x14ac:dyDescent="0.3">
      <c r="A518" s="660" t="s">
        <v>574</v>
      </c>
      <c r="B518" s="661" t="s">
        <v>1905</v>
      </c>
      <c r="C518" s="662" t="s">
        <v>593</v>
      </c>
      <c r="D518" s="663" t="s">
        <v>1910</v>
      </c>
      <c r="E518" s="662" t="s">
        <v>605</v>
      </c>
      <c r="F518" s="663" t="s">
        <v>1913</v>
      </c>
      <c r="G518" s="662" t="s">
        <v>606</v>
      </c>
      <c r="H518" s="662" t="s">
        <v>855</v>
      </c>
      <c r="I518" s="662" t="s">
        <v>856</v>
      </c>
      <c r="J518" s="662" t="s">
        <v>857</v>
      </c>
      <c r="K518" s="662" t="s">
        <v>858</v>
      </c>
      <c r="L518" s="664">
        <v>20.94</v>
      </c>
      <c r="M518" s="664">
        <v>20</v>
      </c>
      <c r="N518" s="665">
        <v>418.8</v>
      </c>
    </row>
    <row r="519" spans="1:14" ht="14.4" customHeight="1" x14ac:dyDescent="0.3">
      <c r="A519" s="660" t="s">
        <v>574</v>
      </c>
      <c r="B519" s="661" t="s">
        <v>1905</v>
      </c>
      <c r="C519" s="662" t="s">
        <v>593</v>
      </c>
      <c r="D519" s="663" t="s">
        <v>1910</v>
      </c>
      <c r="E519" s="662" t="s">
        <v>605</v>
      </c>
      <c r="F519" s="663" t="s">
        <v>1913</v>
      </c>
      <c r="G519" s="662" t="s">
        <v>606</v>
      </c>
      <c r="H519" s="662" t="s">
        <v>1298</v>
      </c>
      <c r="I519" s="662" t="s">
        <v>1299</v>
      </c>
      <c r="J519" s="662" t="s">
        <v>1300</v>
      </c>
      <c r="K519" s="662" t="s">
        <v>1301</v>
      </c>
      <c r="L519" s="664">
        <v>72.069999999999979</v>
      </c>
      <c r="M519" s="664">
        <v>1</v>
      </c>
      <c r="N519" s="665">
        <v>72.069999999999979</v>
      </c>
    </row>
    <row r="520" spans="1:14" ht="14.4" customHeight="1" x14ac:dyDescent="0.3">
      <c r="A520" s="660" t="s">
        <v>574</v>
      </c>
      <c r="B520" s="661" t="s">
        <v>1905</v>
      </c>
      <c r="C520" s="662" t="s">
        <v>593</v>
      </c>
      <c r="D520" s="663" t="s">
        <v>1910</v>
      </c>
      <c r="E520" s="662" t="s">
        <v>605</v>
      </c>
      <c r="F520" s="663" t="s">
        <v>1913</v>
      </c>
      <c r="G520" s="662" t="s">
        <v>606</v>
      </c>
      <c r="H520" s="662" t="s">
        <v>1544</v>
      </c>
      <c r="I520" s="662" t="s">
        <v>1545</v>
      </c>
      <c r="J520" s="662" t="s">
        <v>868</v>
      </c>
      <c r="K520" s="662" t="s">
        <v>1546</v>
      </c>
      <c r="L520" s="664">
        <v>36.424999999999997</v>
      </c>
      <c r="M520" s="664">
        <v>16</v>
      </c>
      <c r="N520" s="665">
        <v>582.79999999999995</v>
      </c>
    </row>
    <row r="521" spans="1:14" ht="14.4" customHeight="1" x14ac:dyDescent="0.3">
      <c r="A521" s="660" t="s">
        <v>574</v>
      </c>
      <c r="B521" s="661" t="s">
        <v>1905</v>
      </c>
      <c r="C521" s="662" t="s">
        <v>593</v>
      </c>
      <c r="D521" s="663" t="s">
        <v>1910</v>
      </c>
      <c r="E521" s="662" t="s">
        <v>605</v>
      </c>
      <c r="F521" s="663" t="s">
        <v>1913</v>
      </c>
      <c r="G521" s="662" t="s">
        <v>606</v>
      </c>
      <c r="H521" s="662" t="s">
        <v>870</v>
      </c>
      <c r="I521" s="662" t="s">
        <v>871</v>
      </c>
      <c r="J521" s="662" t="s">
        <v>872</v>
      </c>
      <c r="K521" s="662" t="s">
        <v>873</v>
      </c>
      <c r="L521" s="664">
        <v>52.169999999999987</v>
      </c>
      <c r="M521" s="664">
        <v>2</v>
      </c>
      <c r="N521" s="665">
        <v>104.33999999999997</v>
      </c>
    </row>
    <row r="522" spans="1:14" ht="14.4" customHeight="1" x14ac:dyDescent="0.3">
      <c r="A522" s="660" t="s">
        <v>574</v>
      </c>
      <c r="B522" s="661" t="s">
        <v>1905</v>
      </c>
      <c r="C522" s="662" t="s">
        <v>593</v>
      </c>
      <c r="D522" s="663" t="s">
        <v>1910</v>
      </c>
      <c r="E522" s="662" t="s">
        <v>605</v>
      </c>
      <c r="F522" s="663" t="s">
        <v>1913</v>
      </c>
      <c r="G522" s="662" t="s">
        <v>606</v>
      </c>
      <c r="H522" s="662" t="s">
        <v>1547</v>
      </c>
      <c r="I522" s="662" t="s">
        <v>216</v>
      </c>
      <c r="J522" s="662" t="s">
        <v>1548</v>
      </c>
      <c r="K522" s="662"/>
      <c r="L522" s="664">
        <v>116.07943590969467</v>
      </c>
      <c r="M522" s="664">
        <v>4</v>
      </c>
      <c r="N522" s="665">
        <v>464.31774363877867</v>
      </c>
    </row>
    <row r="523" spans="1:14" ht="14.4" customHeight="1" x14ac:dyDescent="0.3">
      <c r="A523" s="660" t="s">
        <v>574</v>
      </c>
      <c r="B523" s="661" t="s">
        <v>1905</v>
      </c>
      <c r="C523" s="662" t="s">
        <v>593</v>
      </c>
      <c r="D523" s="663" t="s">
        <v>1910</v>
      </c>
      <c r="E523" s="662" t="s">
        <v>605</v>
      </c>
      <c r="F523" s="663" t="s">
        <v>1913</v>
      </c>
      <c r="G523" s="662" t="s">
        <v>606</v>
      </c>
      <c r="H523" s="662" t="s">
        <v>878</v>
      </c>
      <c r="I523" s="662" t="s">
        <v>879</v>
      </c>
      <c r="J523" s="662" t="s">
        <v>880</v>
      </c>
      <c r="K523" s="662" t="s">
        <v>881</v>
      </c>
      <c r="L523" s="664">
        <v>169.45743373253626</v>
      </c>
      <c r="M523" s="664">
        <v>2</v>
      </c>
      <c r="N523" s="665">
        <v>338.91486746507252</v>
      </c>
    </row>
    <row r="524" spans="1:14" ht="14.4" customHeight="1" x14ac:dyDescent="0.3">
      <c r="A524" s="660" t="s">
        <v>574</v>
      </c>
      <c r="B524" s="661" t="s">
        <v>1905</v>
      </c>
      <c r="C524" s="662" t="s">
        <v>593</v>
      </c>
      <c r="D524" s="663" t="s">
        <v>1910</v>
      </c>
      <c r="E524" s="662" t="s">
        <v>605</v>
      </c>
      <c r="F524" s="663" t="s">
        <v>1913</v>
      </c>
      <c r="G524" s="662" t="s">
        <v>606</v>
      </c>
      <c r="H524" s="662" t="s">
        <v>1737</v>
      </c>
      <c r="I524" s="662" t="s">
        <v>216</v>
      </c>
      <c r="J524" s="662" t="s">
        <v>1738</v>
      </c>
      <c r="K524" s="662"/>
      <c r="L524" s="664">
        <v>75.165214457814628</v>
      </c>
      <c r="M524" s="664">
        <v>2</v>
      </c>
      <c r="N524" s="665">
        <v>150.33042891562926</v>
      </c>
    </row>
    <row r="525" spans="1:14" ht="14.4" customHeight="1" x14ac:dyDescent="0.3">
      <c r="A525" s="660" t="s">
        <v>574</v>
      </c>
      <c r="B525" s="661" t="s">
        <v>1905</v>
      </c>
      <c r="C525" s="662" t="s">
        <v>593</v>
      </c>
      <c r="D525" s="663" t="s">
        <v>1910</v>
      </c>
      <c r="E525" s="662" t="s">
        <v>605</v>
      </c>
      <c r="F525" s="663" t="s">
        <v>1913</v>
      </c>
      <c r="G525" s="662" t="s">
        <v>606</v>
      </c>
      <c r="H525" s="662" t="s">
        <v>882</v>
      </c>
      <c r="I525" s="662" t="s">
        <v>883</v>
      </c>
      <c r="J525" s="662" t="s">
        <v>641</v>
      </c>
      <c r="K525" s="662" t="s">
        <v>884</v>
      </c>
      <c r="L525" s="664">
        <v>49.489614198353365</v>
      </c>
      <c r="M525" s="664">
        <v>3</v>
      </c>
      <c r="N525" s="665">
        <v>148.4688425950601</v>
      </c>
    </row>
    <row r="526" spans="1:14" ht="14.4" customHeight="1" x14ac:dyDescent="0.3">
      <c r="A526" s="660" t="s">
        <v>574</v>
      </c>
      <c r="B526" s="661" t="s">
        <v>1905</v>
      </c>
      <c r="C526" s="662" t="s">
        <v>593</v>
      </c>
      <c r="D526" s="663" t="s">
        <v>1910</v>
      </c>
      <c r="E526" s="662" t="s">
        <v>605</v>
      </c>
      <c r="F526" s="663" t="s">
        <v>1913</v>
      </c>
      <c r="G526" s="662" t="s">
        <v>606</v>
      </c>
      <c r="H526" s="662" t="s">
        <v>1306</v>
      </c>
      <c r="I526" s="662" t="s">
        <v>1307</v>
      </c>
      <c r="J526" s="662" t="s">
        <v>1308</v>
      </c>
      <c r="K526" s="662" t="s">
        <v>1309</v>
      </c>
      <c r="L526" s="664">
        <v>385.62307740000944</v>
      </c>
      <c r="M526" s="664">
        <v>4</v>
      </c>
      <c r="N526" s="665">
        <v>1542.4923096000377</v>
      </c>
    </row>
    <row r="527" spans="1:14" ht="14.4" customHeight="1" x14ac:dyDescent="0.3">
      <c r="A527" s="660" t="s">
        <v>574</v>
      </c>
      <c r="B527" s="661" t="s">
        <v>1905</v>
      </c>
      <c r="C527" s="662" t="s">
        <v>593</v>
      </c>
      <c r="D527" s="663" t="s">
        <v>1910</v>
      </c>
      <c r="E527" s="662" t="s">
        <v>605</v>
      </c>
      <c r="F527" s="663" t="s">
        <v>1913</v>
      </c>
      <c r="G527" s="662" t="s">
        <v>606</v>
      </c>
      <c r="H527" s="662" t="s">
        <v>1313</v>
      </c>
      <c r="I527" s="662" t="s">
        <v>1314</v>
      </c>
      <c r="J527" s="662" t="s">
        <v>864</v>
      </c>
      <c r="K527" s="662" t="s">
        <v>1315</v>
      </c>
      <c r="L527" s="664">
        <v>66.889968739679261</v>
      </c>
      <c r="M527" s="664">
        <v>6</v>
      </c>
      <c r="N527" s="665">
        <v>401.33981243807557</v>
      </c>
    </row>
    <row r="528" spans="1:14" ht="14.4" customHeight="1" x14ac:dyDescent="0.3">
      <c r="A528" s="660" t="s">
        <v>574</v>
      </c>
      <c r="B528" s="661" t="s">
        <v>1905</v>
      </c>
      <c r="C528" s="662" t="s">
        <v>593</v>
      </c>
      <c r="D528" s="663" t="s">
        <v>1910</v>
      </c>
      <c r="E528" s="662" t="s">
        <v>605</v>
      </c>
      <c r="F528" s="663" t="s">
        <v>1913</v>
      </c>
      <c r="G528" s="662" t="s">
        <v>606</v>
      </c>
      <c r="H528" s="662" t="s">
        <v>1739</v>
      </c>
      <c r="I528" s="662" t="s">
        <v>1740</v>
      </c>
      <c r="J528" s="662" t="s">
        <v>1741</v>
      </c>
      <c r="K528" s="662" t="s">
        <v>835</v>
      </c>
      <c r="L528" s="664">
        <v>50.129998253941366</v>
      </c>
      <c r="M528" s="664">
        <v>1</v>
      </c>
      <c r="N528" s="665">
        <v>50.129998253941366</v>
      </c>
    </row>
    <row r="529" spans="1:14" ht="14.4" customHeight="1" x14ac:dyDescent="0.3">
      <c r="A529" s="660" t="s">
        <v>574</v>
      </c>
      <c r="B529" s="661" t="s">
        <v>1905</v>
      </c>
      <c r="C529" s="662" t="s">
        <v>593</v>
      </c>
      <c r="D529" s="663" t="s">
        <v>1910</v>
      </c>
      <c r="E529" s="662" t="s">
        <v>605</v>
      </c>
      <c r="F529" s="663" t="s">
        <v>1913</v>
      </c>
      <c r="G529" s="662" t="s">
        <v>606</v>
      </c>
      <c r="H529" s="662" t="s">
        <v>1323</v>
      </c>
      <c r="I529" s="662" t="s">
        <v>1324</v>
      </c>
      <c r="J529" s="662" t="s">
        <v>1325</v>
      </c>
      <c r="K529" s="662" t="s">
        <v>1326</v>
      </c>
      <c r="L529" s="664">
        <v>102.27824559829421</v>
      </c>
      <c r="M529" s="664">
        <v>8</v>
      </c>
      <c r="N529" s="665">
        <v>818.22596478635364</v>
      </c>
    </row>
    <row r="530" spans="1:14" ht="14.4" customHeight="1" x14ac:dyDescent="0.3">
      <c r="A530" s="660" t="s">
        <v>574</v>
      </c>
      <c r="B530" s="661" t="s">
        <v>1905</v>
      </c>
      <c r="C530" s="662" t="s">
        <v>593</v>
      </c>
      <c r="D530" s="663" t="s">
        <v>1910</v>
      </c>
      <c r="E530" s="662" t="s">
        <v>605</v>
      </c>
      <c r="F530" s="663" t="s">
        <v>1913</v>
      </c>
      <c r="G530" s="662" t="s">
        <v>606</v>
      </c>
      <c r="H530" s="662" t="s">
        <v>905</v>
      </c>
      <c r="I530" s="662" t="s">
        <v>906</v>
      </c>
      <c r="J530" s="662" t="s">
        <v>907</v>
      </c>
      <c r="K530" s="662" t="s">
        <v>908</v>
      </c>
      <c r="L530" s="664">
        <v>55.831574613335064</v>
      </c>
      <c r="M530" s="664">
        <v>34</v>
      </c>
      <c r="N530" s="665">
        <v>1898.2735368533922</v>
      </c>
    </row>
    <row r="531" spans="1:14" ht="14.4" customHeight="1" x14ac:dyDescent="0.3">
      <c r="A531" s="660" t="s">
        <v>574</v>
      </c>
      <c r="B531" s="661" t="s">
        <v>1905</v>
      </c>
      <c r="C531" s="662" t="s">
        <v>593</v>
      </c>
      <c r="D531" s="663" t="s">
        <v>1910</v>
      </c>
      <c r="E531" s="662" t="s">
        <v>605</v>
      </c>
      <c r="F531" s="663" t="s">
        <v>1913</v>
      </c>
      <c r="G531" s="662" t="s">
        <v>606</v>
      </c>
      <c r="H531" s="662" t="s">
        <v>1333</v>
      </c>
      <c r="I531" s="662" t="s">
        <v>1334</v>
      </c>
      <c r="J531" s="662" t="s">
        <v>1335</v>
      </c>
      <c r="K531" s="662" t="s">
        <v>1336</v>
      </c>
      <c r="L531" s="664">
        <v>723.18999999999937</v>
      </c>
      <c r="M531" s="664">
        <v>1</v>
      </c>
      <c r="N531" s="665">
        <v>723.18999999999937</v>
      </c>
    </row>
    <row r="532" spans="1:14" ht="14.4" customHeight="1" x14ac:dyDescent="0.3">
      <c r="A532" s="660" t="s">
        <v>574</v>
      </c>
      <c r="B532" s="661" t="s">
        <v>1905</v>
      </c>
      <c r="C532" s="662" t="s">
        <v>593</v>
      </c>
      <c r="D532" s="663" t="s">
        <v>1910</v>
      </c>
      <c r="E532" s="662" t="s">
        <v>605</v>
      </c>
      <c r="F532" s="663" t="s">
        <v>1913</v>
      </c>
      <c r="G532" s="662" t="s">
        <v>606</v>
      </c>
      <c r="H532" s="662" t="s">
        <v>1742</v>
      </c>
      <c r="I532" s="662" t="s">
        <v>1743</v>
      </c>
      <c r="J532" s="662" t="s">
        <v>1744</v>
      </c>
      <c r="K532" s="662" t="s">
        <v>1745</v>
      </c>
      <c r="L532" s="664">
        <v>42.399916317404475</v>
      </c>
      <c r="M532" s="664">
        <v>1</v>
      </c>
      <c r="N532" s="665">
        <v>42.399916317404475</v>
      </c>
    </row>
    <row r="533" spans="1:14" ht="14.4" customHeight="1" x14ac:dyDescent="0.3">
      <c r="A533" s="660" t="s">
        <v>574</v>
      </c>
      <c r="B533" s="661" t="s">
        <v>1905</v>
      </c>
      <c r="C533" s="662" t="s">
        <v>593</v>
      </c>
      <c r="D533" s="663" t="s">
        <v>1910</v>
      </c>
      <c r="E533" s="662" t="s">
        <v>605</v>
      </c>
      <c r="F533" s="663" t="s">
        <v>1913</v>
      </c>
      <c r="G533" s="662" t="s">
        <v>606</v>
      </c>
      <c r="H533" s="662" t="s">
        <v>1555</v>
      </c>
      <c r="I533" s="662" t="s">
        <v>216</v>
      </c>
      <c r="J533" s="662" t="s">
        <v>1556</v>
      </c>
      <c r="K533" s="662"/>
      <c r="L533" s="664">
        <v>146.11000000000004</v>
      </c>
      <c r="M533" s="664">
        <v>1</v>
      </c>
      <c r="N533" s="665">
        <v>146.11000000000004</v>
      </c>
    </row>
    <row r="534" spans="1:14" ht="14.4" customHeight="1" x14ac:dyDescent="0.3">
      <c r="A534" s="660" t="s">
        <v>574</v>
      </c>
      <c r="B534" s="661" t="s">
        <v>1905</v>
      </c>
      <c r="C534" s="662" t="s">
        <v>593</v>
      </c>
      <c r="D534" s="663" t="s">
        <v>1910</v>
      </c>
      <c r="E534" s="662" t="s">
        <v>605</v>
      </c>
      <c r="F534" s="663" t="s">
        <v>1913</v>
      </c>
      <c r="G534" s="662" t="s">
        <v>606</v>
      </c>
      <c r="H534" s="662" t="s">
        <v>913</v>
      </c>
      <c r="I534" s="662" t="s">
        <v>914</v>
      </c>
      <c r="J534" s="662" t="s">
        <v>915</v>
      </c>
      <c r="K534" s="662" t="s">
        <v>916</v>
      </c>
      <c r="L534" s="664">
        <v>113.06113711712709</v>
      </c>
      <c r="M534" s="664">
        <v>116</v>
      </c>
      <c r="N534" s="665">
        <v>13115.091905586742</v>
      </c>
    </row>
    <row r="535" spans="1:14" ht="14.4" customHeight="1" x14ac:dyDescent="0.3">
      <c r="A535" s="660" t="s">
        <v>574</v>
      </c>
      <c r="B535" s="661" t="s">
        <v>1905</v>
      </c>
      <c r="C535" s="662" t="s">
        <v>593</v>
      </c>
      <c r="D535" s="663" t="s">
        <v>1910</v>
      </c>
      <c r="E535" s="662" t="s">
        <v>605</v>
      </c>
      <c r="F535" s="663" t="s">
        <v>1913</v>
      </c>
      <c r="G535" s="662" t="s">
        <v>606</v>
      </c>
      <c r="H535" s="662" t="s">
        <v>1746</v>
      </c>
      <c r="I535" s="662" t="s">
        <v>1747</v>
      </c>
      <c r="J535" s="662" t="s">
        <v>1748</v>
      </c>
      <c r="K535" s="662" t="s">
        <v>1749</v>
      </c>
      <c r="L535" s="664">
        <v>2259.64</v>
      </c>
      <c r="M535" s="664">
        <v>1</v>
      </c>
      <c r="N535" s="665">
        <v>2259.64</v>
      </c>
    </row>
    <row r="536" spans="1:14" ht="14.4" customHeight="1" x14ac:dyDescent="0.3">
      <c r="A536" s="660" t="s">
        <v>574</v>
      </c>
      <c r="B536" s="661" t="s">
        <v>1905</v>
      </c>
      <c r="C536" s="662" t="s">
        <v>593</v>
      </c>
      <c r="D536" s="663" t="s">
        <v>1910</v>
      </c>
      <c r="E536" s="662" t="s">
        <v>605</v>
      </c>
      <c r="F536" s="663" t="s">
        <v>1913</v>
      </c>
      <c r="G536" s="662" t="s">
        <v>606</v>
      </c>
      <c r="H536" s="662" t="s">
        <v>921</v>
      </c>
      <c r="I536" s="662" t="s">
        <v>922</v>
      </c>
      <c r="J536" s="662" t="s">
        <v>923</v>
      </c>
      <c r="K536" s="662" t="s">
        <v>924</v>
      </c>
      <c r="L536" s="664">
        <v>390.79499999999996</v>
      </c>
      <c r="M536" s="664">
        <v>2</v>
      </c>
      <c r="N536" s="665">
        <v>781.58999999999992</v>
      </c>
    </row>
    <row r="537" spans="1:14" ht="14.4" customHeight="1" x14ac:dyDescent="0.3">
      <c r="A537" s="660" t="s">
        <v>574</v>
      </c>
      <c r="B537" s="661" t="s">
        <v>1905</v>
      </c>
      <c r="C537" s="662" t="s">
        <v>593</v>
      </c>
      <c r="D537" s="663" t="s">
        <v>1910</v>
      </c>
      <c r="E537" s="662" t="s">
        <v>605</v>
      </c>
      <c r="F537" s="663" t="s">
        <v>1913</v>
      </c>
      <c r="G537" s="662" t="s">
        <v>606</v>
      </c>
      <c r="H537" s="662" t="s">
        <v>1750</v>
      </c>
      <c r="I537" s="662" t="s">
        <v>216</v>
      </c>
      <c r="J537" s="662" t="s">
        <v>1751</v>
      </c>
      <c r="K537" s="662"/>
      <c r="L537" s="664">
        <v>87.1630110833987</v>
      </c>
      <c r="M537" s="664">
        <v>12</v>
      </c>
      <c r="N537" s="665">
        <v>1045.9561330007843</v>
      </c>
    </row>
    <row r="538" spans="1:14" ht="14.4" customHeight="1" x14ac:dyDescent="0.3">
      <c r="A538" s="660" t="s">
        <v>574</v>
      </c>
      <c r="B538" s="661" t="s">
        <v>1905</v>
      </c>
      <c r="C538" s="662" t="s">
        <v>593</v>
      </c>
      <c r="D538" s="663" t="s">
        <v>1910</v>
      </c>
      <c r="E538" s="662" t="s">
        <v>605</v>
      </c>
      <c r="F538" s="663" t="s">
        <v>1913</v>
      </c>
      <c r="G538" s="662" t="s">
        <v>606</v>
      </c>
      <c r="H538" s="662" t="s">
        <v>925</v>
      </c>
      <c r="I538" s="662" t="s">
        <v>216</v>
      </c>
      <c r="J538" s="662" t="s">
        <v>926</v>
      </c>
      <c r="K538" s="662"/>
      <c r="L538" s="664">
        <v>280.48498197046564</v>
      </c>
      <c r="M538" s="664">
        <v>18</v>
      </c>
      <c r="N538" s="665">
        <v>5048.7296754683812</v>
      </c>
    </row>
    <row r="539" spans="1:14" ht="14.4" customHeight="1" x14ac:dyDescent="0.3">
      <c r="A539" s="660" t="s">
        <v>574</v>
      </c>
      <c r="B539" s="661" t="s">
        <v>1905</v>
      </c>
      <c r="C539" s="662" t="s">
        <v>593</v>
      </c>
      <c r="D539" s="663" t="s">
        <v>1910</v>
      </c>
      <c r="E539" s="662" t="s">
        <v>605</v>
      </c>
      <c r="F539" s="663" t="s">
        <v>1913</v>
      </c>
      <c r="G539" s="662" t="s">
        <v>606</v>
      </c>
      <c r="H539" s="662" t="s">
        <v>1669</v>
      </c>
      <c r="I539" s="662" t="s">
        <v>216</v>
      </c>
      <c r="J539" s="662" t="s">
        <v>1670</v>
      </c>
      <c r="K539" s="662"/>
      <c r="L539" s="664">
        <v>132.08460287557443</v>
      </c>
      <c r="M539" s="664">
        <v>2</v>
      </c>
      <c r="N539" s="665">
        <v>264.16920575114887</v>
      </c>
    </row>
    <row r="540" spans="1:14" ht="14.4" customHeight="1" x14ac:dyDescent="0.3">
      <c r="A540" s="660" t="s">
        <v>574</v>
      </c>
      <c r="B540" s="661" t="s">
        <v>1905</v>
      </c>
      <c r="C540" s="662" t="s">
        <v>593</v>
      </c>
      <c r="D540" s="663" t="s">
        <v>1910</v>
      </c>
      <c r="E540" s="662" t="s">
        <v>605</v>
      </c>
      <c r="F540" s="663" t="s">
        <v>1913</v>
      </c>
      <c r="G540" s="662" t="s">
        <v>606</v>
      </c>
      <c r="H540" s="662" t="s">
        <v>1578</v>
      </c>
      <c r="I540" s="662" t="s">
        <v>216</v>
      </c>
      <c r="J540" s="662" t="s">
        <v>1579</v>
      </c>
      <c r="K540" s="662" t="s">
        <v>1580</v>
      </c>
      <c r="L540" s="664">
        <v>81.650045070200065</v>
      </c>
      <c r="M540" s="664">
        <v>5</v>
      </c>
      <c r="N540" s="665">
        <v>408.25022535100032</v>
      </c>
    </row>
    <row r="541" spans="1:14" ht="14.4" customHeight="1" x14ac:dyDescent="0.3">
      <c r="A541" s="660" t="s">
        <v>574</v>
      </c>
      <c r="B541" s="661" t="s">
        <v>1905</v>
      </c>
      <c r="C541" s="662" t="s">
        <v>593</v>
      </c>
      <c r="D541" s="663" t="s">
        <v>1910</v>
      </c>
      <c r="E541" s="662" t="s">
        <v>605</v>
      </c>
      <c r="F541" s="663" t="s">
        <v>1913</v>
      </c>
      <c r="G541" s="662" t="s">
        <v>606</v>
      </c>
      <c r="H541" s="662" t="s">
        <v>1752</v>
      </c>
      <c r="I541" s="662" t="s">
        <v>1753</v>
      </c>
      <c r="J541" s="662" t="s">
        <v>1754</v>
      </c>
      <c r="K541" s="662" t="s">
        <v>1755</v>
      </c>
      <c r="L541" s="664">
        <v>411.69987259803696</v>
      </c>
      <c r="M541" s="664">
        <v>3</v>
      </c>
      <c r="N541" s="665">
        <v>1235.0996177941108</v>
      </c>
    </row>
    <row r="542" spans="1:14" ht="14.4" customHeight="1" x14ac:dyDescent="0.3">
      <c r="A542" s="660" t="s">
        <v>574</v>
      </c>
      <c r="B542" s="661" t="s">
        <v>1905</v>
      </c>
      <c r="C542" s="662" t="s">
        <v>593</v>
      </c>
      <c r="D542" s="663" t="s">
        <v>1910</v>
      </c>
      <c r="E542" s="662" t="s">
        <v>605</v>
      </c>
      <c r="F542" s="663" t="s">
        <v>1913</v>
      </c>
      <c r="G542" s="662" t="s">
        <v>606</v>
      </c>
      <c r="H542" s="662" t="s">
        <v>1756</v>
      </c>
      <c r="I542" s="662" t="s">
        <v>1757</v>
      </c>
      <c r="J542" s="662" t="s">
        <v>1758</v>
      </c>
      <c r="K542" s="662" t="s">
        <v>1759</v>
      </c>
      <c r="L542" s="664">
        <v>35.010000000000005</v>
      </c>
      <c r="M542" s="664">
        <v>1</v>
      </c>
      <c r="N542" s="665">
        <v>35.010000000000005</v>
      </c>
    </row>
    <row r="543" spans="1:14" ht="14.4" customHeight="1" x14ac:dyDescent="0.3">
      <c r="A543" s="660" t="s">
        <v>574</v>
      </c>
      <c r="B543" s="661" t="s">
        <v>1905</v>
      </c>
      <c r="C543" s="662" t="s">
        <v>593</v>
      </c>
      <c r="D543" s="663" t="s">
        <v>1910</v>
      </c>
      <c r="E543" s="662" t="s">
        <v>605</v>
      </c>
      <c r="F543" s="663" t="s">
        <v>1913</v>
      </c>
      <c r="G543" s="662" t="s">
        <v>606</v>
      </c>
      <c r="H543" s="662" t="s">
        <v>935</v>
      </c>
      <c r="I543" s="662" t="s">
        <v>216</v>
      </c>
      <c r="J543" s="662" t="s">
        <v>936</v>
      </c>
      <c r="K543" s="662"/>
      <c r="L543" s="664">
        <v>77.082573664884947</v>
      </c>
      <c r="M543" s="664">
        <v>3</v>
      </c>
      <c r="N543" s="665">
        <v>231.24772099465486</v>
      </c>
    </row>
    <row r="544" spans="1:14" ht="14.4" customHeight="1" x14ac:dyDescent="0.3">
      <c r="A544" s="660" t="s">
        <v>574</v>
      </c>
      <c r="B544" s="661" t="s">
        <v>1905</v>
      </c>
      <c r="C544" s="662" t="s">
        <v>593</v>
      </c>
      <c r="D544" s="663" t="s">
        <v>1910</v>
      </c>
      <c r="E544" s="662" t="s">
        <v>605</v>
      </c>
      <c r="F544" s="663" t="s">
        <v>1913</v>
      </c>
      <c r="G544" s="662" t="s">
        <v>606</v>
      </c>
      <c r="H544" s="662" t="s">
        <v>937</v>
      </c>
      <c r="I544" s="662" t="s">
        <v>938</v>
      </c>
      <c r="J544" s="662" t="s">
        <v>939</v>
      </c>
      <c r="K544" s="662" t="s">
        <v>940</v>
      </c>
      <c r="L544" s="664">
        <v>325.15977253284649</v>
      </c>
      <c r="M544" s="664">
        <v>7</v>
      </c>
      <c r="N544" s="665">
        <v>2276.1184077299254</v>
      </c>
    </row>
    <row r="545" spans="1:14" ht="14.4" customHeight="1" x14ac:dyDescent="0.3">
      <c r="A545" s="660" t="s">
        <v>574</v>
      </c>
      <c r="B545" s="661" t="s">
        <v>1905</v>
      </c>
      <c r="C545" s="662" t="s">
        <v>593</v>
      </c>
      <c r="D545" s="663" t="s">
        <v>1910</v>
      </c>
      <c r="E545" s="662" t="s">
        <v>605</v>
      </c>
      <c r="F545" s="663" t="s">
        <v>1913</v>
      </c>
      <c r="G545" s="662" t="s">
        <v>606</v>
      </c>
      <c r="H545" s="662" t="s">
        <v>1359</v>
      </c>
      <c r="I545" s="662" t="s">
        <v>216</v>
      </c>
      <c r="J545" s="662" t="s">
        <v>1360</v>
      </c>
      <c r="K545" s="662"/>
      <c r="L545" s="664">
        <v>51.818602645825806</v>
      </c>
      <c r="M545" s="664">
        <v>1</v>
      </c>
      <c r="N545" s="665">
        <v>51.818602645825806</v>
      </c>
    </row>
    <row r="546" spans="1:14" ht="14.4" customHeight="1" x14ac:dyDescent="0.3">
      <c r="A546" s="660" t="s">
        <v>574</v>
      </c>
      <c r="B546" s="661" t="s">
        <v>1905</v>
      </c>
      <c r="C546" s="662" t="s">
        <v>593</v>
      </c>
      <c r="D546" s="663" t="s">
        <v>1910</v>
      </c>
      <c r="E546" s="662" t="s">
        <v>605</v>
      </c>
      <c r="F546" s="663" t="s">
        <v>1913</v>
      </c>
      <c r="G546" s="662" t="s">
        <v>606</v>
      </c>
      <c r="H546" s="662" t="s">
        <v>1760</v>
      </c>
      <c r="I546" s="662" t="s">
        <v>216</v>
      </c>
      <c r="J546" s="662" t="s">
        <v>1761</v>
      </c>
      <c r="K546" s="662"/>
      <c r="L546" s="664">
        <v>79.517048919487522</v>
      </c>
      <c r="M546" s="664">
        <v>32</v>
      </c>
      <c r="N546" s="665">
        <v>2544.5455654236007</v>
      </c>
    </row>
    <row r="547" spans="1:14" ht="14.4" customHeight="1" x14ac:dyDescent="0.3">
      <c r="A547" s="660" t="s">
        <v>574</v>
      </c>
      <c r="B547" s="661" t="s">
        <v>1905</v>
      </c>
      <c r="C547" s="662" t="s">
        <v>593</v>
      </c>
      <c r="D547" s="663" t="s">
        <v>1910</v>
      </c>
      <c r="E547" s="662" t="s">
        <v>605</v>
      </c>
      <c r="F547" s="663" t="s">
        <v>1913</v>
      </c>
      <c r="G547" s="662" t="s">
        <v>606</v>
      </c>
      <c r="H547" s="662" t="s">
        <v>1581</v>
      </c>
      <c r="I547" s="662" t="s">
        <v>1582</v>
      </c>
      <c r="J547" s="662" t="s">
        <v>1583</v>
      </c>
      <c r="K547" s="662" t="s">
        <v>1584</v>
      </c>
      <c r="L547" s="664">
        <v>58.689654373945118</v>
      </c>
      <c r="M547" s="664">
        <v>1</v>
      </c>
      <c r="N547" s="665">
        <v>58.689654373945118</v>
      </c>
    </row>
    <row r="548" spans="1:14" ht="14.4" customHeight="1" x14ac:dyDescent="0.3">
      <c r="A548" s="660" t="s">
        <v>574</v>
      </c>
      <c r="B548" s="661" t="s">
        <v>1905</v>
      </c>
      <c r="C548" s="662" t="s">
        <v>593</v>
      </c>
      <c r="D548" s="663" t="s">
        <v>1910</v>
      </c>
      <c r="E548" s="662" t="s">
        <v>605</v>
      </c>
      <c r="F548" s="663" t="s">
        <v>1913</v>
      </c>
      <c r="G548" s="662" t="s">
        <v>606</v>
      </c>
      <c r="H548" s="662" t="s">
        <v>1762</v>
      </c>
      <c r="I548" s="662" t="s">
        <v>1763</v>
      </c>
      <c r="J548" s="662" t="s">
        <v>1764</v>
      </c>
      <c r="K548" s="662" t="s">
        <v>858</v>
      </c>
      <c r="L548" s="664">
        <v>17.834399999999999</v>
      </c>
      <c r="M548" s="664">
        <v>375</v>
      </c>
      <c r="N548" s="665">
        <v>6687.9</v>
      </c>
    </row>
    <row r="549" spans="1:14" ht="14.4" customHeight="1" x14ac:dyDescent="0.3">
      <c r="A549" s="660" t="s">
        <v>574</v>
      </c>
      <c r="B549" s="661" t="s">
        <v>1905</v>
      </c>
      <c r="C549" s="662" t="s">
        <v>593</v>
      </c>
      <c r="D549" s="663" t="s">
        <v>1910</v>
      </c>
      <c r="E549" s="662" t="s">
        <v>605</v>
      </c>
      <c r="F549" s="663" t="s">
        <v>1913</v>
      </c>
      <c r="G549" s="662" t="s">
        <v>606</v>
      </c>
      <c r="H549" s="662" t="s">
        <v>1765</v>
      </c>
      <c r="I549" s="662" t="s">
        <v>216</v>
      </c>
      <c r="J549" s="662" t="s">
        <v>1766</v>
      </c>
      <c r="K549" s="662"/>
      <c r="L549" s="664">
        <v>41.234178984322639</v>
      </c>
      <c r="M549" s="664">
        <v>52</v>
      </c>
      <c r="N549" s="665">
        <v>2144.1773071847774</v>
      </c>
    </row>
    <row r="550" spans="1:14" ht="14.4" customHeight="1" x14ac:dyDescent="0.3">
      <c r="A550" s="660" t="s">
        <v>574</v>
      </c>
      <c r="B550" s="661" t="s">
        <v>1905</v>
      </c>
      <c r="C550" s="662" t="s">
        <v>593</v>
      </c>
      <c r="D550" s="663" t="s">
        <v>1910</v>
      </c>
      <c r="E550" s="662" t="s">
        <v>605</v>
      </c>
      <c r="F550" s="663" t="s">
        <v>1913</v>
      </c>
      <c r="G550" s="662" t="s">
        <v>606</v>
      </c>
      <c r="H550" s="662" t="s">
        <v>949</v>
      </c>
      <c r="I550" s="662" t="s">
        <v>949</v>
      </c>
      <c r="J550" s="662" t="s">
        <v>950</v>
      </c>
      <c r="K550" s="662" t="s">
        <v>951</v>
      </c>
      <c r="L550" s="664">
        <v>77.079811274176777</v>
      </c>
      <c r="M550" s="664">
        <v>1</v>
      </c>
      <c r="N550" s="665">
        <v>77.079811274176777</v>
      </c>
    </row>
    <row r="551" spans="1:14" ht="14.4" customHeight="1" x14ac:dyDescent="0.3">
      <c r="A551" s="660" t="s">
        <v>574</v>
      </c>
      <c r="B551" s="661" t="s">
        <v>1905</v>
      </c>
      <c r="C551" s="662" t="s">
        <v>593</v>
      </c>
      <c r="D551" s="663" t="s">
        <v>1910</v>
      </c>
      <c r="E551" s="662" t="s">
        <v>605</v>
      </c>
      <c r="F551" s="663" t="s">
        <v>1913</v>
      </c>
      <c r="G551" s="662" t="s">
        <v>606</v>
      </c>
      <c r="H551" s="662" t="s">
        <v>1376</v>
      </c>
      <c r="I551" s="662" t="s">
        <v>1376</v>
      </c>
      <c r="J551" s="662" t="s">
        <v>1377</v>
      </c>
      <c r="K551" s="662" t="s">
        <v>1378</v>
      </c>
      <c r="L551" s="664">
        <v>170.80769771531115</v>
      </c>
      <c r="M551" s="664">
        <v>13</v>
      </c>
      <c r="N551" s="665">
        <v>2220.5000702990451</v>
      </c>
    </row>
    <row r="552" spans="1:14" ht="14.4" customHeight="1" x14ac:dyDescent="0.3">
      <c r="A552" s="660" t="s">
        <v>574</v>
      </c>
      <c r="B552" s="661" t="s">
        <v>1905</v>
      </c>
      <c r="C552" s="662" t="s">
        <v>593</v>
      </c>
      <c r="D552" s="663" t="s">
        <v>1910</v>
      </c>
      <c r="E552" s="662" t="s">
        <v>605</v>
      </c>
      <c r="F552" s="663" t="s">
        <v>1913</v>
      </c>
      <c r="G552" s="662" t="s">
        <v>606</v>
      </c>
      <c r="H552" s="662" t="s">
        <v>1767</v>
      </c>
      <c r="I552" s="662" t="s">
        <v>1768</v>
      </c>
      <c r="J552" s="662" t="s">
        <v>1769</v>
      </c>
      <c r="K552" s="662" t="s">
        <v>1770</v>
      </c>
      <c r="L552" s="664">
        <v>26.770000000000007</v>
      </c>
      <c r="M552" s="664">
        <v>1</v>
      </c>
      <c r="N552" s="665">
        <v>26.770000000000007</v>
      </c>
    </row>
    <row r="553" spans="1:14" ht="14.4" customHeight="1" x14ac:dyDescent="0.3">
      <c r="A553" s="660" t="s">
        <v>574</v>
      </c>
      <c r="B553" s="661" t="s">
        <v>1905</v>
      </c>
      <c r="C553" s="662" t="s">
        <v>593</v>
      </c>
      <c r="D553" s="663" t="s">
        <v>1910</v>
      </c>
      <c r="E553" s="662" t="s">
        <v>605</v>
      </c>
      <c r="F553" s="663" t="s">
        <v>1913</v>
      </c>
      <c r="G553" s="662" t="s">
        <v>606</v>
      </c>
      <c r="H553" s="662" t="s">
        <v>1771</v>
      </c>
      <c r="I553" s="662" t="s">
        <v>1772</v>
      </c>
      <c r="J553" s="662" t="s">
        <v>1773</v>
      </c>
      <c r="K553" s="662" t="s">
        <v>1774</v>
      </c>
      <c r="L553" s="664">
        <v>61.12</v>
      </c>
      <c r="M553" s="664">
        <v>1</v>
      </c>
      <c r="N553" s="665">
        <v>61.12</v>
      </c>
    </row>
    <row r="554" spans="1:14" ht="14.4" customHeight="1" x14ac:dyDescent="0.3">
      <c r="A554" s="660" t="s">
        <v>574</v>
      </c>
      <c r="B554" s="661" t="s">
        <v>1905</v>
      </c>
      <c r="C554" s="662" t="s">
        <v>593</v>
      </c>
      <c r="D554" s="663" t="s">
        <v>1910</v>
      </c>
      <c r="E554" s="662" t="s">
        <v>605</v>
      </c>
      <c r="F554" s="663" t="s">
        <v>1913</v>
      </c>
      <c r="G554" s="662" t="s">
        <v>606</v>
      </c>
      <c r="H554" s="662" t="s">
        <v>1775</v>
      </c>
      <c r="I554" s="662" t="s">
        <v>1776</v>
      </c>
      <c r="J554" s="662" t="s">
        <v>1777</v>
      </c>
      <c r="K554" s="662" t="s">
        <v>1778</v>
      </c>
      <c r="L554" s="664">
        <v>265.08000000000004</v>
      </c>
      <c r="M554" s="664">
        <v>1</v>
      </c>
      <c r="N554" s="665">
        <v>265.08000000000004</v>
      </c>
    </row>
    <row r="555" spans="1:14" ht="14.4" customHeight="1" x14ac:dyDescent="0.3">
      <c r="A555" s="660" t="s">
        <v>574</v>
      </c>
      <c r="B555" s="661" t="s">
        <v>1905</v>
      </c>
      <c r="C555" s="662" t="s">
        <v>593</v>
      </c>
      <c r="D555" s="663" t="s">
        <v>1910</v>
      </c>
      <c r="E555" s="662" t="s">
        <v>605</v>
      </c>
      <c r="F555" s="663" t="s">
        <v>1913</v>
      </c>
      <c r="G555" s="662" t="s">
        <v>606</v>
      </c>
      <c r="H555" s="662" t="s">
        <v>1402</v>
      </c>
      <c r="I555" s="662" t="s">
        <v>216</v>
      </c>
      <c r="J555" s="662" t="s">
        <v>1403</v>
      </c>
      <c r="K555" s="662"/>
      <c r="L555" s="664">
        <v>37.225398532370626</v>
      </c>
      <c r="M555" s="664">
        <v>7</v>
      </c>
      <c r="N555" s="665">
        <v>260.5777897265944</v>
      </c>
    </row>
    <row r="556" spans="1:14" ht="14.4" customHeight="1" x14ac:dyDescent="0.3">
      <c r="A556" s="660" t="s">
        <v>574</v>
      </c>
      <c r="B556" s="661" t="s">
        <v>1905</v>
      </c>
      <c r="C556" s="662" t="s">
        <v>593</v>
      </c>
      <c r="D556" s="663" t="s">
        <v>1910</v>
      </c>
      <c r="E556" s="662" t="s">
        <v>605</v>
      </c>
      <c r="F556" s="663" t="s">
        <v>1913</v>
      </c>
      <c r="G556" s="662" t="s">
        <v>606</v>
      </c>
      <c r="H556" s="662" t="s">
        <v>1779</v>
      </c>
      <c r="I556" s="662" t="s">
        <v>1779</v>
      </c>
      <c r="J556" s="662" t="s">
        <v>1780</v>
      </c>
      <c r="K556" s="662" t="s">
        <v>1781</v>
      </c>
      <c r="L556" s="664">
        <v>438</v>
      </c>
      <c r="M556" s="664">
        <v>1</v>
      </c>
      <c r="N556" s="665">
        <v>438</v>
      </c>
    </row>
    <row r="557" spans="1:14" ht="14.4" customHeight="1" x14ac:dyDescent="0.3">
      <c r="A557" s="660" t="s">
        <v>574</v>
      </c>
      <c r="B557" s="661" t="s">
        <v>1905</v>
      </c>
      <c r="C557" s="662" t="s">
        <v>593</v>
      </c>
      <c r="D557" s="663" t="s">
        <v>1910</v>
      </c>
      <c r="E557" s="662" t="s">
        <v>605</v>
      </c>
      <c r="F557" s="663" t="s">
        <v>1913</v>
      </c>
      <c r="G557" s="662" t="s">
        <v>606</v>
      </c>
      <c r="H557" s="662" t="s">
        <v>1782</v>
      </c>
      <c r="I557" s="662" t="s">
        <v>216</v>
      </c>
      <c r="J557" s="662" t="s">
        <v>1783</v>
      </c>
      <c r="K557" s="662"/>
      <c r="L557" s="664">
        <v>36.569409446911585</v>
      </c>
      <c r="M557" s="664">
        <v>10</v>
      </c>
      <c r="N557" s="665">
        <v>365.69409446911584</v>
      </c>
    </row>
    <row r="558" spans="1:14" ht="14.4" customHeight="1" x14ac:dyDescent="0.3">
      <c r="A558" s="660" t="s">
        <v>574</v>
      </c>
      <c r="B558" s="661" t="s">
        <v>1905</v>
      </c>
      <c r="C558" s="662" t="s">
        <v>593</v>
      </c>
      <c r="D558" s="663" t="s">
        <v>1910</v>
      </c>
      <c r="E558" s="662" t="s">
        <v>605</v>
      </c>
      <c r="F558" s="663" t="s">
        <v>1913</v>
      </c>
      <c r="G558" s="662" t="s">
        <v>606</v>
      </c>
      <c r="H558" s="662" t="s">
        <v>1784</v>
      </c>
      <c r="I558" s="662" t="s">
        <v>1784</v>
      </c>
      <c r="J558" s="662" t="s">
        <v>1785</v>
      </c>
      <c r="K558" s="662" t="s">
        <v>1022</v>
      </c>
      <c r="L558" s="664">
        <v>156.51907825200018</v>
      </c>
      <c r="M558" s="664">
        <v>1</v>
      </c>
      <c r="N558" s="665">
        <v>156.51907825200018</v>
      </c>
    </row>
    <row r="559" spans="1:14" ht="14.4" customHeight="1" x14ac:dyDescent="0.3">
      <c r="A559" s="660" t="s">
        <v>574</v>
      </c>
      <c r="B559" s="661" t="s">
        <v>1905</v>
      </c>
      <c r="C559" s="662" t="s">
        <v>593</v>
      </c>
      <c r="D559" s="663" t="s">
        <v>1910</v>
      </c>
      <c r="E559" s="662" t="s">
        <v>605</v>
      </c>
      <c r="F559" s="663" t="s">
        <v>1913</v>
      </c>
      <c r="G559" s="662" t="s">
        <v>606</v>
      </c>
      <c r="H559" s="662" t="s">
        <v>1786</v>
      </c>
      <c r="I559" s="662" t="s">
        <v>1787</v>
      </c>
      <c r="J559" s="662" t="s">
        <v>1788</v>
      </c>
      <c r="K559" s="662"/>
      <c r="L559" s="664">
        <v>40.645575279282831</v>
      </c>
      <c r="M559" s="664">
        <v>1</v>
      </c>
      <c r="N559" s="665">
        <v>40.645575279282831</v>
      </c>
    </row>
    <row r="560" spans="1:14" ht="14.4" customHeight="1" x14ac:dyDescent="0.3">
      <c r="A560" s="660" t="s">
        <v>574</v>
      </c>
      <c r="B560" s="661" t="s">
        <v>1905</v>
      </c>
      <c r="C560" s="662" t="s">
        <v>593</v>
      </c>
      <c r="D560" s="663" t="s">
        <v>1910</v>
      </c>
      <c r="E560" s="662" t="s">
        <v>605</v>
      </c>
      <c r="F560" s="663" t="s">
        <v>1913</v>
      </c>
      <c r="G560" s="662" t="s">
        <v>969</v>
      </c>
      <c r="H560" s="662" t="s">
        <v>1609</v>
      </c>
      <c r="I560" s="662" t="s">
        <v>1610</v>
      </c>
      <c r="J560" s="662" t="s">
        <v>1611</v>
      </c>
      <c r="K560" s="662" t="s">
        <v>1612</v>
      </c>
      <c r="L560" s="664">
        <v>105.61811351669776</v>
      </c>
      <c r="M560" s="664">
        <v>1</v>
      </c>
      <c r="N560" s="665">
        <v>105.61811351669776</v>
      </c>
    </row>
    <row r="561" spans="1:14" ht="14.4" customHeight="1" x14ac:dyDescent="0.3">
      <c r="A561" s="660" t="s">
        <v>574</v>
      </c>
      <c r="B561" s="661" t="s">
        <v>1905</v>
      </c>
      <c r="C561" s="662" t="s">
        <v>593</v>
      </c>
      <c r="D561" s="663" t="s">
        <v>1910</v>
      </c>
      <c r="E561" s="662" t="s">
        <v>605</v>
      </c>
      <c r="F561" s="663" t="s">
        <v>1913</v>
      </c>
      <c r="G561" s="662" t="s">
        <v>969</v>
      </c>
      <c r="H561" s="662" t="s">
        <v>980</v>
      </c>
      <c r="I561" s="662" t="s">
        <v>981</v>
      </c>
      <c r="J561" s="662" t="s">
        <v>982</v>
      </c>
      <c r="K561" s="662" t="s">
        <v>847</v>
      </c>
      <c r="L561" s="664">
        <v>43.66</v>
      </c>
      <c r="M561" s="664">
        <v>1</v>
      </c>
      <c r="N561" s="665">
        <v>43.66</v>
      </c>
    </row>
    <row r="562" spans="1:14" ht="14.4" customHeight="1" x14ac:dyDescent="0.3">
      <c r="A562" s="660" t="s">
        <v>574</v>
      </c>
      <c r="B562" s="661" t="s">
        <v>1905</v>
      </c>
      <c r="C562" s="662" t="s">
        <v>593</v>
      </c>
      <c r="D562" s="663" t="s">
        <v>1910</v>
      </c>
      <c r="E562" s="662" t="s">
        <v>605</v>
      </c>
      <c r="F562" s="663" t="s">
        <v>1913</v>
      </c>
      <c r="G562" s="662" t="s">
        <v>969</v>
      </c>
      <c r="H562" s="662" t="s">
        <v>1789</v>
      </c>
      <c r="I562" s="662" t="s">
        <v>1790</v>
      </c>
      <c r="J562" s="662" t="s">
        <v>1791</v>
      </c>
      <c r="K562" s="662" t="s">
        <v>1792</v>
      </c>
      <c r="L562" s="664">
        <v>49.420000000000016</v>
      </c>
      <c r="M562" s="664">
        <v>1</v>
      </c>
      <c r="N562" s="665">
        <v>49.420000000000016</v>
      </c>
    </row>
    <row r="563" spans="1:14" ht="14.4" customHeight="1" x14ac:dyDescent="0.3">
      <c r="A563" s="660" t="s">
        <v>574</v>
      </c>
      <c r="B563" s="661" t="s">
        <v>1905</v>
      </c>
      <c r="C563" s="662" t="s">
        <v>593</v>
      </c>
      <c r="D563" s="663" t="s">
        <v>1910</v>
      </c>
      <c r="E563" s="662" t="s">
        <v>605</v>
      </c>
      <c r="F563" s="663" t="s">
        <v>1913</v>
      </c>
      <c r="G563" s="662" t="s">
        <v>969</v>
      </c>
      <c r="H563" s="662" t="s">
        <v>1432</v>
      </c>
      <c r="I563" s="662" t="s">
        <v>1433</v>
      </c>
      <c r="J563" s="662" t="s">
        <v>1434</v>
      </c>
      <c r="K563" s="662" t="s">
        <v>948</v>
      </c>
      <c r="L563" s="664">
        <v>69.083697792516531</v>
      </c>
      <c r="M563" s="664">
        <v>180</v>
      </c>
      <c r="N563" s="665">
        <v>12435.065602652976</v>
      </c>
    </row>
    <row r="564" spans="1:14" ht="14.4" customHeight="1" x14ac:dyDescent="0.3">
      <c r="A564" s="660" t="s">
        <v>574</v>
      </c>
      <c r="B564" s="661" t="s">
        <v>1905</v>
      </c>
      <c r="C564" s="662" t="s">
        <v>593</v>
      </c>
      <c r="D564" s="663" t="s">
        <v>1910</v>
      </c>
      <c r="E564" s="662" t="s">
        <v>605</v>
      </c>
      <c r="F564" s="663" t="s">
        <v>1913</v>
      </c>
      <c r="G564" s="662" t="s">
        <v>969</v>
      </c>
      <c r="H564" s="662" t="s">
        <v>1793</v>
      </c>
      <c r="I564" s="662" t="s">
        <v>1794</v>
      </c>
      <c r="J564" s="662" t="s">
        <v>1795</v>
      </c>
      <c r="K564" s="662" t="s">
        <v>1018</v>
      </c>
      <c r="L564" s="664">
        <v>78.53</v>
      </c>
      <c r="M564" s="664">
        <v>1</v>
      </c>
      <c r="N564" s="665">
        <v>78.53</v>
      </c>
    </row>
    <row r="565" spans="1:14" ht="14.4" customHeight="1" x14ac:dyDescent="0.3">
      <c r="A565" s="660" t="s">
        <v>574</v>
      </c>
      <c r="B565" s="661" t="s">
        <v>1905</v>
      </c>
      <c r="C565" s="662" t="s">
        <v>593</v>
      </c>
      <c r="D565" s="663" t="s">
        <v>1910</v>
      </c>
      <c r="E565" s="662" t="s">
        <v>605</v>
      </c>
      <c r="F565" s="663" t="s">
        <v>1913</v>
      </c>
      <c r="G565" s="662" t="s">
        <v>969</v>
      </c>
      <c r="H565" s="662" t="s">
        <v>1796</v>
      </c>
      <c r="I565" s="662" t="s">
        <v>1797</v>
      </c>
      <c r="J565" s="662" t="s">
        <v>1798</v>
      </c>
      <c r="K565" s="662" t="s">
        <v>1799</v>
      </c>
      <c r="L565" s="664">
        <v>129.57999999999998</v>
      </c>
      <c r="M565" s="664">
        <v>2</v>
      </c>
      <c r="N565" s="665">
        <v>259.15999999999997</v>
      </c>
    </row>
    <row r="566" spans="1:14" ht="14.4" customHeight="1" x14ac:dyDescent="0.3">
      <c r="A566" s="660" t="s">
        <v>574</v>
      </c>
      <c r="B566" s="661" t="s">
        <v>1905</v>
      </c>
      <c r="C566" s="662" t="s">
        <v>593</v>
      </c>
      <c r="D566" s="663" t="s">
        <v>1910</v>
      </c>
      <c r="E566" s="662" t="s">
        <v>605</v>
      </c>
      <c r="F566" s="663" t="s">
        <v>1913</v>
      </c>
      <c r="G566" s="662" t="s">
        <v>969</v>
      </c>
      <c r="H566" s="662" t="s">
        <v>1800</v>
      </c>
      <c r="I566" s="662" t="s">
        <v>1801</v>
      </c>
      <c r="J566" s="662" t="s">
        <v>1802</v>
      </c>
      <c r="K566" s="662" t="s">
        <v>803</v>
      </c>
      <c r="L566" s="664">
        <v>139.59000000000012</v>
      </c>
      <c r="M566" s="664">
        <v>1</v>
      </c>
      <c r="N566" s="665">
        <v>139.59000000000012</v>
      </c>
    </row>
    <row r="567" spans="1:14" ht="14.4" customHeight="1" x14ac:dyDescent="0.3">
      <c r="A567" s="660" t="s">
        <v>574</v>
      </c>
      <c r="B567" s="661" t="s">
        <v>1905</v>
      </c>
      <c r="C567" s="662" t="s">
        <v>593</v>
      </c>
      <c r="D567" s="663" t="s">
        <v>1910</v>
      </c>
      <c r="E567" s="662" t="s">
        <v>605</v>
      </c>
      <c r="F567" s="663" t="s">
        <v>1913</v>
      </c>
      <c r="G567" s="662" t="s">
        <v>969</v>
      </c>
      <c r="H567" s="662" t="s">
        <v>1803</v>
      </c>
      <c r="I567" s="662" t="s">
        <v>1804</v>
      </c>
      <c r="J567" s="662" t="s">
        <v>1805</v>
      </c>
      <c r="K567" s="662" t="s">
        <v>1806</v>
      </c>
      <c r="L567" s="664">
        <v>22.879999999999992</v>
      </c>
      <c r="M567" s="664">
        <v>1</v>
      </c>
      <c r="N567" s="665">
        <v>22.879999999999992</v>
      </c>
    </row>
    <row r="568" spans="1:14" ht="14.4" customHeight="1" x14ac:dyDescent="0.3">
      <c r="A568" s="660" t="s">
        <v>574</v>
      </c>
      <c r="B568" s="661" t="s">
        <v>1905</v>
      </c>
      <c r="C568" s="662" t="s">
        <v>593</v>
      </c>
      <c r="D568" s="663" t="s">
        <v>1910</v>
      </c>
      <c r="E568" s="662" t="s">
        <v>605</v>
      </c>
      <c r="F568" s="663" t="s">
        <v>1913</v>
      </c>
      <c r="G568" s="662" t="s">
        <v>969</v>
      </c>
      <c r="H568" s="662" t="s">
        <v>1438</v>
      </c>
      <c r="I568" s="662" t="s">
        <v>1439</v>
      </c>
      <c r="J568" s="662" t="s">
        <v>1440</v>
      </c>
      <c r="K568" s="662" t="s">
        <v>1441</v>
      </c>
      <c r="L568" s="664">
        <v>46.220000000000006</v>
      </c>
      <c r="M568" s="664">
        <v>1</v>
      </c>
      <c r="N568" s="665">
        <v>46.220000000000006</v>
      </c>
    </row>
    <row r="569" spans="1:14" ht="14.4" customHeight="1" x14ac:dyDescent="0.3">
      <c r="A569" s="660" t="s">
        <v>574</v>
      </c>
      <c r="B569" s="661" t="s">
        <v>1905</v>
      </c>
      <c r="C569" s="662" t="s">
        <v>593</v>
      </c>
      <c r="D569" s="663" t="s">
        <v>1910</v>
      </c>
      <c r="E569" s="662" t="s">
        <v>605</v>
      </c>
      <c r="F569" s="663" t="s">
        <v>1913</v>
      </c>
      <c r="G569" s="662" t="s">
        <v>969</v>
      </c>
      <c r="H569" s="662" t="s">
        <v>1027</v>
      </c>
      <c r="I569" s="662" t="s">
        <v>1028</v>
      </c>
      <c r="J569" s="662" t="s">
        <v>1029</v>
      </c>
      <c r="K569" s="662" t="s">
        <v>1030</v>
      </c>
      <c r="L569" s="664">
        <v>465.41</v>
      </c>
      <c r="M569" s="664">
        <v>3</v>
      </c>
      <c r="N569" s="665">
        <v>1396.23</v>
      </c>
    </row>
    <row r="570" spans="1:14" ht="14.4" customHeight="1" x14ac:dyDescent="0.3">
      <c r="A570" s="660" t="s">
        <v>574</v>
      </c>
      <c r="B570" s="661" t="s">
        <v>1905</v>
      </c>
      <c r="C570" s="662" t="s">
        <v>593</v>
      </c>
      <c r="D570" s="663" t="s">
        <v>1910</v>
      </c>
      <c r="E570" s="662" t="s">
        <v>605</v>
      </c>
      <c r="F570" s="663" t="s">
        <v>1913</v>
      </c>
      <c r="G570" s="662" t="s">
        <v>969</v>
      </c>
      <c r="H570" s="662" t="s">
        <v>1035</v>
      </c>
      <c r="I570" s="662" t="s">
        <v>1036</v>
      </c>
      <c r="J570" s="662" t="s">
        <v>1037</v>
      </c>
      <c r="K570" s="662" t="s">
        <v>1038</v>
      </c>
      <c r="L570" s="664">
        <v>67.881863974128407</v>
      </c>
      <c r="M570" s="664">
        <v>100</v>
      </c>
      <c r="N570" s="665">
        <v>6788.186397412841</v>
      </c>
    </row>
    <row r="571" spans="1:14" ht="14.4" customHeight="1" x14ac:dyDescent="0.3">
      <c r="A571" s="660" t="s">
        <v>574</v>
      </c>
      <c r="B571" s="661" t="s">
        <v>1905</v>
      </c>
      <c r="C571" s="662" t="s">
        <v>593</v>
      </c>
      <c r="D571" s="663" t="s">
        <v>1910</v>
      </c>
      <c r="E571" s="662" t="s">
        <v>605</v>
      </c>
      <c r="F571" s="663" t="s">
        <v>1913</v>
      </c>
      <c r="G571" s="662" t="s">
        <v>969</v>
      </c>
      <c r="H571" s="662" t="s">
        <v>1807</v>
      </c>
      <c r="I571" s="662" t="s">
        <v>1807</v>
      </c>
      <c r="J571" s="662" t="s">
        <v>1808</v>
      </c>
      <c r="K571" s="662" t="s">
        <v>1809</v>
      </c>
      <c r="L571" s="664">
        <v>82.429999999999993</v>
      </c>
      <c r="M571" s="664">
        <v>1</v>
      </c>
      <c r="N571" s="665">
        <v>82.429999999999993</v>
      </c>
    </row>
    <row r="572" spans="1:14" ht="14.4" customHeight="1" x14ac:dyDescent="0.3">
      <c r="A572" s="660" t="s">
        <v>574</v>
      </c>
      <c r="B572" s="661" t="s">
        <v>1905</v>
      </c>
      <c r="C572" s="662" t="s">
        <v>593</v>
      </c>
      <c r="D572" s="663" t="s">
        <v>1910</v>
      </c>
      <c r="E572" s="662" t="s">
        <v>605</v>
      </c>
      <c r="F572" s="663" t="s">
        <v>1913</v>
      </c>
      <c r="G572" s="662" t="s">
        <v>969</v>
      </c>
      <c r="H572" s="662" t="s">
        <v>1810</v>
      </c>
      <c r="I572" s="662" t="s">
        <v>1811</v>
      </c>
      <c r="J572" s="662" t="s">
        <v>1812</v>
      </c>
      <c r="K572" s="662" t="s">
        <v>1813</v>
      </c>
      <c r="L572" s="664">
        <v>64.609999999999985</v>
      </c>
      <c r="M572" s="664">
        <v>2</v>
      </c>
      <c r="N572" s="665">
        <v>129.21999999999997</v>
      </c>
    </row>
    <row r="573" spans="1:14" ht="14.4" customHeight="1" x14ac:dyDescent="0.3">
      <c r="A573" s="660" t="s">
        <v>574</v>
      </c>
      <c r="B573" s="661" t="s">
        <v>1905</v>
      </c>
      <c r="C573" s="662" t="s">
        <v>593</v>
      </c>
      <c r="D573" s="663" t="s">
        <v>1910</v>
      </c>
      <c r="E573" s="662" t="s">
        <v>605</v>
      </c>
      <c r="F573" s="663" t="s">
        <v>1913</v>
      </c>
      <c r="G573" s="662" t="s">
        <v>969</v>
      </c>
      <c r="H573" s="662" t="s">
        <v>1814</v>
      </c>
      <c r="I573" s="662" t="s">
        <v>1815</v>
      </c>
      <c r="J573" s="662" t="s">
        <v>1816</v>
      </c>
      <c r="K573" s="662" t="s">
        <v>1817</v>
      </c>
      <c r="L573" s="664">
        <v>102.88991406171829</v>
      </c>
      <c r="M573" s="664">
        <v>1</v>
      </c>
      <c r="N573" s="665">
        <v>102.88991406171829</v>
      </c>
    </row>
    <row r="574" spans="1:14" ht="14.4" customHeight="1" x14ac:dyDescent="0.3">
      <c r="A574" s="660" t="s">
        <v>574</v>
      </c>
      <c r="B574" s="661" t="s">
        <v>1905</v>
      </c>
      <c r="C574" s="662" t="s">
        <v>593</v>
      </c>
      <c r="D574" s="663" t="s">
        <v>1910</v>
      </c>
      <c r="E574" s="662" t="s">
        <v>605</v>
      </c>
      <c r="F574" s="663" t="s">
        <v>1913</v>
      </c>
      <c r="G574" s="662" t="s">
        <v>969</v>
      </c>
      <c r="H574" s="662" t="s">
        <v>1818</v>
      </c>
      <c r="I574" s="662" t="s">
        <v>1819</v>
      </c>
      <c r="J574" s="662" t="s">
        <v>1820</v>
      </c>
      <c r="K574" s="662" t="s">
        <v>1620</v>
      </c>
      <c r="L574" s="664">
        <v>98.080917204518968</v>
      </c>
      <c r="M574" s="664">
        <v>1</v>
      </c>
      <c r="N574" s="665">
        <v>98.080917204518968</v>
      </c>
    </row>
    <row r="575" spans="1:14" ht="14.4" customHeight="1" x14ac:dyDescent="0.3">
      <c r="A575" s="660" t="s">
        <v>574</v>
      </c>
      <c r="B575" s="661" t="s">
        <v>1905</v>
      </c>
      <c r="C575" s="662" t="s">
        <v>593</v>
      </c>
      <c r="D575" s="663" t="s">
        <v>1910</v>
      </c>
      <c r="E575" s="662" t="s">
        <v>605</v>
      </c>
      <c r="F575" s="663" t="s">
        <v>1913</v>
      </c>
      <c r="G575" s="662" t="s">
        <v>969</v>
      </c>
      <c r="H575" s="662" t="s">
        <v>1821</v>
      </c>
      <c r="I575" s="662" t="s">
        <v>1822</v>
      </c>
      <c r="J575" s="662" t="s">
        <v>1823</v>
      </c>
      <c r="K575" s="662" t="s">
        <v>1824</v>
      </c>
      <c r="L575" s="664">
        <v>103.43999999999993</v>
      </c>
      <c r="M575" s="664">
        <v>1</v>
      </c>
      <c r="N575" s="665">
        <v>103.43999999999993</v>
      </c>
    </row>
    <row r="576" spans="1:14" ht="14.4" customHeight="1" x14ac:dyDescent="0.3">
      <c r="A576" s="660" t="s">
        <v>574</v>
      </c>
      <c r="B576" s="661" t="s">
        <v>1905</v>
      </c>
      <c r="C576" s="662" t="s">
        <v>593</v>
      </c>
      <c r="D576" s="663" t="s">
        <v>1910</v>
      </c>
      <c r="E576" s="662" t="s">
        <v>605</v>
      </c>
      <c r="F576" s="663" t="s">
        <v>1913</v>
      </c>
      <c r="G576" s="662" t="s">
        <v>969</v>
      </c>
      <c r="H576" s="662" t="s">
        <v>1460</v>
      </c>
      <c r="I576" s="662" t="s">
        <v>1461</v>
      </c>
      <c r="J576" s="662" t="s">
        <v>1462</v>
      </c>
      <c r="K576" s="662" t="s">
        <v>1463</v>
      </c>
      <c r="L576" s="664">
        <v>1386.55</v>
      </c>
      <c r="M576" s="664">
        <v>5</v>
      </c>
      <c r="N576" s="665">
        <v>6932.75</v>
      </c>
    </row>
    <row r="577" spans="1:14" ht="14.4" customHeight="1" x14ac:dyDescent="0.3">
      <c r="A577" s="660" t="s">
        <v>574</v>
      </c>
      <c r="B577" s="661" t="s">
        <v>1905</v>
      </c>
      <c r="C577" s="662" t="s">
        <v>593</v>
      </c>
      <c r="D577" s="663" t="s">
        <v>1910</v>
      </c>
      <c r="E577" s="662" t="s">
        <v>605</v>
      </c>
      <c r="F577" s="663" t="s">
        <v>1913</v>
      </c>
      <c r="G577" s="662" t="s">
        <v>969</v>
      </c>
      <c r="H577" s="662" t="s">
        <v>1825</v>
      </c>
      <c r="I577" s="662" t="s">
        <v>1826</v>
      </c>
      <c r="J577" s="662" t="s">
        <v>1827</v>
      </c>
      <c r="K577" s="662" t="s">
        <v>1828</v>
      </c>
      <c r="L577" s="664">
        <v>139.36000000000004</v>
      </c>
      <c r="M577" s="664">
        <v>1</v>
      </c>
      <c r="N577" s="665">
        <v>139.36000000000004</v>
      </c>
    </row>
    <row r="578" spans="1:14" ht="14.4" customHeight="1" x14ac:dyDescent="0.3">
      <c r="A578" s="660" t="s">
        <v>574</v>
      </c>
      <c r="B578" s="661" t="s">
        <v>1905</v>
      </c>
      <c r="C578" s="662" t="s">
        <v>593</v>
      </c>
      <c r="D578" s="663" t="s">
        <v>1910</v>
      </c>
      <c r="E578" s="662" t="s">
        <v>605</v>
      </c>
      <c r="F578" s="663" t="s">
        <v>1913</v>
      </c>
      <c r="G578" s="662" t="s">
        <v>969</v>
      </c>
      <c r="H578" s="662" t="s">
        <v>1829</v>
      </c>
      <c r="I578" s="662" t="s">
        <v>1830</v>
      </c>
      <c r="J578" s="662" t="s">
        <v>1831</v>
      </c>
      <c r="K578" s="662" t="s">
        <v>1832</v>
      </c>
      <c r="L578" s="664">
        <v>149.24983230215946</v>
      </c>
      <c r="M578" s="664">
        <v>1</v>
      </c>
      <c r="N578" s="665">
        <v>149.24983230215946</v>
      </c>
    </row>
    <row r="579" spans="1:14" ht="14.4" customHeight="1" x14ac:dyDescent="0.3">
      <c r="A579" s="660" t="s">
        <v>574</v>
      </c>
      <c r="B579" s="661" t="s">
        <v>1905</v>
      </c>
      <c r="C579" s="662" t="s">
        <v>593</v>
      </c>
      <c r="D579" s="663" t="s">
        <v>1910</v>
      </c>
      <c r="E579" s="662" t="s">
        <v>605</v>
      </c>
      <c r="F579" s="663" t="s">
        <v>1913</v>
      </c>
      <c r="G579" s="662" t="s">
        <v>969</v>
      </c>
      <c r="H579" s="662" t="s">
        <v>1833</v>
      </c>
      <c r="I579" s="662" t="s">
        <v>1834</v>
      </c>
      <c r="J579" s="662" t="s">
        <v>1835</v>
      </c>
      <c r="K579" s="662" t="s">
        <v>1018</v>
      </c>
      <c r="L579" s="664">
        <v>97.42</v>
      </c>
      <c r="M579" s="664">
        <v>1</v>
      </c>
      <c r="N579" s="665">
        <v>97.42</v>
      </c>
    </row>
    <row r="580" spans="1:14" ht="14.4" customHeight="1" x14ac:dyDescent="0.3">
      <c r="A580" s="660" t="s">
        <v>574</v>
      </c>
      <c r="B580" s="661" t="s">
        <v>1905</v>
      </c>
      <c r="C580" s="662" t="s">
        <v>593</v>
      </c>
      <c r="D580" s="663" t="s">
        <v>1910</v>
      </c>
      <c r="E580" s="662" t="s">
        <v>1050</v>
      </c>
      <c r="F580" s="663" t="s">
        <v>1914</v>
      </c>
      <c r="G580" s="662" t="s">
        <v>606</v>
      </c>
      <c r="H580" s="662" t="s">
        <v>1051</v>
      </c>
      <c r="I580" s="662" t="s">
        <v>1052</v>
      </c>
      <c r="J580" s="662" t="s">
        <v>1053</v>
      </c>
      <c r="K580" s="662" t="s">
        <v>1054</v>
      </c>
      <c r="L580" s="664">
        <v>2263.009</v>
      </c>
      <c r="M580" s="664">
        <v>40</v>
      </c>
      <c r="N580" s="665">
        <v>90520.36</v>
      </c>
    </row>
    <row r="581" spans="1:14" ht="14.4" customHeight="1" x14ac:dyDescent="0.3">
      <c r="A581" s="660" t="s">
        <v>574</v>
      </c>
      <c r="B581" s="661" t="s">
        <v>1905</v>
      </c>
      <c r="C581" s="662" t="s">
        <v>593</v>
      </c>
      <c r="D581" s="663" t="s">
        <v>1910</v>
      </c>
      <c r="E581" s="662" t="s">
        <v>1050</v>
      </c>
      <c r="F581" s="663" t="s">
        <v>1914</v>
      </c>
      <c r="G581" s="662" t="s">
        <v>606</v>
      </c>
      <c r="H581" s="662" t="s">
        <v>1055</v>
      </c>
      <c r="I581" s="662" t="s">
        <v>1056</v>
      </c>
      <c r="J581" s="662" t="s">
        <v>1057</v>
      </c>
      <c r="K581" s="662" t="s">
        <v>1054</v>
      </c>
      <c r="L581" s="664">
        <v>2228.8199999999997</v>
      </c>
      <c r="M581" s="664">
        <v>4</v>
      </c>
      <c r="N581" s="665">
        <v>8915.2799999999988</v>
      </c>
    </row>
    <row r="582" spans="1:14" ht="14.4" customHeight="1" x14ac:dyDescent="0.3">
      <c r="A582" s="660" t="s">
        <v>574</v>
      </c>
      <c r="B582" s="661" t="s">
        <v>1905</v>
      </c>
      <c r="C582" s="662" t="s">
        <v>593</v>
      </c>
      <c r="D582" s="663" t="s">
        <v>1910</v>
      </c>
      <c r="E582" s="662" t="s">
        <v>1050</v>
      </c>
      <c r="F582" s="663" t="s">
        <v>1914</v>
      </c>
      <c r="G582" s="662" t="s">
        <v>606</v>
      </c>
      <c r="H582" s="662" t="s">
        <v>1058</v>
      </c>
      <c r="I582" s="662" t="s">
        <v>1059</v>
      </c>
      <c r="J582" s="662" t="s">
        <v>1060</v>
      </c>
      <c r="K582" s="662" t="s">
        <v>1054</v>
      </c>
      <c r="L582" s="664">
        <v>2365.4380000000001</v>
      </c>
      <c r="M582" s="664">
        <v>5</v>
      </c>
      <c r="N582" s="665">
        <v>11827.19</v>
      </c>
    </row>
    <row r="583" spans="1:14" ht="14.4" customHeight="1" x14ac:dyDescent="0.3">
      <c r="A583" s="660" t="s">
        <v>574</v>
      </c>
      <c r="B583" s="661" t="s">
        <v>1905</v>
      </c>
      <c r="C583" s="662" t="s">
        <v>593</v>
      </c>
      <c r="D583" s="663" t="s">
        <v>1910</v>
      </c>
      <c r="E583" s="662" t="s">
        <v>1050</v>
      </c>
      <c r="F583" s="663" t="s">
        <v>1914</v>
      </c>
      <c r="G583" s="662" t="s">
        <v>606</v>
      </c>
      <c r="H583" s="662" t="s">
        <v>1065</v>
      </c>
      <c r="I583" s="662" t="s">
        <v>1066</v>
      </c>
      <c r="J583" s="662" t="s">
        <v>1063</v>
      </c>
      <c r="K583" s="662" t="s">
        <v>1067</v>
      </c>
      <c r="L583" s="664">
        <v>2062.5</v>
      </c>
      <c r="M583" s="664">
        <v>2</v>
      </c>
      <c r="N583" s="665">
        <v>4125</v>
      </c>
    </row>
    <row r="584" spans="1:14" ht="14.4" customHeight="1" x14ac:dyDescent="0.3">
      <c r="A584" s="660" t="s">
        <v>574</v>
      </c>
      <c r="B584" s="661" t="s">
        <v>1905</v>
      </c>
      <c r="C584" s="662" t="s">
        <v>593</v>
      </c>
      <c r="D584" s="663" t="s">
        <v>1910</v>
      </c>
      <c r="E584" s="662" t="s">
        <v>1050</v>
      </c>
      <c r="F584" s="663" t="s">
        <v>1914</v>
      </c>
      <c r="G584" s="662" t="s">
        <v>606</v>
      </c>
      <c r="H584" s="662" t="s">
        <v>1836</v>
      </c>
      <c r="I584" s="662" t="s">
        <v>1837</v>
      </c>
      <c r="J584" s="662" t="s">
        <v>1838</v>
      </c>
      <c r="K584" s="662" t="s">
        <v>1071</v>
      </c>
      <c r="L584" s="664">
        <v>2322.31</v>
      </c>
      <c r="M584" s="664">
        <v>2</v>
      </c>
      <c r="N584" s="665">
        <v>4644.62</v>
      </c>
    </row>
    <row r="585" spans="1:14" ht="14.4" customHeight="1" x14ac:dyDescent="0.3">
      <c r="A585" s="660" t="s">
        <v>574</v>
      </c>
      <c r="B585" s="661" t="s">
        <v>1905</v>
      </c>
      <c r="C585" s="662" t="s">
        <v>593</v>
      </c>
      <c r="D585" s="663" t="s">
        <v>1910</v>
      </c>
      <c r="E585" s="662" t="s">
        <v>1050</v>
      </c>
      <c r="F585" s="663" t="s">
        <v>1914</v>
      </c>
      <c r="G585" s="662" t="s">
        <v>606</v>
      </c>
      <c r="H585" s="662" t="s">
        <v>1072</v>
      </c>
      <c r="I585" s="662" t="s">
        <v>1073</v>
      </c>
      <c r="J585" s="662" t="s">
        <v>1053</v>
      </c>
      <c r="K585" s="662" t="s">
        <v>1074</v>
      </c>
      <c r="L585" s="664">
        <v>1224.52</v>
      </c>
      <c r="M585" s="664">
        <v>2</v>
      </c>
      <c r="N585" s="665">
        <v>2449.04</v>
      </c>
    </row>
    <row r="586" spans="1:14" ht="14.4" customHeight="1" x14ac:dyDescent="0.3">
      <c r="A586" s="660" t="s">
        <v>574</v>
      </c>
      <c r="B586" s="661" t="s">
        <v>1905</v>
      </c>
      <c r="C586" s="662" t="s">
        <v>593</v>
      </c>
      <c r="D586" s="663" t="s">
        <v>1910</v>
      </c>
      <c r="E586" s="662" t="s">
        <v>1050</v>
      </c>
      <c r="F586" s="663" t="s">
        <v>1914</v>
      </c>
      <c r="G586" s="662" t="s">
        <v>969</v>
      </c>
      <c r="H586" s="662" t="s">
        <v>1839</v>
      </c>
      <c r="I586" s="662" t="s">
        <v>1840</v>
      </c>
      <c r="J586" s="662" t="s">
        <v>1841</v>
      </c>
      <c r="K586" s="662" t="s">
        <v>1842</v>
      </c>
      <c r="L586" s="664">
        <v>33.570000000000007</v>
      </c>
      <c r="M586" s="664">
        <v>4</v>
      </c>
      <c r="N586" s="665">
        <v>134.28000000000003</v>
      </c>
    </row>
    <row r="587" spans="1:14" ht="14.4" customHeight="1" x14ac:dyDescent="0.3">
      <c r="A587" s="660" t="s">
        <v>574</v>
      </c>
      <c r="B587" s="661" t="s">
        <v>1905</v>
      </c>
      <c r="C587" s="662" t="s">
        <v>593</v>
      </c>
      <c r="D587" s="663" t="s">
        <v>1910</v>
      </c>
      <c r="E587" s="662" t="s">
        <v>1050</v>
      </c>
      <c r="F587" s="663" t="s">
        <v>1914</v>
      </c>
      <c r="G587" s="662" t="s">
        <v>969</v>
      </c>
      <c r="H587" s="662" t="s">
        <v>1079</v>
      </c>
      <c r="I587" s="662" t="s">
        <v>1079</v>
      </c>
      <c r="J587" s="662" t="s">
        <v>1080</v>
      </c>
      <c r="K587" s="662" t="s">
        <v>1081</v>
      </c>
      <c r="L587" s="664">
        <v>183.20319944175102</v>
      </c>
      <c r="M587" s="664">
        <v>24</v>
      </c>
      <c r="N587" s="665">
        <v>4396.8767866020244</v>
      </c>
    </row>
    <row r="588" spans="1:14" ht="14.4" customHeight="1" x14ac:dyDescent="0.3">
      <c r="A588" s="660" t="s">
        <v>574</v>
      </c>
      <c r="B588" s="661" t="s">
        <v>1905</v>
      </c>
      <c r="C588" s="662" t="s">
        <v>593</v>
      </c>
      <c r="D588" s="663" t="s">
        <v>1910</v>
      </c>
      <c r="E588" s="662" t="s">
        <v>1050</v>
      </c>
      <c r="F588" s="663" t="s">
        <v>1914</v>
      </c>
      <c r="G588" s="662" t="s">
        <v>969</v>
      </c>
      <c r="H588" s="662" t="s">
        <v>1843</v>
      </c>
      <c r="I588" s="662" t="s">
        <v>1843</v>
      </c>
      <c r="J588" s="662" t="s">
        <v>1844</v>
      </c>
      <c r="K588" s="662" t="s">
        <v>1845</v>
      </c>
      <c r="L588" s="664">
        <v>162.28999999999994</v>
      </c>
      <c r="M588" s="664">
        <v>1</v>
      </c>
      <c r="N588" s="665">
        <v>162.28999999999994</v>
      </c>
    </row>
    <row r="589" spans="1:14" ht="14.4" customHeight="1" x14ac:dyDescent="0.3">
      <c r="A589" s="660" t="s">
        <v>574</v>
      </c>
      <c r="B589" s="661" t="s">
        <v>1905</v>
      </c>
      <c r="C589" s="662" t="s">
        <v>593</v>
      </c>
      <c r="D589" s="663" t="s">
        <v>1910</v>
      </c>
      <c r="E589" s="662" t="s">
        <v>1050</v>
      </c>
      <c r="F589" s="663" t="s">
        <v>1914</v>
      </c>
      <c r="G589" s="662" t="s">
        <v>969</v>
      </c>
      <c r="H589" s="662" t="s">
        <v>1846</v>
      </c>
      <c r="I589" s="662" t="s">
        <v>1846</v>
      </c>
      <c r="J589" s="662" t="s">
        <v>1847</v>
      </c>
      <c r="K589" s="662" t="s">
        <v>1845</v>
      </c>
      <c r="L589" s="664">
        <v>137.08000000000001</v>
      </c>
      <c r="M589" s="664">
        <v>1</v>
      </c>
      <c r="N589" s="665">
        <v>137.08000000000001</v>
      </c>
    </row>
    <row r="590" spans="1:14" ht="14.4" customHeight="1" x14ac:dyDescent="0.3">
      <c r="A590" s="660" t="s">
        <v>574</v>
      </c>
      <c r="B590" s="661" t="s">
        <v>1905</v>
      </c>
      <c r="C590" s="662" t="s">
        <v>593</v>
      </c>
      <c r="D590" s="663" t="s">
        <v>1910</v>
      </c>
      <c r="E590" s="662" t="s">
        <v>1082</v>
      </c>
      <c r="F590" s="663" t="s">
        <v>1915</v>
      </c>
      <c r="G590" s="662"/>
      <c r="H590" s="662" t="s">
        <v>1087</v>
      </c>
      <c r="I590" s="662" t="s">
        <v>1088</v>
      </c>
      <c r="J590" s="662" t="s">
        <v>1089</v>
      </c>
      <c r="K590" s="662" t="s">
        <v>1090</v>
      </c>
      <c r="L590" s="664">
        <v>426.53316018699104</v>
      </c>
      <c r="M590" s="664">
        <v>7.5</v>
      </c>
      <c r="N590" s="665">
        <v>3198.9987014024327</v>
      </c>
    </row>
    <row r="591" spans="1:14" ht="14.4" customHeight="1" x14ac:dyDescent="0.3">
      <c r="A591" s="660" t="s">
        <v>574</v>
      </c>
      <c r="B591" s="661" t="s">
        <v>1905</v>
      </c>
      <c r="C591" s="662" t="s">
        <v>593</v>
      </c>
      <c r="D591" s="663" t="s">
        <v>1910</v>
      </c>
      <c r="E591" s="662" t="s">
        <v>1082</v>
      </c>
      <c r="F591" s="663" t="s">
        <v>1915</v>
      </c>
      <c r="G591" s="662"/>
      <c r="H591" s="662" t="s">
        <v>1848</v>
      </c>
      <c r="I591" s="662" t="s">
        <v>1849</v>
      </c>
      <c r="J591" s="662" t="s">
        <v>1850</v>
      </c>
      <c r="K591" s="662" t="s">
        <v>1851</v>
      </c>
      <c r="L591" s="664">
        <v>61.36</v>
      </c>
      <c r="M591" s="664">
        <v>1</v>
      </c>
      <c r="N591" s="665">
        <v>61.36</v>
      </c>
    </row>
    <row r="592" spans="1:14" ht="14.4" customHeight="1" x14ac:dyDescent="0.3">
      <c r="A592" s="660" t="s">
        <v>574</v>
      </c>
      <c r="B592" s="661" t="s">
        <v>1905</v>
      </c>
      <c r="C592" s="662" t="s">
        <v>593</v>
      </c>
      <c r="D592" s="663" t="s">
        <v>1910</v>
      </c>
      <c r="E592" s="662" t="s">
        <v>1082</v>
      </c>
      <c r="F592" s="663" t="s">
        <v>1915</v>
      </c>
      <c r="G592" s="662"/>
      <c r="H592" s="662" t="s">
        <v>1091</v>
      </c>
      <c r="I592" s="662" t="s">
        <v>1092</v>
      </c>
      <c r="J592" s="662" t="s">
        <v>1093</v>
      </c>
      <c r="K592" s="662" t="s">
        <v>1094</v>
      </c>
      <c r="L592" s="664">
        <v>599.28706274280808</v>
      </c>
      <c r="M592" s="664">
        <v>2.1999999999999997</v>
      </c>
      <c r="N592" s="665">
        <v>1318.4315380341775</v>
      </c>
    </row>
    <row r="593" spans="1:14" ht="14.4" customHeight="1" x14ac:dyDescent="0.3">
      <c r="A593" s="660" t="s">
        <v>574</v>
      </c>
      <c r="B593" s="661" t="s">
        <v>1905</v>
      </c>
      <c r="C593" s="662" t="s">
        <v>593</v>
      </c>
      <c r="D593" s="663" t="s">
        <v>1910</v>
      </c>
      <c r="E593" s="662" t="s">
        <v>1082</v>
      </c>
      <c r="F593" s="663" t="s">
        <v>1915</v>
      </c>
      <c r="G593" s="662"/>
      <c r="H593" s="662" t="s">
        <v>1098</v>
      </c>
      <c r="I593" s="662" t="s">
        <v>1098</v>
      </c>
      <c r="J593" s="662" t="s">
        <v>1099</v>
      </c>
      <c r="K593" s="662" t="s">
        <v>1100</v>
      </c>
      <c r="L593" s="664">
        <v>1771</v>
      </c>
      <c r="M593" s="664">
        <v>2</v>
      </c>
      <c r="N593" s="665">
        <v>3542</v>
      </c>
    </row>
    <row r="594" spans="1:14" ht="14.4" customHeight="1" x14ac:dyDescent="0.3">
      <c r="A594" s="660" t="s">
        <v>574</v>
      </c>
      <c r="B594" s="661" t="s">
        <v>1905</v>
      </c>
      <c r="C594" s="662" t="s">
        <v>593</v>
      </c>
      <c r="D594" s="663" t="s">
        <v>1910</v>
      </c>
      <c r="E594" s="662" t="s">
        <v>1082</v>
      </c>
      <c r="F594" s="663" t="s">
        <v>1915</v>
      </c>
      <c r="G594" s="662"/>
      <c r="H594" s="662" t="s">
        <v>1852</v>
      </c>
      <c r="I594" s="662" t="s">
        <v>1852</v>
      </c>
      <c r="J594" s="662" t="s">
        <v>1853</v>
      </c>
      <c r="K594" s="662" t="s">
        <v>1854</v>
      </c>
      <c r="L594" s="664">
        <v>810.98</v>
      </c>
      <c r="M594" s="664">
        <v>1.2</v>
      </c>
      <c r="N594" s="665">
        <v>973.17599999999993</v>
      </c>
    </row>
    <row r="595" spans="1:14" ht="14.4" customHeight="1" x14ac:dyDescent="0.3">
      <c r="A595" s="660" t="s">
        <v>574</v>
      </c>
      <c r="B595" s="661" t="s">
        <v>1905</v>
      </c>
      <c r="C595" s="662" t="s">
        <v>593</v>
      </c>
      <c r="D595" s="663" t="s">
        <v>1910</v>
      </c>
      <c r="E595" s="662" t="s">
        <v>1082</v>
      </c>
      <c r="F595" s="663" t="s">
        <v>1915</v>
      </c>
      <c r="G595" s="662" t="s">
        <v>606</v>
      </c>
      <c r="H595" s="662" t="s">
        <v>1109</v>
      </c>
      <c r="I595" s="662" t="s">
        <v>1110</v>
      </c>
      <c r="J595" s="662" t="s">
        <v>1111</v>
      </c>
      <c r="K595" s="662" t="s">
        <v>1112</v>
      </c>
      <c r="L595" s="664">
        <v>239.58999966510063</v>
      </c>
      <c r="M595" s="664">
        <v>5</v>
      </c>
      <c r="N595" s="665">
        <v>1197.9499983255032</v>
      </c>
    </row>
    <row r="596" spans="1:14" ht="14.4" customHeight="1" x14ac:dyDescent="0.3">
      <c r="A596" s="660" t="s">
        <v>574</v>
      </c>
      <c r="B596" s="661" t="s">
        <v>1905</v>
      </c>
      <c r="C596" s="662" t="s">
        <v>593</v>
      </c>
      <c r="D596" s="663" t="s">
        <v>1910</v>
      </c>
      <c r="E596" s="662" t="s">
        <v>1082</v>
      </c>
      <c r="F596" s="663" t="s">
        <v>1915</v>
      </c>
      <c r="G596" s="662" t="s">
        <v>969</v>
      </c>
      <c r="H596" s="662" t="s">
        <v>1855</v>
      </c>
      <c r="I596" s="662" t="s">
        <v>1855</v>
      </c>
      <c r="J596" s="662" t="s">
        <v>1856</v>
      </c>
      <c r="K596" s="662" t="s">
        <v>1857</v>
      </c>
      <c r="L596" s="664">
        <v>68.198529580353807</v>
      </c>
      <c r="M596" s="664">
        <v>2</v>
      </c>
      <c r="N596" s="665">
        <v>136.39705916070761</v>
      </c>
    </row>
    <row r="597" spans="1:14" ht="14.4" customHeight="1" x14ac:dyDescent="0.3">
      <c r="A597" s="660" t="s">
        <v>574</v>
      </c>
      <c r="B597" s="661" t="s">
        <v>1905</v>
      </c>
      <c r="C597" s="662" t="s">
        <v>593</v>
      </c>
      <c r="D597" s="663" t="s">
        <v>1910</v>
      </c>
      <c r="E597" s="662" t="s">
        <v>1082</v>
      </c>
      <c r="F597" s="663" t="s">
        <v>1915</v>
      </c>
      <c r="G597" s="662" t="s">
        <v>969</v>
      </c>
      <c r="H597" s="662" t="s">
        <v>1120</v>
      </c>
      <c r="I597" s="662" t="s">
        <v>1121</v>
      </c>
      <c r="J597" s="662" t="s">
        <v>1122</v>
      </c>
      <c r="K597" s="662" t="s">
        <v>1123</v>
      </c>
      <c r="L597" s="664">
        <v>24.3994</v>
      </c>
      <c r="M597" s="664">
        <v>60</v>
      </c>
      <c r="N597" s="665">
        <v>1463.9639999999999</v>
      </c>
    </row>
    <row r="598" spans="1:14" ht="14.4" customHeight="1" x14ac:dyDescent="0.3">
      <c r="A598" s="660" t="s">
        <v>574</v>
      </c>
      <c r="B598" s="661" t="s">
        <v>1905</v>
      </c>
      <c r="C598" s="662" t="s">
        <v>593</v>
      </c>
      <c r="D598" s="663" t="s">
        <v>1910</v>
      </c>
      <c r="E598" s="662" t="s">
        <v>1082</v>
      </c>
      <c r="F598" s="663" t="s">
        <v>1915</v>
      </c>
      <c r="G598" s="662" t="s">
        <v>969</v>
      </c>
      <c r="H598" s="662" t="s">
        <v>1124</v>
      </c>
      <c r="I598" s="662" t="s">
        <v>1125</v>
      </c>
      <c r="J598" s="662" t="s">
        <v>1126</v>
      </c>
      <c r="K598" s="662" t="s">
        <v>1127</v>
      </c>
      <c r="L598" s="664">
        <v>614.07999999999993</v>
      </c>
      <c r="M598" s="664">
        <v>1</v>
      </c>
      <c r="N598" s="665">
        <v>614.07999999999993</v>
      </c>
    </row>
    <row r="599" spans="1:14" ht="14.4" customHeight="1" x14ac:dyDescent="0.3">
      <c r="A599" s="660" t="s">
        <v>574</v>
      </c>
      <c r="B599" s="661" t="s">
        <v>1905</v>
      </c>
      <c r="C599" s="662" t="s">
        <v>593</v>
      </c>
      <c r="D599" s="663" t="s">
        <v>1910</v>
      </c>
      <c r="E599" s="662" t="s">
        <v>1082</v>
      </c>
      <c r="F599" s="663" t="s">
        <v>1915</v>
      </c>
      <c r="G599" s="662" t="s">
        <v>969</v>
      </c>
      <c r="H599" s="662" t="s">
        <v>1652</v>
      </c>
      <c r="I599" s="662" t="s">
        <v>1652</v>
      </c>
      <c r="J599" s="662" t="s">
        <v>1653</v>
      </c>
      <c r="K599" s="662" t="s">
        <v>1654</v>
      </c>
      <c r="L599" s="664">
        <v>585.3495436702201</v>
      </c>
      <c r="M599" s="664">
        <v>3</v>
      </c>
      <c r="N599" s="665">
        <v>1756.0486310106603</v>
      </c>
    </row>
    <row r="600" spans="1:14" ht="14.4" customHeight="1" x14ac:dyDescent="0.3">
      <c r="A600" s="660" t="s">
        <v>574</v>
      </c>
      <c r="B600" s="661" t="s">
        <v>1905</v>
      </c>
      <c r="C600" s="662" t="s">
        <v>593</v>
      </c>
      <c r="D600" s="663" t="s">
        <v>1910</v>
      </c>
      <c r="E600" s="662" t="s">
        <v>1082</v>
      </c>
      <c r="F600" s="663" t="s">
        <v>1915</v>
      </c>
      <c r="G600" s="662" t="s">
        <v>969</v>
      </c>
      <c r="H600" s="662" t="s">
        <v>1128</v>
      </c>
      <c r="I600" s="662" t="s">
        <v>1129</v>
      </c>
      <c r="J600" s="662" t="s">
        <v>1130</v>
      </c>
      <c r="K600" s="662" t="s">
        <v>1131</v>
      </c>
      <c r="L600" s="664">
        <v>138.61000000000001</v>
      </c>
      <c r="M600" s="664">
        <v>0.2</v>
      </c>
      <c r="N600" s="665">
        <v>27.722000000000005</v>
      </c>
    </row>
    <row r="601" spans="1:14" ht="14.4" customHeight="1" x14ac:dyDescent="0.3">
      <c r="A601" s="660" t="s">
        <v>574</v>
      </c>
      <c r="B601" s="661" t="s">
        <v>1905</v>
      </c>
      <c r="C601" s="662" t="s">
        <v>593</v>
      </c>
      <c r="D601" s="663" t="s">
        <v>1910</v>
      </c>
      <c r="E601" s="662" t="s">
        <v>1082</v>
      </c>
      <c r="F601" s="663" t="s">
        <v>1915</v>
      </c>
      <c r="G601" s="662" t="s">
        <v>969</v>
      </c>
      <c r="H601" s="662" t="s">
        <v>1132</v>
      </c>
      <c r="I601" s="662" t="s">
        <v>1133</v>
      </c>
      <c r="J601" s="662" t="s">
        <v>1134</v>
      </c>
      <c r="K601" s="662" t="s">
        <v>1135</v>
      </c>
      <c r="L601" s="664">
        <v>77.292684814603362</v>
      </c>
      <c r="M601" s="664">
        <v>45.59999999999998</v>
      </c>
      <c r="N601" s="665">
        <v>3524.5464275459117</v>
      </c>
    </row>
    <row r="602" spans="1:14" ht="14.4" customHeight="1" x14ac:dyDescent="0.3">
      <c r="A602" s="660" t="s">
        <v>574</v>
      </c>
      <c r="B602" s="661" t="s">
        <v>1905</v>
      </c>
      <c r="C602" s="662" t="s">
        <v>593</v>
      </c>
      <c r="D602" s="663" t="s">
        <v>1910</v>
      </c>
      <c r="E602" s="662" t="s">
        <v>1082</v>
      </c>
      <c r="F602" s="663" t="s">
        <v>1915</v>
      </c>
      <c r="G602" s="662" t="s">
        <v>969</v>
      </c>
      <c r="H602" s="662" t="s">
        <v>1491</v>
      </c>
      <c r="I602" s="662" t="s">
        <v>1492</v>
      </c>
      <c r="J602" s="662" t="s">
        <v>1493</v>
      </c>
      <c r="K602" s="662" t="s">
        <v>1494</v>
      </c>
      <c r="L602" s="664">
        <v>41.269999999999996</v>
      </c>
      <c r="M602" s="664">
        <v>10</v>
      </c>
      <c r="N602" s="665">
        <v>412.69999999999993</v>
      </c>
    </row>
    <row r="603" spans="1:14" ht="14.4" customHeight="1" x14ac:dyDescent="0.3">
      <c r="A603" s="660" t="s">
        <v>574</v>
      </c>
      <c r="B603" s="661" t="s">
        <v>1905</v>
      </c>
      <c r="C603" s="662" t="s">
        <v>593</v>
      </c>
      <c r="D603" s="663" t="s">
        <v>1910</v>
      </c>
      <c r="E603" s="662" t="s">
        <v>1082</v>
      </c>
      <c r="F603" s="663" t="s">
        <v>1915</v>
      </c>
      <c r="G603" s="662" t="s">
        <v>969</v>
      </c>
      <c r="H603" s="662" t="s">
        <v>1140</v>
      </c>
      <c r="I603" s="662" t="s">
        <v>1140</v>
      </c>
      <c r="J603" s="662" t="s">
        <v>1141</v>
      </c>
      <c r="K603" s="662" t="s">
        <v>1142</v>
      </c>
      <c r="L603" s="664">
        <v>806.65213518327744</v>
      </c>
      <c r="M603" s="664">
        <v>1</v>
      </c>
      <c r="N603" s="665">
        <v>806.65213518327744</v>
      </c>
    </row>
    <row r="604" spans="1:14" ht="14.4" customHeight="1" x14ac:dyDescent="0.3">
      <c r="A604" s="660" t="s">
        <v>574</v>
      </c>
      <c r="B604" s="661" t="s">
        <v>1905</v>
      </c>
      <c r="C604" s="662" t="s">
        <v>593</v>
      </c>
      <c r="D604" s="663" t="s">
        <v>1910</v>
      </c>
      <c r="E604" s="662" t="s">
        <v>1082</v>
      </c>
      <c r="F604" s="663" t="s">
        <v>1915</v>
      </c>
      <c r="G604" s="662" t="s">
        <v>969</v>
      </c>
      <c r="H604" s="662" t="s">
        <v>1659</v>
      </c>
      <c r="I604" s="662" t="s">
        <v>1659</v>
      </c>
      <c r="J604" s="662" t="s">
        <v>1660</v>
      </c>
      <c r="K604" s="662" t="s">
        <v>1661</v>
      </c>
      <c r="L604" s="664">
        <v>937.95816814668979</v>
      </c>
      <c r="M604" s="664">
        <v>3.5</v>
      </c>
      <c r="N604" s="665">
        <v>3282.8535885134143</v>
      </c>
    </row>
    <row r="605" spans="1:14" ht="14.4" customHeight="1" x14ac:dyDescent="0.3">
      <c r="A605" s="660" t="s">
        <v>574</v>
      </c>
      <c r="B605" s="661" t="s">
        <v>1905</v>
      </c>
      <c r="C605" s="662" t="s">
        <v>593</v>
      </c>
      <c r="D605" s="663" t="s">
        <v>1910</v>
      </c>
      <c r="E605" s="662" t="s">
        <v>1082</v>
      </c>
      <c r="F605" s="663" t="s">
        <v>1915</v>
      </c>
      <c r="G605" s="662" t="s">
        <v>969</v>
      </c>
      <c r="H605" s="662" t="s">
        <v>1154</v>
      </c>
      <c r="I605" s="662" t="s">
        <v>1155</v>
      </c>
      <c r="J605" s="662" t="s">
        <v>1156</v>
      </c>
      <c r="K605" s="662" t="s">
        <v>1157</v>
      </c>
      <c r="L605" s="664">
        <v>850.36</v>
      </c>
      <c r="M605" s="664">
        <v>2</v>
      </c>
      <c r="N605" s="665">
        <v>1700.72</v>
      </c>
    </row>
    <row r="606" spans="1:14" ht="14.4" customHeight="1" x14ac:dyDescent="0.3">
      <c r="A606" s="660" t="s">
        <v>574</v>
      </c>
      <c r="B606" s="661" t="s">
        <v>1905</v>
      </c>
      <c r="C606" s="662" t="s">
        <v>593</v>
      </c>
      <c r="D606" s="663" t="s">
        <v>1910</v>
      </c>
      <c r="E606" s="662" t="s">
        <v>1082</v>
      </c>
      <c r="F606" s="663" t="s">
        <v>1915</v>
      </c>
      <c r="G606" s="662" t="s">
        <v>969</v>
      </c>
      <c r="H606" s="662" t="s">
        <v>1158</v>
      </c>
      <c r="I606" s="662" t="s">
        <v>1158</v>
      </c>
      <c r="J606" s="662" t="s">
        <v>1159</v>
      </c>
      <c r="K606" s="662" t="s">
        <v>1160</v>
      </c>
      <c r="L606" s="664">
        <v>462</v>
      </c>
      <c r="M606" s="664">
        <v>0.6</v>
      </c>
      <c r="N606" s="665">
        <v>277.2</v>
      </c>
    </row>
    <row r="607" spans="1:14" ht="14.4" customHeight="1" x14ac:dyDescent="0.3">
      <c r="A607" s="660" t="s">
        <v>574</v>
      </c>
      <c r="B607" s="661" t="s">
        <v>1905</v>
      </c>
      <c r="C607" s="662" t="s">
        <v>593</v>
      </c>
      <c r="D607" s="663" t="s">
        <v>1910</v>
      </c>
      <c r="E607" s="662" t="s">
        <v>1172</v>
      </c>
      <c r="F607" s="663" t="s">
        <v>1916</v>
      </c>
      <c r="G607" s="662"/>
      <c r="H607" s="662" t="s">
        <v>1173</v>
      </c>
      <c r="I607" s="662" t="s">
        <v>1174</v>
      </c>
      <c r="J607" s="662" t="s">
        <v>1175</v>
      </c>
      <c r="K607" s="662"/>
      <c r="L607" s="664">
        <v>30.220000000000006</v>
      </c>
      <c r="M607" s="664">
        <v>10</v>
      </c>
      <c r="N607" s="665">
        <v>302.20000000000005</v>
      </c>
    </row>
    <row r="608" spans="1:14" ht="14.4" customHeight="1" x14ac:dyDescent="0.3">
      <c r="A608" s="660" t="s">
        <v>574</v>
      </c>
      <c r="B608" s="661" t="s">
        <v>1905</v>
      </c>
      <c r="C608" s="662" t="s">
        <v>593</v>
      </c>
      <c r="D608" s="663" t="s">
        <v>1910</v>
      </c>
      <c r="E608" s="662" t="s">
        <v>1172</v>
      </c>
      <c r="F608" s="663" t="s">
        <v>1916</v>
      </c>
      <c r="G608" s="662" t="s">
        <v>969</v>
      </c>
      <c r="H608" s="662" t="s">
        <v>1180</v>
      </c>
      <c r="I608" s="662" t="s">
        <v>1181</v>
      </c>
      <c r="J608" s="662" t="s">
        <v>1182</v>
      </c>
      <c r="K608" s="662" t="s">
        <v>1183</v>
      </c>
      <c r="L608" s="664">
        <v>2867.0606666666667</v>
      </c>
      <c r="M608" s="664">
        <v>21</v>
      </c>
      <c r="N608" s="665">
        <v>60208.273999999998</v>
      </c>
    </row>
    <row r="609" spans="1:14" ht="14.4" customHeight="1" x14ac:dyDescent="0.3">
      <c r="A609" s="660" t="s">
        <v>574</v>
      </c>
      <c r="B609" s="661" t="s">
        <v>1905</v>
      </c>
      <c r="C609" s="662" t="s">
        <v>593</v>
      </c>
      <c r="D609" s="663" t="s">
        <v>1910</v>
      </c>
      <c r="E609" s="662" t="s">
        <v>1172</v>
      </c>
      <c r="F609" s="663" t="s">
        <v>1916</v>
      </c>
      <c r="G609" s="662" t="s">
        <v>969</v>
      </c>
      <c r="H609" s="662" t="s">
        <v>1184</v>
      </c>
      <c r="I609" s="662" t="s">
        <v>1184</v>
      </c>
      <c r="J609" s="662" t="s">
        <v>1185</v>
      </c>
      <c r="K609" s="662" t="s">
        <v>1186</v>
      </c>
      <c r="L609" s="664">
        <v>159.5</v>
      </c>
      <c r="M609" s="664">
        <v>2</v>
      </c>
      <c r="N609" s="665">
        <v>319</v>
      </c>
    </row>
    <row r="610" spans="1:14" ht="14.4" customHeight="1" x14ac:dyDescent="0.3">
      <c r="A610" s="660" t="s">
        <v>574</v>
      </c>
      <c r="B610" s="661" t="s">
        <v>1905</v>
      </c>
      <c r="C610" s="662" t="s">
        <v>593</v>
      </c>
      <c r="D610" s="663" t="s">
        <v>1910</v>
      </c>
      <c r="E610" s="662" t="s">
        <v>1189</v>
      </c>
      <c r="F610" s="663" t="s">
        <v>1917</v>
      </c>
      <c r="G610" s="662"/>
      <c r="H610" s="662"/>
      <c r="I610" s="662" t="s">
        <v>1190</v>
      </c>
      <c r="J610" s="662" t="s">
        <v>1191</v>
      </c>
      <c r="K610" s="662"/>
      <c r="L610" s="664">
        <v>1407.54</v>
      </c>
      <c r="M610" s="664">
        <v>3</v>
      </c>
      <c r="N610" s="665">
        <v>4222.62</v>
      </c>
    </row>
    <row r="611" spans="1:14" ht="14.4" customHeight="1" x14ac:dyDescent="0.3">
      <c r="A611" s="660" t="s">
        <v>574</v>
      </c>
      <c r="B611" s="661" t="s">
        <v>1905</v>
      </c>
      <c r="C611" s="662" t="s">
        <v>593</v>
      </c>
      <c r="D611" s="663" t="s">
        <v>1910</v>
      </c>
      <c r="E611" s="662" t="s">
        <v>1189</v>
      </c>
      <c r="F611" s="663" t="s">
        <v>1917</v>
      </c>
      <c r="G611" s="662"/>
      <c r="H611" s="662"/>
      <c r="I611" s="662" t="s">
        <v>1858</v>
      </c>
      <c r="J611" s="662" t="s">
        <v>1859</v>
      </c>
      <c r="K611" s="662"/>
      <c r="L611" s="664">
        <v>8608.9</v>
      </c>
      <c r="M611" s="664">
        <v>2</v>
      </c>
      <c r="N611" s="665">
        <v>17217.8</v>
      </c>
    </row>
    <row r="612" spans="1:14" ht="14.4" customHeight="1" x14ac:dyDescent="0.3">
      <c r="A612" s="660" t="s">
        <v>574</v>
      </c>
      <c r="B612" s="661" t="s">
        <v>1905</v>
      </c>
      <c r="C612" s="662" t="s">
        <v>593</v>
      </c>
      <c r="D612" s="663" t="s">
        <v>1910</v>
      </c>
      <c r="E612" s="662" t="s">
        <v>1189</v>
      </c>
      <c r="F612" s="663" t="s">
        <v>1917</v>
      </c>
      <c r="G612" s="662"/>
      <c r="H612" s="662"/>
      <c r="I612" s="662" t="s">
        <v>1860</v>
      </c>
      <c r="J612" s="662" t="s">
        <v>1861</v>
      </c>
      <c r="K612" s="662"/>
      <c r="L612" s="664">
        <v>4466.54</v>
      </c>
      <c r="M612" s="664">
        <v>3</v>
      </c>
      <c r="N612" s="665">
        <v>13399.619999999999</v>
      </c>
    </row>
    <row r="613" spans="1:14" ht="14.4" customHeight="1" x14ac:dyDescent="0.3">
      <c r="A613" s="660" t="s">
        <v>574</v>
      </c>
      <c r="B613" s="661" t="s">
        <v>1905</v>
      </c>
      <c r="C613" s="662" t="s">
        <v>593</v>
      </c>
      <c r="D613" s="663" t="s">
        <v>1910</v>
      </c>
      <c r="E613" s="662" t="s">
        <v>1189</v>
      </c>
      <c r="F613" s="663" t="s">
        <v>1917</v>
      </c>
      <c r="G613" s="662"/>
      <c r="H613" s="662"/>
      <c r="I613" s="662" t="s">
        <v>1664</v>
      </c>
      <c r="J613" s="662" t="s">
        <v>1665</v>
      </c>
      <c r="K613" s="662" t="s">
        <v>1666</v>
      </c>
      <c r="L613" s="664">
        <v>1287</v>
      </c>
      <c r="M613" s="664">
        <v>7</v>
      </c>
      <c r="N613" s="665">
        <v>9009</v>
      </c>
    </row>
    <row r="614" spans="1:14" ht="14.4" customHeight="1" x14ac:dyDescent="0.3">
      <c r="A614" s="660" t="s">
        <v>574</v>
      </c>
      <c r="B614" s="661" t="s">
        <v>1905</v>
      </c>
      <c r="C614" s="662" t="s">
        <v>596</v>
      </c>
      <c r="D614" s="663" t="s">
        <v>1911</v>
      </c>
      <c r="E614" s="662" t="s">
        <v>605</v>
      </c>
      <c r="F614" s="663" t="s">
        <v>1913</v>
      </c>
      <c r="G614" s="662" t="s">
        <v>606</v>
      </c>
      <c r="H614" s="662" t="s">
        <v>1862</v>
      </c>
      <c r="I614" s="662" t="s">
        <v>1863</v>
      </c>
      <c r="J614" s="662" t="s">
        <v>1864</v>
      </c>
      <c r="K614" s="662" t="s">
        <v>1865</v>
      </c>
      <c r="L614" s="664">
        <v>8505.9200000000055</v>
      </c>
      <c r="M614" s="664">
        <v>2</v>
      </c>
      <c r="N614" s="665">
        <v>17011.840000000011</v>
      </c>
    </row>
    <row r="615" spans="1:14" ht="14.4" customHeight="1" x14ac:dyDescent="0.3">
      <c r="A615" s="660" t="s">
        <v>574</v>
      </c>
      <c r="B615" s="661" t="s">
        <v>1905</v>
      </c>
      <c r="C615" s="662" t="s">
        <v>596</v>
      </c>
      <c r="D615" s="663" t="s">
        <v>1911</v>
      </c>
      <c r="E615" s="662" t="s">
        <v>605</v>
      </c>
      <c r="F615" s="663" t="s">
        <v>1913</v>
      </c>
      <c r="G615" s="662" t="s">
        <v>606</v>
      </c>
      <c r="H615" s="662" t="s">
        <v>1866</v>
      </c>
      <c r="I615" s="662" t="s">
        <v>1867</v>
      </c>
      <c r="J615" s="662" t="s">
        <v>1864</v>
      </c>
      <c r="K615" s="662" t="s">
        <v>1868</v>
      </c>
      <c r="L615" s="664">
        <v>1438.0979683879866</v>
      </c>
      <c r="M615" s="664">
        <v>6</v>
      </c>
      <c r="N615" s="665">
        <v>8628.5878103279192</v>
      </c>
    </row>
    <row r="616" spans="1:14" ht="14.4" customHeight="1" x14ac:dyDescent="0.3">
      <c r="A616" s="660" t="s">
        <v>574</v>
      </c>
      <c r="B616" s="661" t="s">
        <v>1905</v>
      </c>
      <c r="C616" s="662" t="s">
        <v>602</v>
      </c>
      <c r="D616" s="663" t="s">
        <v>1912</v>
      </c>
      <c r="E616" s="662" t="s">
        <v>605</v>
      </c>
      <c r="F616" s="663" t="s">
        <v>1913</v>
      </c>
      <c r="G616" s="662" t="s">
        <v>606</v>
      </c>
      <c r="H616" s="662" t="s">
        <v>628</v>
      </c>
      <c r="I616" s="662" t="s">
        <v>629</v>
      </c>
      <c r="J616" s="662" t="s">
        <v>630</v>
      </c>
      <c r="K616" s="662" t="s">
        <v>631</v>
      </c>
      <c r="L616" s="664">
        <v>87.028698218631405</v>
      </c>
      <c r="M616" s="664">
        <v>1</v>
      </c>
      <c r="N616" s="665">
        <v>87.028698218631405</v>
      </c>
    </row>
    <row r="617" spans="1:14" ht="14.4" customHeight="1" x14ac:dyDescent="0.3">
      <c r="A617" s="660" t="s">
        <v>574</v>
      </c>
      <c r="B617" s="661" t="s">
        <v>1905</v>
      </c>
      <c r="C617" s="662" t="s">
        <v>602</v>
      </c>
      <c r="D617" s="663" t="s">
        <v>1912</v>
      </c>
      <c r="E617" s="662" t="s">
        <v>605</v>
      </c>
      <c r="F617" s="663" t="s">
        <v>1913</v>
      </c>
      <c r="G617" s="662" t="s">
        <v>606</v>
      </c>
      <c r="H617" s="662" t="s">
        <v>1869</v>
      </c>
      <c r="I617" s="662" t="s">
        <v>1870</v>
      </c>
      <c r="J617" s="662" t="s">
        <v>1871</v>
      </c>
      <c r="K617" s="662" t="s">
        <v>1872</v>
      </c>
      <c r="L617" s="664">
        <v>69.149999999999949</v>
      </c>
      <c r="M617" s="664">
        <v>1</v>
      </c>
      <c r="N617" s="665">
        <v>69.149999999999949</v>
      </c>
    </row>
    <row r="618" spans="1:14" ht="14.4" customHeight="1" x14ac:dyDescent="0.3">
      <c r="A618" s="660" t="s">
        <v>574</v>
      </c>
      <c r="B618" s="661" t="s">
        <v>1905</v>
      </c>
      <c r="C618" s="662" t="s">
        <v>602</v>
      </c>
      <c r="D618" s="663" t="s">
        <v>1912</v>
      </c>
      <c r="E618" s="662" t="s">
        <v>605</v>
      </c>
      <c r="F618" s="663" t="s">
        <v>1913</v>
      </c>
      <c r="G618" s="662" t="s">
        <v>606</v>
      </c>
      <c r="H618" s="662" t="s">
        <v>1537</v>
      </c>
      <c r="I618" s="662" t="s">
        <v>1538</v>
      </c>
      <c r="J618" s="662" t="s">
        <v>1539</v>
      </c>
      <c r="K618" s="662" t="s">
        <v>631</v>
      </c>
      <c r="L618" s="664">
        <v>123.69809746805467</v>
      </c>
      <c r="M618" s="664">
        <v>1</v>
      </c>
      <c r="N618" s="665">
        <v>123.69809746805467</v>
      </c>
    </row>
    <row r="619" spans="1:14" ht="14.4" customHeight="1" x14ac:dyDescent="0.3">
      <c r="A619" s="660" t="s">
        <v>574</v>
      </c>
      <c r="B619" s="661" t="s">
        <v>1905</v>
      </c>
      <c r="C619" s="662" t="s">
        <v>602</v>
      </c>
      <c r="D619" s="663" t="s">
        <v>1912</v>
      </c>
      <c r="E619" s="662" t="s">
        <v>605</v>
      </c>
      <c r="F619" s="663" t="s">
        <v>1913</v>
      </c>
      <c r="G619" s="662" t="s">
        <v>606</v>
      </c>
      <c r="H619" s="662" t="s">
        <v>1873</v>
      </c>
      <c r="I619" s="662" t="s">
        <v>216</v>
      </c>
      <c r="J619" s="662" t="s">
        <v>1874</v>
      </c>
      <c r="K619" s="662" t="s">
        <v>1875</v>
      </c>
      <c r="L619" s="664">
        <v>23.700000000000003</v>
      </c>
      <c r="M619" s="664">
        <v>12</v>
      </c>
      <c r="N619" s="665">
        <v>284.40000000000003</v>
      </c>
    </row>
    <row r="620" spans="1:14" ht="14.4" customHeight="1" x14ac:dyDescent="0.3">
      <c r="A620" s="660" t="s">
        <v>574</v>
      </c>
      <c r="B620" s="661" t="s">
        <v>1905</v>
      </c>
      <c r="C620" s="662" t="s">
        <v>602</v>
      </c>
      <c r="D620" s="663" t="s">
        <v>1912</v>
      </c>
      <c r="E620" s="662" t="s">
        <v>605</v>
      </c>
      <c r="F620" s="663" t="s">
        <v>1913</v>
      </c>
      <c r="G620" s="662" t="s">
        <v>606</v>
      </c>
      <c r="H620" s="662" t="s">
        <v>1876</v>
      </c>
      <c r="I620" s="662" t="s">
        <v>1877</v>
      </c>
      <c r="J620" s="662" t="s">
        <v>1878</v>
      </c>
      <c r="K620" s="662" t="s">
        <v>1879</v>
      </c>
      <c r="L620" s="664">
        <v>88.829549043497323</v>
      </c>
      <c r="M620" s="664">
        <v>12</v>
      </c>
      <c r="N620" s="665">
        <v>1065.9545885219679</v>
      </c>
    </row>
    <row r="621" spans="1:14" ht="14.4" customHeight="1" x14ac:dyDescent="0.3">
      <c r="A621" s="660" t="s">
        <v>574</v>
      </c>
      <c r="B621" s="661" t="s">
        <v>1905</v>
      </c>
      <c r="C621" s="662" t="s">
        <v>602</v>
      </c>
      <c r="D621" s="663" t="s">
        <v>1912</v>
      </c>
      <c r="E621" s="662" t="s">
        <v>605</v>
      </c>
      <c r="F621" s="663" t="s">
        <v>1913</v>
      </c>
      <c r="G621" s="662" t="s">
        <v>606</v>
      </c>
      <c r="H621" s="662" t="s">
        <v>1880</v>
      </c>
      <c r="I621" s="662" t="s">
        <v>216</v>
      </c>
      <c r="J621" s="662" t="s">
        <v>1881</v>
      </c>
      <c r="K621" s="662"/>
      <c r="L621" s="664">
        <v>47.905208486520721</v>
      </c>
      <c r="M621" s="664">
        <v>1</v>
      </c>
      <c r="N621" s="665">
        <v>47.905208486520721</v>
      </c>
    </row>
    <row r="622" spans="1:14" ht="14.4" customHeight="1" x14ac:dyDescent="0.3">
      <c r="A622" s="660" t="s">
        <v>574</v>
      </c>
      <c r="B622" s="661" t="s">
        <v>1905</v>
      </c>
      <c r="C622" s="662" t="s">
        <v>602</v>
      </c>
      <c r="D622" s="663" t="s">
        <v>1912</v>
      </c>
      <c r="E622" s="662" t="s">
        <v>605</v>
      </c>
      <c r="F622" s="663" t="s">
        <v>1913</v>
      </c>
      <c r="G622" s="662" t="s">
        <v>606</v>
      </c>
      <c r="H622" s="662" t="s">
        <v>1882</v>
      </c>
      <c r="I622" s="662" t="s">
        <v>216</v>
      </c>
      <c r="J622" s="662" t="s">
        <v>1883</v>
      </c>
      <c r="K622" s="662" t="s">
        <v>1884</v>
      </c>
      <c r="L622" s="664">
        <v>47.15</v>
      </c>
      <c r="M622" s="664">
        <v>2</v>
      </c>
      <c r="N622" s="665">
        <v>94.3</v>
      </c>
    </row>
    <row r="623" spans="1:14" ht="14.4" customHeight="1" x14ac:dyDescent="0.3">
      <c r="A623" s="660" t="s">
        <v>574</v>
      </c>
      <c r="B623" s="661" t="s">
        <v>1905</v>
      </c>
      <c r="C623" s="662" t="s">
        <v>602</v>
      </c>
      <c r="D623" s="663" t="s">
        <v>1912</v>
      </c>
      <c r="E623" s="662" t="s">
        <v>605</v>
      </c>
      <c r="F623" s="663" t="s">
        <v>1913</v>
      </c>
      <c r="G623" s="662" t="s">
        <v>606</v>
      </c>
      <c r="H623" s="662" t="s">
        <v>1885</v>
      </c>
      <c r="I623" s="662" t="s">
        <v>216</v>
      </c>
      <c r="J623" s="662" t="s">
        <v>1886</v>
      </c>
      <c r="K623" s="662" t="s">
        <v>1887</v>
      </c>
      <c r="L623" s="664">
        <v>344.54238860690691</v>
      </c>
      <c r="M623" s="664">
        <v>1</v>
      </c>
      <c r="N623" s="665">
        <v>344.54238860690691</v>
      </c>
    </row>
    <row r="624" spans="1:14" ht="14.4" customHeight="1" x14ac:dyDescent="0.3">
      <c r="A624" s="660" t="s">
        <v>574</v>
      </c>
      <c r="B624" s="661" t="s">
        <v>1905</v>
      </c>
      <c r="C624" s="662" t="s">
        <v>602</v>
      </c>
      <c r="D624" s="663" t="s">
        <v>1912</v>
      </c>
      <c r="E624" s="662" t="s">
        <v>605</v>
      </c>
      <c r="F624" s="663" t="s">
        <v>1913</v>
      </c>
      <c r="G624" s="662" t="s">
        <v>606</v>
      </c>
      <c r="H624" s="662" t="s">
        <v>1888</v>
      </c>
      <c r="I624" s="662" t="s">
        <v>216</v>
      </c>
      <c r="J624" s="662" t="s">
        <v>1889</v>
      </c>
      <c r="K624" s="662" t="s">
        <v>1887</v>
      </c>
      <c r="L624" s="664">
        <v>500.12682896996228</v>
      </c>
      <c r="M624" s="664">
        <v>2</v>
      </c>
      <c r="N624" s="665">
        <v>1000.2536579399246</v>
      </c>
    </row>
    <row r="625" spans="1:14" ht="14.4" customHeight="1" x14ac:dyDescent="0.3">
      <c r="A625" s="660" t="s">
        <v>574</v>
      </c>
      <c r="B625" s="661" t="s">
        <v>1905</v>
      </c>
      <c r="C625" s="662" t="s">
        <v>602</v>
      </c>
      <c r="D625" s="663" t="s">
        <v>1912</v>
      </c>
      <c r="E625" s="662" t="s">
        <v>605</v>
      </c>
      <c r="F625" s="663" t="s">
        <v>1913</v>
      </c>
      <c r="G625" s="662" t="s">
        <v>606</v>
      </c>
      <c r="H625" s="662" t="s">
        <v>1890</v>
      </c>
      <c r="I625" s="662" t="s">
        <v>216</v>
      </c>
      <c r="J625" s="662" t="s">
        <v>1891</v>
      </c>
      <c r="K625" s="662"/>
      <c r="L625" s="664">
        <v>90.559999999999988</v>
      </c>
      <c r="M625" s="664">
        <v>1</v>
      </c>
      <c r="N625" s="665">
        <v>90.559999999999988</v>
      </c>
    </row>
    <row r="626" spans="1:14" ht="14.4" customHeight="1" x14ac:dyDescent="0.3">
      <c r="A626" s="660" t="s">
        <v>574</v>
      </c>
      <c r="B626" s="661" t="s">
        <v>1905</v>
      </c>
      <c r="C626" s="662" t="s">
        <v>602</v>
      </c>
      <c r="D626" s="663" t="s">
        <v>1912</v>
      </c>
      <c r="E626" s="662" t="s">
        <v>605</v>
      </c>
      <c r="F626" s="663" t="s">
        <v>1913</v>
      </c>
      <c r="G626" s="662" t="s">
        <v>606</v>
      </c>
      <c r="H626" s="662" t="s">
        <v>1892</v>
      </c>
      <c r="I626" s="662" t="s">
        <v>216</v>
      </c>
      <c r="J626" s="662" t="s">
        <v>1893</v>
      </c>
      <c r="K626" s="662"/>
      <c r="L626" s="664">
        <v>38.400762748278765</v>
      </c>
      <c r="M626" s="664">
        <v>1</v>
      </c>
      <c r="N626" s="665">
        <v>38.400762748278765</v>
      </c>
    </row>
    <row r="627" spans="1:14" ht="14.4" customHeight="1" x14ac:dyDescent="0.3">
      <c r="A627" s="660" t="s">
        <v>574</v>
      </c>
      <c r="B627" s="661" t="s">
        <v>1905</v>
      </c>
      <c r="C627" s="662" t="s">
        <v>602</v>
      </c>
      <c r="D627" s="663" t="s">
        <v>1912</v>
      </c>
      <c r="E627" s="662" t="s">
        <v>605</v>
      </c>
      <c r="F627" s="663" t="s">
        <v>1913</v>
      </c>
      <c r="G627" s="662" t="s">
        <v>606</v>
      </c>
      <c r="H627" s="662" t="s">
        <v>1894</v>
      </c>
      <c r="I627" s="662" t="s">
        <v>1895</v>
      </c>
      <c r="J627" s="662" t="s">
        <v>1896</v>
      </c>
      <c r="K627" s="662"/>
      <c r="L627" s="664">
        <v>78.517583064806615</v>
      </c>
      <c r="M627" s="664">
        <v>1</v>
      </c>
      <c r="N627" s="665">
        <v>78.517583064806615</v>
      </c>
    </row>
    <row r="628" spans="1:14" ht="14.4" customHeight="1" x14ac:dyDescent="0.3">
      <c r="A628" s="660" t="s">
        <v>574</v>
      </c>
      <c r="B628" s="661" t="s">
        <v>1905</v>
      </c>
      <c r="C628" s="662" t="s">
        <v>602</v>
      </c>
      <c r="D628" s="663" t="s">
        <v>1912</v>
      </c>
      <c r="E628" s="662" t="s">
        <v>605</v>
      </c>
      <c r="F628" s="663" t="s">
        <v>1913</v>
      </c>
      <c r="G628" s="662" t="s">
        <v>969</v>
      </c>
      <c r="H628" s="662" t="s">
        <v>1897</v>
      </c>
      <c r="I628" s="662" t="s">
        <v>1898</v>
      </c>
      <c r="J628" s="662" t="s">
        <v>1899</v>
      </c>
      <c r="K628" s="662" t="s">
        <v>1900</v>
      </c>
      <c r="L628" s="664">
        <v>58.707141397491377</v>
      </c>
      <c r="M628" s="664">
        <v>7</v>
      </c>
      <c r="N628" s="665">
        <v>410.94998978243962</v>
      </c>
    </row>
    <row r="629" spans="1:14" ht="14.4" customHeight="1" thickBot="1" x14ac:dyDescent="0.35">
      <c r="A629" s="666" t="s">
        <v>574</v>
      </c>
      <c r="B629" s="667" t="s">
        <v>1905</v>
      </c>
      <c r="C629" s="668" t="s">
        <v>602</v>
      </c>
      <c r="D629" s="669" t="s">
        <v>1912</v>
      </c>
      <c r="E629" s="668" t="s">
        <v>605</v>
      </c>
      <c r="F629" s="669" t="s">
        <v>1913</v>
      </c>
      <c r="G629" s="668" t="s">
        <v>969</v>
      </c>
      <c r="H629" s="668" t="s">
        <v>1901</v>
      </c>
      <c r="I629" s="668" t="s">
        <v>1902</v>
      </c>
      <c r="J629" s="668" t="s">
        <v>1903</v>
      </c>
      <c r="K629" s="668" t="s">
        <v>1904</v>
      </c>
      <c r="L629" s="670">
        <v>56.31999846261008</v>
      </c>
      <c r="M629" s="670">
        <v>2</v>
      </c>
      <c r="N629" s="671">
        <v>112.63999692522016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2" t="s">
        <v>186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1918</v>
      </c>
      <c r="B5" s="658">
        <v>10512.198966171834</v>
      </c>
      <c r="C5" s="676">
        <v>0.16690781926646725</v>
      </c>
      <c r="D5" s="658">
        <v>52469.865099917108</v>
      </c>
      <c r="E5" s="676">
        <v>0.83309218073353275</v>
      </c>
      <c r="F5" s="659">
        <v>62982.06406608894</v>
      </c>
    </row>
    <row r="6" spans="1:6" ht="14.4" customHeight="1" x14ac:dyDescent="0.3">
      <c r="A6" s="687" t="s">
        <v>1919</v>
      </c>
      <c r="B6" s="664">
        <v>8494.9672112807384</v>
      </c>
      <c r="C6" s="677">
        <v>0.11330076925047312</v>
      </c>
      <c r="D6" s="664">
        <v>66482.169020698231</v>
      </c>
      <c r="E6" s="677">
        <v>0.88669923074952672</v>
      </c>
      <c r="F6" s="665">
        <v>74977.136231978977</v>
      </c>
    </row>
    <row r="7" spans="1:6" ht="14.4" customHeight="1" x14ac:dyDescent="0.3">
      <c r="A7" s="687" t="s">
        <v>1920</v>
      </c>
      <c r="B7" s="664">
        <v>2882.9848089215152</v>
      </c>
      <c r="C7" s="677">
        <v>3.6042603569596002E-2</v>
      </c>
      <c r="D7" s="664">
        <v>77105.265855452744</v>
      </c>
      <c r="E7" s="677">
        <v>0.96395739643040412</v>
      </c>
      <c r="F7" s="665">
        <v>79988.250664374253</v>
      </c>
    </row>
    <row r="8" spans="1:6" ht="14.4" customHeight="1" x14ac:dyDescent="0.3">
      <c r="A8" s="687" t="s">
        <v>1921</v>
      </c>
      <c r="B8" s="664">
        <v>2222.6767820855639</v>
      </c>
      <c r="C8" s="677">
        <v>2.1609512125573611E-2</v>
      </c>
      <c r="D8" s="664">
        <v>100633.73058007576</v>
      </c>
      <c r="E8" s="677">
        <v>0.9783904878744264</v>
      </c>
      <c r="F8" s="665">
        <v>102856.40736216132</v>
      </c>
    </row>
    <row r="9" spans="1:6" ht="14.4" customHeight="1" thickBot="1" x14ac:dyDescent="0.35">
      <c r="A9" s="688" t="s">
        <v>1922</v>
      </c>
      <c r="B9" s="679"/>
      <c r="C9" s="680">
        <v>0</v>
      </c>
      <c r="D9" s="679">
        <v>523.58998670765982</v>
      </c>
      <c r="E9" s="680">
        <v>1</v>
      </c>
      <c r="F9" s="681">
        <v>523.58998670765982</v>
      </c>
    </row>
    <row r="10" spans="1:6" ht="14.4" customHeight="1" thickBot="1" x14ac:dyDescent="0.35">
      <c r="A10" s="682" t="s">
        <v>3</v>
      </c>
      <c r="B10" s="683">
        <v>24112.827768459654</v>
      </c>
      <c r="C10" s="684">
        <v>7.5041294776344358E-2</v>
      </c>
      <c r="D10" s="683">
        <v>297214.62054285151</v>
      </c>
      <c r="E10" s="684">
        <v>0.92495870522365575</v>
      </c>
      <c r="F10" s="685">
        <v>321327.44831131113</v>
      </c>
    </row>
    <row r="11" spans="1:6" ht="14.4" customHeight="1" thickBot="1" x14ac:dyDescent="0.35"/>
    <row r="12" spans="1:6" ht="14.4" customHeight="1" x14ac:dyDescent="0.3">
      <c r="A12" s="686" t="s">
        <v>1923</v>
      </c>
      <c r="B12" s="658">
        <v>8587.8719999999994</v>
      </c>
      <c r="C12" s="676">
        <v>0.69389813022855351</v>
      </c>
      <c r="D12" s="658">
        <v>3788.4</v>
      </c>
      <c r="E12" s="676">
        <v>0.30610186977144654</v>
      </c>
      <c r="F12" s="659">
        <v>12376.271999999999</v>
      </c>
    </row>
    <row r="13" spans="1:6" ht="14.4" customHeight="1" x14ac:dyDescent="0.3">
      <c r="A13" s="687" t="s">
        <v>1924</v>
      </c>
      <c r="B13" s="664">
        <v>4297.368066666666</v>
      </c>
      <c r="C13" s="677">
        <v>0.94295490744451615</v>
      </c>
      <c r="D13" s="664">
        <v>259.97399999999999</v>
      </c>
      <c r="E13" s="677">
        <v>5.7045092555483845E-2</v>
      </c>
      <c r="F13" s="665">
        <v>4557.3420666666661</v>
      </c>
    </row>
    <row r="14" spans="1:6" ht="14.4" customHeight="1" x14ac:dyDescent="0.3">
      <c r="A14" s="687" t="s">
        <v>1925</v>
      </c>
      <c r="B14" s="664">
        <v>2665.8103115383983</v>
      </c>
      <c r="C14" s="677">
        <v>0.97505617532673916</v>
      </c>
      <c r="D14" s="664">
        <v>68.196588776951728</v>
      </c>
      <c r="E14" s="677">
        <v>2.4943824673260954E-2</v>
      </c>
      <c r="F14" s="665">
        <v>2734.0069003153499</v>
      </c>
    </row>
    <row r="15" spans="1:6" ht="14.4" customHeight="1" x14ac:dyDescent="0.3">
      <c r="A15" s="687" t="s">
        <v>1926</v>
      </c>
      <c r="B15" s="664">
        <v>2310.3123725598084</v>
      </c>
      <c r="C15" s="677">
        <v>0.79998850186760817</v>
      </c>
      <c r="D15" s="664">
        <v>577.6196004201571</v>
      </c>
      <c r="E15" s="677">
        <v>0.20001149813239186</v>
      </c>
      <c r="F15" s="665">
        <v>2887.9319729799654</v>
      </c>
    </row>
    <row r="16" spans="1:6" ht="14.4" customHeight="1" x14ac:dyDescent="0.3">
      <c r="A16" s="687" t="s">
        <v>1927</v>
      </c>
      <c r="B16" s="664">
        <v>2233</v>
      </c>
      <c r="C16" s="677">
        <v>0.61346912255783381</v>
      </c>
      <c r="D16" s="664">
        <v>1406.9549999999999</v>
      </c>
      <c r="E16" s="677">
        <v>0.38653087744216619</v>
      </c>
      <c r="F16" s="665">
        <v>3639.9549999999999</v>
      </c>
    </row>
    <row r="17" spans="1:6" ht="14.4" customHeight="1" x14ac:dyDescent="0.3">
      <c r="A17" s="687" t="s">
        <v>1928</v>
      </c>
      <c r="B17" s="664">
        <v>1274.1770000000001</v>
      </c>
      <c r="C17" s="677">
        <v>0.13547617368028492</v>
      </c>
      <c r="D17" s="664">
        <v>8130.9971009970959</v>
      </c>
      <c r="E17" s="677">
        <v>0.86452382631971514</v>
      </c>
      <c r="F17" s="665">
        <v>9405.1741009970956</v>
      </c>
    </row>
    <row r="18" spans="1:6" ht="14.4" customHeight="1" x14ac:dyDescent="0.3">
      <c r="A18" s="687" t="s">
        <v>1929</v>
      </c>
      <c r="B18" s="664">
        <v>1162.77</v>
      </c>
      <c r="C18" s="677">
        <v>0.38984198721279917</v>
      </c>
      <c r="D18" s="664">
        <v>1819.9000000000005</v>
      </c>
      <c r="E18" s="677">
        <v>0.61015801278720083</v>
      </c>
      <c r="F18" s="665">
        <v>2982.6700000000005</v>
      </c>
    </row>
    <row r="19" spans="1:6" ht="14.4" customHeight="1" x14ac:dyDescent="0.3">
      <c r="A19" s="687" t="s">
        <v>1930</v>
      </c>
      <c r="B19" s="664">
        <v>670.76</v>
      </c>
      <c r="C19" s="677">
        <v>1</v>
      </c>
      <c r="D19" s="664"/>
      <c r="E19" s="677">
        <v>0</v>
      </c>
      <c r="F19" s="665">
        <v>670.76</v>
      </c>
    </row>
    <row r="20" spans="1:6" ht="14.4" customHeight="1" x14ac:dyDescent="0.3">
      <c r="A20" s="687" t="s">
        <v>1931</v>
      </c>
      <c r="B20" s="664">
        <v>629.65839031005805</v>
      </c>
      <c r="C20" s="677">
        <v>0.13952730181718201</v>
      </c>
      <c r="D20" s="664">
        <v>3883.1386186586856</v>
      </c>
      <c r="E20" s="677">
        <v>0.86047269818281802</v>
      </c>
      <c r="F20" s="665">
        <v>4512.7970089687433</v>
      </c>
    </row>
    <row r="21" spans="1:6" ht="14.4" customHeight="1" x14ac:dyDescent="0.3">
      <c r="A21" s="687" t="s">
        <v>1932</v>
      </c>
      <c r="B21" s="664">
        <v>170.23000000000002</v>
      </c>
      <c r="C21" s="677">
        <v>2.4252489801255439E-2</v>
      </c>
      <c r="D21" s="664">
        <v>6848.8431506333018</v>
      </c>
      <c r="E21" s="677">
        <v>0.97574751019874462</v>
      </c>
      <c r="F21" s="665">
        <v>7019.0731506333013</v>
      </c>
    </row>
    <row r="22" spans="1:6" ht="14.4" customHeight="1" x14ac:dyDescent="0.3">
      <c r="A22" s="687" t="s">
        <v>1933</v>
      </c>
      <c r="B22" s="664">
        <v>110.86962738471932</v>
      </c>
      <c r="C22" s="677">
        <v>1</v>
      </c>
      <c r="D22" s="664"/>
      <c r="E22" s="677">
        <v>0</v>
      </c>
      <c r="F22" s="665">
        <v>110.86962738471932</v>
      </c>
    </row>
    <row r="23" spans="1:6" ht="14.4" customHeight="1" x14ac:dyDescent="0.3">
      <c r="A23" s="687" t="s">
        <v>1934</v>
      </c>
      <c r="B23" s="664"/>
      <c r="C23" s="677">
        <v>0</v>
      </c>
      <c r="D23" s="664">
        <v>580.74023833775038</v>
      </c>
      <c r="E23" s="677">
        <v>1</v>
      </c>
      <c r="F23" s="665">
        <v>580.74023833775038</v>
      </c>
    </row>
    <row r="24" spans="1:6" ht="14.4" customHeight="1" x14ac:dyDescent="0.3">
      <c r="A24" s="687" t="s">
        <v>1935</v>
      </c>
      <c r="B24" s="664"/>
      <c r="C24" s="677">
        <v>0</v>
      </c>
      <c r="D24" s="664">
        <v>14010.366786602022</v>
      </c>
      <c r="E24" s="677">
        <v>1</v>
      </c>
      <c r="F24" s="665">
        <v>14010.366786602022</v>
      </c>
    </row>
    <row r="25" spans="1:6" ht="14.4" customHeight="1" x14ac:dyDescent="0.3">
      <c r="A25" s="687" t="s">
        <v>1936</v>
      </c>
      <c r="B25" s="664"/>
      <c r="C25" s="677">
        <v>0</v>
      </c>
      <c r="D25" s="664">
        <v>83144.771590078599</v>
      </c>
      <c r="E25" s="677">
        <v>1</v>
      </c>
      <c r="F25" s="665">
        <v>83144.771590078599</v>
      </c>
    </row>
    <row r="26" spans="1:6" ht="14.4" customHeight="1" x14ac:dyDescent="0.3">
      <c r="A26" s="687" t="s">
        <v>1937</v>
      </c>
      <c r="B26" s="664"/>
      <c r="C26" s="677">
        <v>0</v>
      </c>
      <c r="D26" s="664">
        <v>236.01999999999998</v>
      </c>
      <c r="E26" s="677">
        <v>1</v>
      </c>
      <c r="F26" s="665">
        <v>236.01999999999998</v>
      </c>
    </row>
    <row r="27" spans="1:6" ht="14.4" customHeight="1" x14ac:dyDescent="0.3">
      <c r="A27" s="687" t="s">
        <v>1938</v>
      </c>
      <c r="B27" s="664"/>
      <c r="C27" s="677">
        <v>0</v>
      </c>
      <c r="D27" s="664">
        <v>22.879999999999992</v>
      </c>
      <c r="E27" s="677">
        <v>1</v>
      </c>
      <c r="F27" s="665">
        <v>22.879999999999992</v>
      </c>
    </row>
    <row r="28" spans="1:6" ht="14.4" customHeight="1" x14ac:dyDescent="0.3">
      <c r="A28" s="687" t="s">
        <v>1939</v>
      </c>
      <c r="B28" s="664"/>
      <c r="C28" s="677">
        <v>0</v>
      </c>
      <c r="D28" s="664">
        <v>314.70757821113204</v>
      </c>
      <c r="E28" s="677">
        <v>1</v>
      </c>
      <c r="F28" s="665">
        <v>314.70757821113204</v>
      </c>
    </row>
    <row r="29" spans="1:6" ht="14.4" customHeight="1" x14ac:dyDescent="0.3">
      <c r="A29" s="687" t="s">
        <v>1940</v>
      </c>
      <c r="B29" s="664"/>
      <c r="C29" s="677">
        <v>0</v>
      </c>
      <c r="D29" s="664">
        <v>2656.4972216243286</v>
      </c>
      <c r="E29" s="677">
        <v>1</v>
      </c>
      <c r="F29" s="665">
        <v>2656.4972216243286</v>
      </c>
    </row>
    <row r="30" spans="1:6" ht="14.4" customHeight="1" x14ac:dyDescent="0.3">
      <c r="A30" s="687" t="s">
        <v>1941</v>
      </c>
      <c r="B30" s="664"/>
      <c r="C30" s="677">
        <v>0</v>
      </c>
      <c r="D30" s="664">
        <v>117.41000000000003</v>
      </c>
      <c r="E30" s="677">
        <v>1</v>
      </c>
      <c r="F30" s="665">
        <v>117.41000000000003</v>
      </c>
    </row>
    <row r="31" spans="1:6" ht="14.4" customHeight="1" x14ac:dyDescent="0.3">
      <c r="A31" s="687" t="s">
        <v>1942</v>
      </c>
      <c r="B31" s="664"/>
      <c r="C31" s="677">
        <v>0</v>
      </c>
      <c r="D31" s="664">
        <v>80.52</v>
      </c>
      <c r="E31" s="677">
        <v>1</v>
      </c>
      <c r="F31" s="665">
        <v>80.52</v>
      </c>
    </row>
    <row r="32" spans="1:6" ht="14.4" customHeight="1" x14ac:dyDescent="0.3">
      <c r="A32" s="687" t="s">
        <v>1943</v>
      </c>
      <c r="B32" s="664"/>
      <c r="C32" s="677">
        <v>0</v>
      </c>
      <c r="D32" s="664">
        <v>81.230000000000047</v>
      </c>
      <c r="E32" s="677">
        <v>1</v>
      </c>
      <c r="F32" s="665">
        <v>81.230000000000047</v>
      </c>
    </row>
    <row r="33" spans="1:6" ht="14.4" customHeight="1" x14ac:dyDescent="0.3">
      <c r="A33" s="687" t="s">
        <v>1944</v>
      </c>
      <c r="B33" s="664"/>
      <c r="C33" s="677">
        <v>0</v>
      </c>
      <c r="D33" s="664">
        <v>269.46000000000004</v>
      </c>
      <c r="E33" s="677">
        <v>1</v>
      </c>
      <c r="F33" s="665">
        <v>269.46000000000004</v>
      </c>
    </row>
    <row r="34" spans="1:6" ht="14.4" customHeight="1" x14ac:dyDescent="0.3">
      <c r="A34" s="687" t="s">
        <v>1945</v>
      </c>
      <c r="B34" s="664"/>
      <c r="C34" s="677">
        <v>0</v>
      </c>
      <c r="D34" s="664">
        <v>149.24983230215946</v>
      </c>
      <c r="E34" s="677">
        <v>1</v>
      </c>
      <c r="F34" s="665">
        <v>149.24983230215946</v>
      </c>
    </row>
    <row r="35" spans="1:6" ht="14.4" customHeight="1" x14ac:dyDescent="0.3">
      <c r="A35" s="687" t="s">
        <v>1946</v>
      </c>
      <c r="B35" s="664"/>
      <c r="C35" s="677">
        <v>0</v>
      </c>
      <c r="D35" s="664">
        <v>2277.2799999999997</v>
      </c>
      <c r="E35" s="677">
        <v>1</v>
      </c>
      <c r="F35" s="665">
        <v>2277.2799999999997</v>
      </c>
    </row>
    <row r="36" spans="1:6" ht="14.4" customHeight="1" x14ac:dyDescent="0.3">
      <c r="A36" s="687" t="s">
        <v>1947</v>
      </c>
      <c r="B36" s="664"/>
      <c r="C36" s="677">
        <v>0</v>
      </c>
      <c r="D36" s="664">
        <v>134.9</v>
      </c>
      <c r="E36" s="677">
        <v>1</v>
      </c>
      <c r="F36" s="665">
        <v>134.9</v>
      </c>
    </row>
    <row r="37" spans="1:6" ht="14.4" customHeight="1" x14ac:dyDescent="0.3">
      <c r="A37" s="687" t="s">
        <v>1948</v>
      </c>
      <c r="B37" s="664"/>
      <c r="C37" s="677">
        <v>0</v>
      </c>
      <c r="D37" s="664">
        <v>2907.8396822977006</v>
      </c>
      <c r="E37" s="677">
        <v>1</v>
      </c>
      <c r="F37" s="665">
        <v>2907.8396822977006</v>
      </c>
    </row>
    <row r="38" spans="1:6" ht="14.4" customHeight="1" x14ac:dyDescent="0.3">
      <c r="A38" s="687" t="s">
        <v>1949</v>
      </c>
      <c r="B38" s="664"/>
      <c r="C38" s="677">
        <v>0</v>
      </c>
      <c r="D38" s="664">
        <v>44.069603642994487</v>
      </c>
      <c r="E38" s="677">
        <v>1</v>
      </c>
      <c r="F38" s="665">
        <v>44.069603642994487</v>
      </c>
    </row>
    <row r="39" spans="1:6" ht="14.4" customHeight="1" x14ac:dyDescent="0.3">
      <c r="A39" s="687" t="s">
        <v>1950</v>
      </c>
      <c r="B39" s="664"/>
      <c r="C39" s="677">
        <v>0</v>
      </c>
      <c r="D39" s="664">
        <v>2794.2799999999997</v>
      </c>
      <c r="E39" s="677">
        <v>1</v>
      </c>
      <c r="F39" s="665">
        <v>2794.2799999999997</v>
      </c>
    </row>
    <row r="40" spans="1:6" ht="14.4" customHeight="1" x14ac:dyDescent="0.3">
      <c r="A40" s="687" t="s">
        <v>1951</v>
      </c>
      <c r="B40" s="664"/>
      <c r="C40" s="677">
        <v>0</v>
      </c>
      <c r="D40" s="664">
        <v>400.39997843906986</v>
      </c>
      <c r="E40" s="677">
        <v>1</v>
      </c>
      <c r="F40" s="665">
        <v>400.39997843906986</v>
      </c>
    </row>
    <row r="41" spans="1:6" ht="14.4" customHeight="1" x14ac:dyDescent="0.3">
      <c r="A41" s="687" t="s">
        <v>1952</v>
      </c>
      <c r="B41" s="664"/>
      <c r="C41" s="677">
        <v>0</v>
      </c>
      <c r="D41" s="664">
        <v>653.59929727142173</v>
      </c>
      <c r="E41" s="677">
        <v>1</v>
      </c>
      <c r="F41" s="665">
        <v>653.59929727142173</v>
      </c>
    </row>
    <row r="42" spans="1:6" ht="14.4" customHeight="1" x14ac:dyDescent="0.3">
      <c r="A42" s="687" t="s">
        <v>1953</v>
      </c>
      <c r="B42" s="664"/>
      <c r="C42" s="677">
        <v>0</v>
      </c>
      <c r="D42" s="664">
        <v>97.42</v>
      </c>
      <c r="E42" s="677">
        <v>1</v>
      </c>
      <c r="F42" s="665">
        <v>97.42</v>
      </c>
    </row>
    <row r="43" spans="1:6" ht="14.4" customHeight="1" x14ac:dyDescent="0.3">
      <c r="A43" s="687" t="s">
        <v>1954</v>
      </c>
      <c r="B43" s="664"/>
      <c r="C43" s="677">
        <v>0</v>
      </c>
      <c r="D43" s="664">
        <v>81.758761843338633</v>
      </c>
      <c r="E43" s="677">
        <v>1</v>
      </c>
      <c r="F43" s="665">
        <v>81.758761843338633</v>
      </c>
    </row>
    <row r="44" spans="1:6" ht="14.4" customHeight="1" x14ac:dyDescent="0.3">
      <c r="A44" s="687" t="s">
        <v>1955</v>
      </c>
      <c r="B44" s="664"/>
      <c r="C44" s="677">
        <v>0</v>
      </c>
      <c r="D44" s="664">
        <v>78.53</v>
      </c>
      <c r="E44" s="677">
        <v>1</v>
      </c>
      <c r="F44" s="665">
        <v>78.53</v>
      </c>
    </row>
    <row r="45" spans="1:6" ht="14.4" customHeight="1" x14ac:dyDescent="0.3">
      <c r="A45" s="687" t="s">
        <v>1956</v>
      </c>
      <c r="B45" s="664"/>
      <c r="C45" s="677">
        <v>0</v>
      </c>
      <c r="D45" s="664">
        <v>71.400000000000006</v>
      </c>
      <c r="E45" s="677">
        <v>1</v>
      </c>
      <c r="F45" s="665">
        <v>71.400000000000006</v>
      </c>
    </row>
    <row r="46" spans="1:6" ht="14.4" customHeight="1" x14ac:dyDescent="0.3">
      <c r="A46" s="687" t="s">
        <v>1957</v>
      </c>
      <c r="B46" s="664"/>
      <c r="C46" s="677">
        <v>0</v>
      </c>
      <c r="D46" s="664">
        <v>115.5</v>
      </c>
      <c r="E46" s="677">
        <v>1</v>
      </c>
      <c r="F46" s="665">
        <v>115.5</v>
      </c>
    </row>
    <row r="47" spans="1:6" ht="14.4" customHeight="1" x14ac:dyDescent="0.3">
      <c r="A47" s="687" t="s">
        <v>1958</v>
      </c>
      <c r="B47" s="664"/>
      <c r="C47" s="677">
        <v>0</v>
      </c>
      <c r="D47" s="664">
        <v>3177.7173921053391</v>
      </c>
      <c r="E47" s="677">
        <v>1</v>
      </c>
      <c r="F47" s="665">
        <v>3177.7173921053391</v>
      </c>
    </row>
    <row r="48" spans="1:6" ht="14.4" customHeight="1" x14ac:dyDescent="0.3">
      <c r="A48" s="687" t="s">
        <v>1959</v>
      </c>
      <c r="B48" s="664"/>
      <c r="C48" s="677">
        <v>0</v>
      </c>
      <c r="D48" s="664">
        <v>43.089999999999968</v>
      </c>
      <c r="E48" s="677">
        <v>1</v>
      </c>
      <c r="F48" s="665">
        <v>43.089999999999968</v>
      </c>
    </row>
    <row r="49" spans="1:6" ht="14.4" customHeight="1" x14ac:dyDescent="0.3">
      <c r="A49" s="687" t="s">
        <v>1960</v>
      </c>
      <c r="B49" s="664"/>
      <c r="C49" s="677">
        <v>0</v>
      </c>
      <c r="D49" s="664">
        <v>4632.4799999999996</v>
      </c>
      <c r="E49" s="677">
        <v>1</v>
      </c>
      <c r="F49" s="665">
        <v>4632.4799999999996</v>
      </c>
    </row>
    <row r="50" spans="1:6" ht="14.4" customHeight="1" x14ac:dyDescent="0.3">
      <c r="A50" s="687" t="s">
        <v>1961</v>
      </c>
      <c r="B50" s="664"/>
      <c r="C50" s="677">
        <v>0</v>
      </c>
      <c r="D50" s="664">
        <v>82.429999999999993</v>
      </c>
      <c r="E50" s="677">
        <v>1</v>
      </c>
      <c r="F50" s="665">
        <v>82.429999999999993</v>
      </c>
    </row>
    <row r="51" spans="1:6" ht="14.4" customHeight="1" x14ac:dyDescent="0.3">
      <c r="A51" s="687" t="s">
        <v>1962</v>
      </c>
      <c r="B51" s="664"/>
      <c r="C51" s="677">
        <v>0</v>
      </c>
      <c r="D51" s="664">
        <v>277.54000000000002</v>
      </c>
      <c r="E51" s="677">
        <v>1</v>
      </c>
      <c r="F51" s="665">
        <v>277.54000000000002</v>
      </c>
    </row>
    <row r="52" spans="1:6" ht="14.4" customHeight="1" x14ac:dyDescent="0.3">
      <c r="A52" s="687" t="s">
        <v>1963</v>
      </c>
      <c r="B52" s="664"/>
      <c r="C52" s="677">
        <v>0</v>
      </c>
      <c r="D52" s="664">
        <v>108.11968266545549</v>
      </c>
      <c r="E52" s="677">
        <v>1</v>
      </c>
      <c r="F52" s="665">
        <v>108.11968266545549</v>
      </c>
    </row>
    <row r="53" spans="1:6" ht="14.4" customHeight="1" x14ac:dyDescent="0.3">
      <c r="A53" s="687" t="s">
        <v>1964</v>
      </c>
      <c r="B53" s="664"/>
      <c r="C53" s="677">
        <v>0</v>
      </c>
      <c r="D53" s="664">
        <v>1236.1599999999999</v>
      </c>
      <c r="E53" s="677">
        <v>1</v>
      </c>
      <c r="F53" s="665">
        <v>1236.1599999999999</v>
      </c>
    </row>
    <row r="54" spans="1:6" ht="14.4" customHeight="1" x14ac:dyDescent="0.3">
      <c r="A54" s="687" t="s">
        <v>1965</v>
      </c>
      <c r="B54" s="664"/>
      <c r="C54" s="677">
        <v>0</v>
      </c>
      <c r="D54" s="664">
        <v>88.43</v>
      </c>
      <c r="E54" s="677">
        <v>1</v>
      </c>
      <c r="F54" s="665">
        <v>88.43</v>
      </c>
    </row>
    <row r="55" spans="1:6" ht="14.4" customHeight="1" x14ac:dyDescent="0.3">
      <c r="A55" s="687" t="s">
        <v>1966</v>
      </c>
      <c r="B55" s="664"/>
      <c r="C55" s="677">
        <v>0</v>
      </c>
      <c r="D55" s="664">
        <v>68635.358354193959</v>
      </c>
      <c r="E55" s="677">
        <v>1</v>
      </c>
      <c r="F55" s="665">
        <v>68635.358354193959</v>
      </c>
    </row>
    <row r="56" spans="1:6" ht="14.4" customHeight="1" x14ac:dyDescent="0.3">
      <c r="A56" s="687" t="s">
        <v>1967</v>
      </c>
      <c r="B56" s="664"/>
      <c r="C56" s="677">
        <v>0</v>
      </c>
      <c r="D56" s="664">
        <v>658.61091720451907</v>
      </c>
      <c r="E56" s="677">
        <v>1</v>
      </c>
      <c r="F56" s="665">
        <v>658.61091720451907</v>
      </c>
    </row>
    <row r="57" spans="1:6" ht="14.4" customHeight="1" x14ac:dyDescent="0.3">
      <c r="A57" s="687" t="s">
        <v>1968</v>
      </c>
      <c r="B57" s="664"/>
      <c r="C57" s="677">
        <v>0</v>
      </c>
      <c r="D57" s="664">
        <v>1370.9410000000003</v>
      </c>
      <c r="E57" s="677">
        <v>1</v>
      </c>
      <c r="F57" s="665">
        <v>1370.9410000000003</v>
      </c>
    </row>
    <row r="58" spans="1:6" ht="14.4" customHeight="1" x14ac:dyDescent="0.3">
      <c r="A58" s="687" t="s">
        <v>1969</v>
      </c>
      <c r="B58" s="664"/>
      <c r="C58" s="677">
        <v>0</v>
      </c>
      <c r="D58" s="664">
        <v>9740.5</v>
      </c>
      <c r="E58" s="677">
        <v>1</v>
      </c>
      <c r="F58" s="665">
        <v>9740.5</v>
      </c>
    </row>
    <row r="59" spans="1:6" ht="14.4" customHeight="1" x14ac:dyDescent="0.3">
      <c r="A59" s="687" t="s">
        <v>1970</v>
      </c>
      <c r="B59" s="664"/>
      <c r="C59" s="677">
        <v>0</v>
      </c>
      <c r="D59" s="664">
        <v>259.15999999999997</v>
      </c>
      <c r="E59" s="677">
        <v>1</v>
      </c>
      <c r="F59" s="665">
        <v>259.15999999999997</v>
      </c>
    </row>
    <row r="60" spans="1:6" ht="14.4" customHeight="1" x14ac:dyDescent="0.3">
      <c r="A60" s="687" t="s">
        <v>1971</v>
      </c>
      <c r="B60" s="664"/>
      <c r="C60" s="677">
        <v>0</v>
      </c>
      <c r="D60" s="664">
        <v>1193.9975035997556</v>
      </c>
      <c r="E60" s="677">
        <v>1</v>
      </c>
      <c r="F60" s="665">
        <v>1193.9975035997556</v>
      </c>
    </row>
    <row r="61" spans="1:6" ht="14.4" customHeight="1" x14ac:dyDescent="0.3">
      <c r="A61" s="687" t="s">
        <v>1972</v>
      </c>
      <c r="B61" s="664"/>
      <c r="C61" s="677">
        <v>0</v>
      </c>
      <c r="D61" s="664">
        <v>1839.7887603245199</v>
      </c>
      <c r="E61" s="677">
        <v>1</v>
      </c>
      <c r="F61" s="665">
        <v>1839.7887603245199</v>
      </c>
    </row>
    <row r="62" spans="1:6" ht="14.4" customHeight="1" x14ac:dyDescent="0.3">
      <c r="A62" s="687" t="s">
        <v>1973</v>
      </c>
      <c r="B62" s="664"/>
      <c r="C62" s="677">
        <v>0</v>
      </c>
      <c r="D62" s="664">
        <v>239.23899999999998</v>
      </c>
      <c r="E62" s="677">
        <v>1</v>
      </c>
      <c r="F62" s="665">
        <v>239.23899999999998</v>
      </c>
    </row>
    <row r="63" spans="1:6" ht="14.4" customHeight="1" x14ac:dyDescent="0.3">
      <c r="A63" s="687" t="s">
        <v>1974</v>
      </c>
      <c r="B63" s="664"/>
      <c r="C63" s="677">
        <v>0</v>
      </c>
      <c r="D63" s="664">
        <v>102.88991406171829</v>
      </c>
      <c r="E63" s="677">
        <v>1</v>
      </c>
      <c r="F63" s="665">
        <v>102.88991406171829</v>
      </c>
    </row>
    <row r="64" spans="1:6" ht="14.4" customHeight="1" x14ac:dyDescent="0.3">
      <c r="A64" s="687" t="s">
        <v>1975</v>
      </c>
      <c r="B64" s="664"/>
      <c r="C64" s="677">
        <v>0</v>
      </c>
      <c r="D64" s="664">
        <v>257.41015520567453</v>
      </c>
      <c r="E64" s="677">
        <v>1</v>
      </c>
      <c r="F64" s="665">
        <v>257.41015520567453</v>
      </c>
    </row>
    <row r="65" spans="1:6" ht="14.4" customHeight="1" x14ac:dyDescent="0.3">
      <c r="A65" s="687" t="s">
        <v>1976</v>
      </c>
      <c r="B65" s="664"/>
      <c r="C65" s="677">
        <v>0</v>
      </c>
      <c r="D65" s="664">
        <v>209.2781135166978</v>
      </c>
      <c r="E65" s="677">
        <v>1</v>
      </c>
      <c r="F65" s="665">
        <v>209.2781135166978</v>
      </c>
    </row>
    <row r="66" spans="1:6" ht="14.4" customHeight="1" x14ac:dyDescent="0.3">
      <c r="A66" s="687" t="s">
        <v>1977</v>
      </c>
      <c r="B66" s="664"/>
      <c r="C66" s="677">
        <v>0</v>
      </c>
      <c r="D66" s="664">
        <v>139.36000000000004</v>
      </c>
      <c r="E66" s="677">
        <v>1</v>
      </c>
      <c r="F66" s="665">
        <v>139.36000000000004</v>
      </c>
    </row>
    <row r="67" spans="1:6" ht="14.4" customHeight="1" x14ac:dyDescent="0.3">
      <c r="A67" s="687" t="s">
        <v>1978</v>
      </c>
      <c r="B67" s="664"/>
      <c r="C67" s="677">
        <v>0</v>
      </c>
      <c r="D67" s="664">
        <v>247.93796360412088</v>
      </c>
      <c r="E67" s="677">
        <v>1</v>
      </c>
      <c r="F67" s="665">
        <v>247.93796360412088</v>
      </c>
    </row>
    <row r="68" spans="1:6" ht="14.4" customHeight="1" x14ac:dyDescent="0.3">
      <c r="A68" s="687" t="s">
        <v>1979</v>
      </c>
      <c r="B68" s="664"/>
      <c r="C68" s="677">
        <v>0</v>
      </c>
      <c r="D68" s="664">
        <v>202.55999999999992</v>
      </c>
      <c r="E68" s="677">
        <v>1</v>
      </c>
      <c r="F68" s="665">
        <v>202.55999999999992</v>
      </c>
    </row>
    <row r="69" spans="1:6" ht="14.4" customHeight="1" x14ac:dyDescent="0.3">
      <c r="A69" s="687" t="s">
        <v>1980</v>
      </c>
      <c r="B69" s="664"/>
      <c r="C69" s="677">
        <v>0</v>
      </c>
      <c r="D69" s="664">
        <v>875.89798612055631</v>
      </c>
      <c r="E69" s="677">
        <v>1</v>
      </c>
      <c r="F69" s="665">
        <v>875.89798612055631</v>
      </c>
    </row>
    <row r="70" spans="1:6" ht="14.4" customHeight="1" x14ac:dyDescent="0.3">
      <c r="A70" s="687" t="s">
        <v>1981</v>
      </c>
      <c r="B70" s="664"/>
      <c r="C70" s="677">
        <v>0</v>
      </c>
      <c r="D70" s="664">
        <v>77.808821661328011</v>
      </c>
      <c r="E70" s="677">
        <v>1</v>
      </c>
      <c r="F70" s="665">
        <v>77.808821661328011</v>
      </c>
    </row>
    <row r="71" spans="1:6" ht="14.4" customHeight="1" x14ac:dyDescent="0.3">
      <c r="A71" s="687" t="s">
        <v>1982</v>
      </c>
      <c r="B71" s="664"/>
      <c r="C71" s="677">
        <v>0</v>
      </c>
      <c r="D71" s="664">
        <v>13751.375906803461</v>
      </c>
      <c r="E71" s="677">
        <v>1</v>
      </c>
      <c r="F71" s="665">
        <v>13751.375906803461</v>
      </c>
    </row>
    <row r="72" spans="1:6" ht="14.4" customHeight="1" x14ac:dyDescent="0.3">
      <c r="A72" s="687" t="s">
        <v>1983</v>
      </c>
      <c r="B72" s="664"/>
      <c r="C72" s="677">
        <v>0</v>
      </c>
      <c r="D72" s="664">
        <v>298.72315970583441</v>
      </c>
      <c r="E72" s="677">
        <v>1</v>
      </c>
      <c r="F72" s="665">
        <v>298.72315970583441</v>
      </c>
    </row>
    <row r="73" spans="1:6" ht="14.4" customHeight="1" x14ac:dyDescent="0.3">
      <c r="A73" s="687" t="s">
        <v>1984</v>
      </c>
      <c r="B73" s="664"/>
      <c r="C73" s="677">
        <v>0</v>
      </c>
      <c r="D73" s="664">
        <v>23632.388714054287</v>
      </c>
      <c r="E73" s="677">
        <v>1</v>
      </c>
      <c r="F73" s="665">
        <v>23632.388714054287</v>
      </c>
    </row>
    <row r="74" spans="1:6" ht="14.4" customHeight="1" x14ac:dyDescent="0.3">
      <c r="A74" s="687" t="s">
        <v>1985</v>
      </c>
      <c r="B74" s="664"/>
      <c r="C74" s="677">
        <v>0</v>
      </c>
      <c r="D74" s="664">
        <v>49.420000000000016</v>
      </c>
      <c r="E74" s="677">
        <v>1</v>
      </c>
      <c r="F74" s="665">
        <v>49.420000000000016</v>
      </c>
    </row>
    <row r="75" spans="1:6" ht="14.4" customHeight="1" x14ac:dyDescent="0.3">
      <c r="A75" s="687" t="s">
        <v>1986</v>
      </c>
      <c r="B75" s="664"/>
      <c r="C75" s="677">
        <v>0</v>
      </c>
      <c r="D75" s="664">
        <v>5293.0707104909625</v>
      </c>
      <c r="E75" s="677">
        <v>1</v>
      </c>
      <c r="F75" s="665">
        <v>5293.0707104909625</v>
      </c>
    </row>
    <row r="76" spans="1:6" ht="14.4" customHeight="1" thickBot="1" x14ac:dyDescent="0.35">
      <c r="A76" s="688" t="s">
        <v>1987</v>
      </c>
      <c r="B76" s="679"/>
      <c r="C76" s="680">
        <v>0</v>
      </c>
      <c r="D76" s="679">
        <v>20388.081857396613</v>
      </c>
      <c r="E76" s="680">
        <v>1</v>
      </c>
      <c r="F76" s="681">
        <v>20388.081857396613</v>
      </c>
    </row>
    <row r="77" spans="1:6" ht="14.4" customHeight="1" thickBot="1" x14ac:dyDescent="0.35">
      <c r="A77" s="682" t="s">
        <v>3</v>
      </c>
      <c r="B77" s="683">
        <v>24112.827768459647</v>
      </c>
      <c r="C77" s="684">
        <v>7.5041294776344344E-2</v>
      </c>
      <c r="D77" s="683">
        <v>297214.62054285139</v>
      </c>
      <c r="E77" s="684">
        <v>0.92495870522365553</v>
      </c>
      <c r="F77" s="685">
        <v>321327.44831131108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2015-03-21T00:04:15Z</dcterms:modified>
</cp:coreProperties>
</file>